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нф. о передачи в безвозм. поль" sheetId="2" r:id="rId1"/>
    <sheet name="Лист3" sheetId="3" r:id="rId2"/>
  </sheets>
  <definedNames>
    <definedName name="_xlnm.Print_Area" localSheetId="0">'Инф. о передачи в безвозм. поль'!$A$1:$P$159</definedName>
  </definedNames>
  <calcPr calcId="152511"/>
</workbook>
</file>

<file path=xl/calcChain.xml><?xml version="1.0" encoding="utf-8"?>
<calcChain xmlns="http://schemas.openxmlformats.org/spreadsheetml/2006/main">
  <c r="N151" i="2" l="1"/>
  <c r="N119" i="2"/>
  <c r="N97" i="2"/>
  <c r="L159" i="2"/>
  <c r="L97" i="2"/>
  <c r="L119" i="2"/>
  <c r="L109" i="2"/>
  <c r="L151" i="2"/>
  <c r="K119" i="2"/>
  <c r="K159" i="2" s="1"/>
  <c r="A109" i="2"/>
  <c r="A114" i="2" s="1"/>
  <c r="A12" i="2"/>
  <c r="K97" i="2"/>
  <c r="K151" i="2"/>
  <c r="L146" i="2"/>
  <c r="L62" i="2"/>
  <c r="L57" i="2"/>
  <c r="L37" i="2"/>
  <c r="L67" i="2"/>
  <c r="L22" i="2"/>
  <c r="L114" i="2"/>
  <c r="L104" i="2"/>
  <c r="L17" i="2"/>
  <c r="N159" i="2" l="1"/>
  <c r="L141" i="2" l="1"/>
  <c r="L92" i="2"/>
  <c r="L87" i="2" l="1"/>
  <c r="L99" i="2"/>
  <c r="L82" i="2"/>
  <c r="L77" i="2"/>
  <c r="L72" i="2"/>
  <c r="L52" i="2"/>
  <c r="L47" i="2"/>
  <c r="L42" i="2"/>
  <c r="L136" i="2"/>
  <c r="L131" i="2"/>
  <c r="L121" i="2"/>
  <c r="L153" i="2"/>
  <c r="L32" i="2"/>
  <c r="L27" i="2" l="1"/>
  <c r="L126" i="2" l="1"/>
  <c r="L158" i="2"/>
  <c r="L12" i="2" l="1"/>
  <c r="L7" i="2" l="1"/>
  <c r="A17" i="2" l="1"/>
  <c r="A22" i="2" s="1"/>
  <c r="A27" i="2" l="1"/>
  <c r="A32" i="2" s="1"/>
  <c r="A37" i="2" l="1"/>
  <c r="A42" i="2" s="1"/>
  <c r="A47" i="2" s="1"/>
  <c r="A52" i="2" s="1"/>
  <c r="A57" i="2" s="1"/>
  <c r="A62" i="2" s="1"/>
  <c r="A67" i="2" s="1"/>
  <c r="A72" i="2" s="1"/>
  <c r="A77" i="2" s="1"/>
  <c r="A82" i="2" s="1"/>
  <c r="A87" i="2" s="1"/>
  <c r="A92" i="2" s="1"/>
  <c r="A99" i="2" s="1"/>
  <c r="A104" i="2" s="1"/>
  <c r="A121" i="2" s="1"/>
  <c r="A126" i="2" s="1"/>
  <c r="A131" i="2" s="1"/>
  <c r="A136" i="2" l="1"/>
  <c r="A141" i="2" s="1"/>
  <c r="A146" i="2" s="1"/>
  <c r="A153" i="2" s="1"/>
</calcChain>
</file>

<file path=xl/sharedStrings.xml><?xml version="1.0" encoding="utf-8"?>
<sst xmlns="http://schemas.openxmlformats.org/spreadsheetml/2006/main" count="555" uniqueCount="190">
  <si>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</si>
  <si>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</si>
  <si>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</si>
  <si>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</si>
  <si>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</si>
  <si>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</si>
  <si>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</si>
  <si>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</si>
  <si>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</si>
  <si>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Примечание</t>
  </si>
  <si>
    <t>Сумма, руб. ПМР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</si>
  <si>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</si>
  <si>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</si>
  <si>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</si>
  <si>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</si>
  <si>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</si>
  <si>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Адрес объекта</t>
  </si>
  <si>
    <t>Вид услуг</t>
  </si>
  <si>
    <t>Наименование объекта, сдаваемого в безвозмездное пользование (для недвижимого имущества-литеры, номера)</t>
  </si>
  <si>
    <t>ВСЕГО:</t>
  </si>
  <si>
    <t xml:space="preserve">* Информацию о результатах передачи в безвозмездное временное пользование имущества муниципальной собственности необходимо группировать по организационно-правовой форме </t>
  </si>
  <si>
    <t xml:space="preserve">Наименование ссудополучателя* </t>
  </si>
  <si>
    <t>Итого:</t>
  </si>
  <si>
    <t>за кем по договору закреплены обязательства по оплате коммунальных платежей</t>
  </si>
  <si>
    <t>юридических лиц,  ссудополучателей.</t>
  </si>
  <si>
    <t>** Информация о дополнительных соглашениях к договорам безвозмездного пользования.</t>
  </si>
  <si>
    <t>№ 500                  от 03.03.2021</t>
  </si>
  <si>
    <t>ОО "Всеармейское охотничье общество"</t>
  </si>
  <si>
    <t>МУП "ЖЭУК                      г. Тирасполь"</t>
  </si>
  <si>
    <t>Часть здания, состоящая из помещения полуподвала № 6</t>
  </si>
  <si>
    <t>для размещения ОО «Всеармейское охотничье общество»</t>
  </si>
  <si>
    <t>№ 501                 от 3.03.2021</t>
  </si>
  <si>
    <t>ОО "Регбийный клуб "Динамо-центр"</t>
  </si>
  <si>
    <t>г. Тирасполь,                                       ул. 1 Мая, д. 42</t>
  </si>
  <si>
    <t>Часть здания, лит.А, состоящая из подвальных помещений №№ 29-33, 35-46</t>
  </si>
  <si>
    <t>Часть здания, состоящая из помещения подвала № 35</t>
  </si>
  <si>
    <t>№ 537                          от 3.03.2021</t>
  </si>
  <si>
    <t>МУП "Спецавтохозяйство                             г. Тирасполь"</t>
  </si>
  <si>
    <t xml:space="preserve">МУП "ЖЭУК                     г. Тирасполя"  </t>
  </si>
  <si>
    <t>г. Тирасполь,                            пер. Западный, д. 19/7</t>
  </si>
  <si>
    <t xml:space="preserve">Часть здания, состоящая из помещений 1-го этажа № 60, части помещения № 59 </t>
  </si>
  <si>
    <t>для размещения инвентаря дворников</t>
  </si>
  <si>
    <t>№ 538                   от 9.03.2021</t>
  </si>
  <si>
    <t>ГУ "Тираспольская городская стоматологическая поликлиника"</t>
  </si>
  <si>
    <t xml:space="preserve">МУП "ЖЭУК                       г. Тирасполя"  </t>
  </si>
  <si>
    <t>г. Тирасполь,                            ул. Комсомольская, д.10/2</t>
  </si>
  <si>
    <t>Часть здания литер А, состоящая из помещений 1-го этажа №№ 1-23, 26-34, 36-66, 59а, 73, 74, 75, 76, 78, 79, 80 (906,1 кв.м) и помещений подвала №№ 21, 28, 29  (65,6 кв.м)</t>
  </si>
  <si>
    <t>для размещения стоматологической поликлиники</t>
  </si>
  <si>
    <t>№ 628                                 от 16.03.2021</t>
  </si>
  <si>
    <t>МУ "УФКС                               г. Тирасполь"</t>
  </si>
  <si>
    <t xml:space="preserve">Часть здания литер 2 </t>
  </si>
  <si>
    <t>для размещения инвентаря дворников участка № 13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</si>
  <si>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</si>
  <si>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</si>
  <si>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</si>
  <si>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 xml:space="preserve">МУП "ЖЭУК                           г. Тирасполя"  </t>
  </si>
  <si>
    <t>г. Тирасполь,                            ул. Юности, д. 8/4</t>
  </si>
  <si>
    <t xml:space="preserve">Часть здания, состоящая из полуподвального помещения № 13 </t>
  </si>
  <si>
    <t>для приема граждан по избирательному округу № 30 по графику: пятница с 16:00 часов до 17:00 часов</t>
  </si>
  <si>
    <t>№ 653                                  от 16.03.2022</t>
  </si>
  <si>
    <t>депутат ТГСНГ                  Шумейко Евгений Михайлович</t>
  </si>
  <si>
    <t>г. Тирасполь,                            ул. Текстильщиков, д. 38</t>
  </si>
  <si>
    <t xml:space="preserve">Часть здания, состоящая из помещения 1-го этажа № 20 </t>
  </si>
  <si>
    <t>для приема граждан по избирательному округу  № 26 по графику: первая и третья пятница с 16:00 часов до 18:00 часов</t>
  </si>
  <si>
    <t>№ 707 от 26.03.2021</t>
  </si>
  <si>
    <t>Депутат ТГСНД Дурбала Наталья Кирилловна</t>
  </si>
  <si>
    <t>МУ "УНО                                г. Тирасполь"</t>
  </si>
  <si>
    <t>г. Тирасполь,                                       ул. Юности, д. 38</t>
  </si>
  <si>
    <t xml:space="preserve">Часть здания МОУ «ТСШ № 12», состоящая из помещений 1-го этажа №№ 40, 42 </t>
  </si>
  <si>
    <t>для приема граждан по избирательному округу № 37 по графику: первый и третий четверг месяца с 16:30 часов до 18:30 часов.</t>
  </si>
  <si>
    <t>№ 684  от 24.03.2021</t>
  </si>
  <si>
    <t>Министерство обороны ПМР</t>
  </si>
  <si>
    <t>Часть здания,  состоящая из помещения 4-го этажа № 30 (каб. 411)</t>
  </si>
  <si>
    <t>для размещения Управления Народного ополчения</t>
  </si>
  <si>
    <t>Государственная администрация города Тирасполь и города Днестровск</t>
  </si>
  <si>
    <t>Органы государственной власть</t>
  </si>
  <si>
    <t>Задолженность по коммунальным платежам, в т.ч.</t>
  </si>
  <si>
    <t>Общественные организации</t>
  </si>
  <si>
    <t xml:space="preserve">Муниципальным унитарным предприятиям и муниципальным учреждениям </t>
  </si>
  <si>
    <t>для проведения тренировочного процесса регбистов ПМР</t>
  </si>
  <si>
    <t xml:space="preserve">Государственным унитарным предприятиям и государственным учреждениям </t>
  </si>
  <si>
    <t xml:space="preserve">  -  </t>
  </si>
  <si>
    <t>п. 22 Решения ТГСНД от 11.02.2021 года № 21                   «Об утверждении местного бюджета города Тирасполь на 2021 год»</t>
  </si>
  <si>
    <t>договора с обслуживающими организациями</t>
  </si>
  <si>
    <t xml:space="preserve">оплата на счет балансодержателя </t>
  </si>
  <si>
    <t>г. Тирасполь,                            ул. 25 Октября, д. 36В</t>
  </si>
  <si>
    <t>№ 400а                    от 24.02.2021</t>
  </si>
  <si>
    <t>МУ "УФКиС                              г. Тирасполь"</t>
  </si>
  <si>
    <t>МВД ПМР</t>
  </si>
  <si>
    <t xml:space="preserve">Легкоатлетический манеж МОУ ДО «СДЮШОР № 2 им. В.Б. Долгина» 2 </t>
  </si>
  <si>
    <t>гг. Тирасполь,                                        ул. Одесская, д. 75</t>
  </si>
  <si>
    <t>для работы комиссии по оценке уровня физической подготовке граждан, впервые принимаемых на службу в ОВД ПМР, при перемещении действующих сотрудников на вышестоящую должность, восстановлении сотрудников запаса на службе, присвоении сотрудниками очередных специальных званий и профессиональной классности по графику: первый и третий вторник месяца с 9:00 часов до 11:00 часов</t>
  </si>
  <si>
    <t>МО ПМР</t>
  </si>
  <si>
    <t>№ 768 от 1.04.2021</t>
  </si>
  <si>
    <t xml:space="preserve">Депутат ТГСНД Крижановский Игорь Николаевич </t>
  </si>
  <si>
    <t xml:space="preserve">Часть здания МОУ «ТСШ № 11», состоящая из 1/3 части помещения 1-го этажа № 19 </t>
  </si>
  <si>
    <t>г. Тирасполь,                                       ул. К. Либкнехта, д. 185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</si>
  <si>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</si>
  <si>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790 от 6.04.2021</t>
  </si>
  <si>
    <t>Депутат ТГСНД Стажилов Александр Петрович</t>
  </si>
  <si>
    <t xml:space="preserve">Часть здания МОУ «ТСШ № 5», состоящая из помещения 1-го этажа № 13 </t>
  </si>
  <si>
    <t>г. Тирасполь,                                       ул. Краснодонская, д. 62</t>
  </si>
  <si>
    <t>г. Тирасполь,                                       ул. Краснодонская,                    д. 62</t>
  </si>
  <si>
    <t>для приема граждан по избирательному округу № 35 по графику: вторая и четвертая пятница с 17:00 часов</t>
  </si>
  <si>
    <t>№ 1029 от 28.04.2021</t>
  </si>
  <si>
    <t>МУ "УК г. Тирасполь"</t>
  </si>
  <si>
    <t>МУ "УНО г. Тирасполь"</t>
  </si>
  <si>
    <t>г. Тирасполь,                                               ул. К. Либкнехта,                   д. 98а</t>
  </si>
  <si>
    <t>№ 1044 от 28.04.2021</t>
  </si>
  <si>
    <t>МУ "УФКиС г. Тирасполь"</t>
  </si>
  <si>
    <t>Часть здания, состоящая из помещений 1-го этажа №№ 27 -31, 33, 35, 36</t>
  </si>
  <si>
    <t>для проведения занятий МОУ ДО «СДЮШОР № 1», согласно ежегодному графику учебно-тренировочных занятий</t>
  </si>
  <si>
    <t xml:space="preserve"> для размещения МУ «ЦДМ «Юбилейный»</t>
  </si>
  <si>
    <t>№ 1299 от 21.05.2021</t>
  </si>
  <si>
    <t>Минисерство обороны ПМР</t>
  </si>
  <si>
    <t xml:space="preserve">Легкоатлетический манеж МОУ ДО «СДЮШОР № 2                                             им. В.Б. Долгина» </t>
  </si>
  <si>
    <t>г. Тирасполь,                                  ул. Одесская, д. 75</t>
  </si>
  <si>
    <t>для проведения учебных занятий курсантами Военного института по графику: вторник и четверг с 17:00 часов до 18:30 часов</t>
  </si>
  <si>
    <t xml:space="preserve">ОО «Тираспольская федерация Шотокан каратэ-до» </t>
  </si>
  <si>
    <t>Часть здания, состоящая из помещений подвала №№ 4-8, 11-16, 18, 21</t>
  </si>
  <si>
    <t>г. Тирасполь,                         ул. Карла Либкнехта, д. 205/2</t>
  </si>
  <si>
    <t>для размещения спортивного клуба</t>
  </si>
  <si>
    <t>МУ "УФКиС                                г. Тирасполь"</t>
  </si>
  <si>
    <t>№ 1331                  от 26.05.2021</t>
  </si>
  <si>
    <t>МУ "УК                                г. Тирасполь"</t>
  </si>
  <si>
    <t xml:space="preserve">Депутат ТГСНД                        Дони Вадим Михайлович </t>
  </si>
  <si>
    <t xml:space="preserve">Часть здания МУ «Городской Дворец культуры», состоящая из помещения 1-го этажа № 15 </t>
  </si>
  <si>
    <t>г. Тирасполь,                                       ул. 25 Октября, д. 51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</si>
  <si>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</si>
  <si>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№ 1332                  от 26.05.2021</t>
  </si>
  <si>
    <t>Депутат ТГСНД Попов Владимир Николаевич</t>
  </si>
  <si>
    <t xml:space="preserve">Часть здания МОУ «ТСШ № 17», состоящая из 1/2 части помещения 1-го этажа № 7 </t>
  </si>
  <si>
    <t>г. Тирасполь,                                       ул. Федько, д. 5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</si>
  <si>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</si>
  <si>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№ 1345                  от 26.05.2021</t>
  </si>
  <si>
    <t xml:space="preserve">Депутат ТГСНД Большаков Андрей Александрович 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</si>
  <si>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</si>
  <si>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1346                  от 26.05.2021</t>
  </si>
  <si>
    <t xml:space="preserve">Депутат ТГСНД Беликов Игорь Иванович </t>
  </si>
  <si>
    <t>№ 1347                  от 26.05.2021</t>
  </si>
  <si>
    <t xml:space="preserve">Депутат ТГСНД Чавдарь Георгй Филиппович </t>
  </si>
  <si>
    <t>для размещения общественной приемной депутата для приема граждан по графику: первый понедельник месяца с 18:00 часов.</t>
  </si>
  <si>
    <t>№ 1348                  от 26.05.2021</t>
  </si>
  <si>
    <t xml:space="preserve">Депутат ТГСНД Солодкий Павел Георгиевич </t>
  </si>
  <si>
    <t xml:space="preserve">Часть здания, состоящая из помещения 1-го этажа № 40 МОУ «ТСШ № 18» </t>
  </si>
  <si>
    <t>г. Тирасполь,                                       ул.Комсомольская, д. 4/3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</si>
  <si>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</si>
  <si>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</si>
  <si>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</si>
  <si>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</si>
  <si>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1370 от 27.05.2021</t>
  </si>
  <si>
    <t>Депутат ТГСНД Бондаренко Ирина Валерьевна</t>
  </si>
  <si>
    <t xml:space="preserve">Часть здания, состоящая из помещения подвала № 27 </t>
  </si>
  <si>
    <t>г. Тирасполь,                                       ул. К. Либкнехта,                   д. 72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</si>
  <si>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</si>
  <si>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</si>
  <si>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</si>
  <si>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Часть здания, состоящая из полуподвальных помещений №№ 1, 5</t>
  </si>
  <si>
    <t>для приема граждан по избирательному округу № 25 по следующему графику: вторая и четвертая пятница с 17:00 часов до 18:00 часов</t>
  </si>
  <si>
    <t>г. Тирасполь,                                       ул.Комарова, д. 17</t>
  </si>
  <si>
    <t>№ 1660                  от 25.06.2022</t>
  </si>
  <si>
    <t>Депутат ТГСНД Китикарь Оксана Васильевна</t>
  </si>
  <si>
    <t>Часть здания, состоящая из помещения 1-го этажа № 19 МОУ «ТСШ № 3 им. А.П. Чехова»</t>
  </si>
  <si>
    <t>г. Тирасполь,                                       ул. К. Маркса, д. 180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</si>
  <si>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</si>
  <si>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 xml:space="preserve"> 16.06.2021</t>
  </si>
  <si>
    <t>№ 1722 от 29.06.2021</t>
  </si>
  <si>
    <t>МУ «Управление городского хозяйства Тирасполя»</t>
  </si>
  <si>
    <t xml:space="preserve">Часть здания, состоящая из кабинетов 4-го этажа №№ 419 – 423, 425-428, 432, 440, 441, 443, 444, 448, 449 (283,6 кв.м),  и каменного гаража № 12 (30,2 кв.м)   </t>
  </si>
  <si>
    <t xml:space="preserve"> г. Тирасполь,                        ул. 25 Октября, д. 101</t>
  </si>
  <si>
    <t xml:space="preserve">для размещения служебных кабинетов </t>
  </si>
  <si>
    <t>№ 1721 от 29.06.2021</t>
  </si>
  <si>
    <t>МУ "УФКС г. Тирасполя"</t>
  </si>
  <si>
    <t>Часть здания, состоящая из помещений цокольного этажа №№ 4, 9, 10, 12, 40-42, 44-52</t>
  </si>
  <si>
    <t>г. Тирасполь,                                                ул. К.Либкнехта, д. 98а</t>
  </si>
  <si>
    <t>для размещения спортивных залов МОУ  ДО "СДЮШОР № 3"</t>
  </si>
  <si>
    <t>МУП "ЖЭУК                                 г. Тирасполя"</t>
  </si>
  <si>
    <t>Сумма недополученного местным бюджетом дохода  (арендной платы), руб.                  в мес.</t>
  </si>
  <si>
    <t>МУ "УГХТ"</t>
  </si>
  <si>
    <t>МУ "УФКиС                           г. Тирасполь"</t>
  </si>
  <si>
    <t>№ 502 от 3.03.2021</t>
  </si>
  <si>
    <t>Потребительсктй кооператив "Садово-огородническое товарищество "Сад ветеранов"</t>
  </si>
  <si>
    <t>для проведения собраний по графику: четверг с 14:00 ч. до 17:00 ч., суббота с 9:00 ч. до                                            12: 00 ч.</t>
  </si>
  <si>
    <t>МУ "УФКиС                        г. Тирасполь"</t>
  </si>
  <si>
    <t>МУ "УК                        г. Тирасполь"</t>
  </si>
  <si>
    <t>ПК "СОТ "Сад ветеранов"</t>
  </si>
  <si>
    <t xml:space="preserve">г. Тирасполь,                                        ул. Краснодонская,                    д. 36 </t>
  </si>
  <si>
    <t>г. Тирасполь,                                        ул. К. Либкнехта,                      д. 84</t>
  </si>
  <si>
    <t>г. Тирасполь,                                         ул. 25 Октября,                   д. 101</t>
  </si>
  <si>
    <t>Информация о результатах передачи в безвозмездное временное пользование имущества муниципальной собственности за I полугодие 2021 года, в руб. ПМР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</si>
</sst>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0" fillId="0" borderId="2" xfId="0" applyFill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right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3"/>
  <sheetViews>
    <sheetView tabSelected="1" view="pageBreakPreview" zoomScale="78" zoomScaleNormal="100" zoomScaleSheetLayoutView="78" workbookViewId="0">
      <selection activeCell="A2" sqref="A2:P2"/>
    </sheetView>
  </sheetViews>
  <sheetFormatPr defaultRowHeight="15" x14ac:dyDescent="0.25"/>
  <cols>
    <col min="1" max="1" width="3.5703125" style="1" customWidth="1"/>
    <col min="2" max="2" width="9.140625" style="1" customWidth="1"/>
    <col min="3" max="3" width="10.140625" style="1" customWidth="1"/>
    <col min="4" max="4" width="11.42578125" style="1" customWidth="1"/>
    <col min="5" max="5" width="14.7109375" style="1" customWidth="1"/>
    <col min="6" max="6" width="13.85546875" style="1" customWidth="1"/>
    <col min="7" max="7" width="12.5703125" style="1" customWidth="1"/>
    <col min="8" max="8" width="13.28515625" style="1" customWidth="1"/>
    <col min="9" max="9" width="15.42578125" style="1" customWidth="1"/>
    <col min="10" max="10" width="15.28515625" style="1" customWidth="1"/>
    <col min="11" max="11" width="9.85546875" style="1" customWidth="1"/>
    <col min="12" max="12" width="11.7109375" style="1" customWidth="1"/>
    <col min="13" max="13" width="16" style="1" customWidth="1"/>
    <col min="14" max="14" width="10" style="1" bestFit="1" customWidth="1"/>
    <col min="15" max="15" width="12.140625" style="1" customWidth="1"/>
    <col min="16" max="16" width="9.7109375" style="1" customWidth="1"/>
  </cols>
  <sheetData>
    <row r="1" spans="1:16" s="2" customFormat="1" ht="16.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8"/>
      <c r="N1" s="68"/>
      <c r="O1" s="68"/>
      <c r="P1" s="68"/>
    </row>
    <row r="2" spans="1:16" s="2" customFormat="1" ht="16.5" customHeight="1" x14ac:dyDescent="0.25">
      <c r="A2" s="69" t="s">
        <v>189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74" customFormat="1" ht="21" customHeight="1" x14ac:dyDescent="0.25">
      <c r="A3" s="20" t="s">
        <v>0</v>
      </c>
      <c r="B3" s="20" t="s">
        <v>6</v>
      </c>
      <c r="C3" s="20"/>
      <c r="D3" s="20" t="s">
        <v>3</v>
      </c>
      <c r="E3" s="20" t="s">
        <v>1</v>
      </c>
      <c r="F3" s="20" t="s">
        <v>4</v>
      </c>
      <c r="G3" s="20" t="s">
        <v>21</v>
      </c>
      <c r="H3" s="20" t="s">
        <v>18</v>
      </c>
      <c r="I3" s="20" t="s">
        <v>16</v>
      </c>
      <c r="J3" s="20" t="s">
        <v>5</v>
      </c>
      <c r="K3" s="20" t="s">
        <v>2</v>
      </c>
      <c r="L3" s="20" t="s">
        <v>177</v>
      </c>
      <c r="M3" s="71" t="s">
        <v>76</v>
      </c>
      <c r="N3" s="72"/>
      <c r="O3" s="73"/>
      <c r="P3" s="20" t="s">
        <v>9</v>
      </c>
    </row>
    <row r="4" spans="1:16" s="74" customFormat="1" ht="75.75" customHeight="1" x14ac:dyDescent="0.25">
      <c r="A4" s="20"/>
      <c r="B4" s="8" t="s">
        <v>7</v>
      </c>
      <c r="C4" s="8" t="s">
        <v>8</v>
      </c>
      <c r="D4" s="20"/>
      <c r="E4" s="20"/>
      <c r="F4" s="20"/>
      <c r="G4" s="20"/>
      <c r="H4" s="20"/>
      <c r="I4" s="20"/>
      <c r="J4" s="20"/>
      <c r="K4" s="20"/>
      <c r="L4" s="20"/>
      <c r="M4" s="15" t="s">
        <v>17</v>
      </c>
      <c r="N4" s="15" t="s">
        <v>10</v>
      </c>
      <c r="O4" s="75" t="s">
        <v>23</v>
      </c>
      <c r="P4" s="20"/>
    </row>
    <row r="5" spans="1:16" s="2" customFormat="1" ht="16.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</row>
    <row r="6" spans="1:16" s="2" customFormat="1" ht="16.5" customHeight="1" x14ac:dyDescent="0.25">
      <c r="A6" s="76" t="s">
        <v>75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16" s="2" customFormat="1" ht="16.5" customHeight="1" x14ac:dyDescent="0.25">
      <c r="A7" s="22">
        <v>1</v>
      </c>
      <c r="B7" s="50">
        <v>44279</v>
      </c>
      <c r="C7" s="50">
        <v>46104</v>
      </c>
      <c r="D7" s="37" t="s">
        <v>70</v>
      </c>
      <c r="E7" s="20" t="s">
        <v>74</v>
      </c>
      <c r="F7" s="20" t="s">
        <v>74</v>
      </c>
      <c r="G7" s="37" t="s">
        <v>71</v>
      </c>
      <c r="H7" s="38" t="s">
        <v>72</v>
      </c>
      <c r="I7" s="32" t="s">
        <v>188</v>
      </c>
      <c r="J7" s="37" t="s">
        <v>73</v>
      </c>
      <c r="K7" s="59">
        <v>14.5</v>
      </c>
      <c r="L7" s="59">
        <f>14.5*K7*1.2*(1+1.2+0.9)*1.2</f>
        <v>938.55599999999993</v>
      </c>
      <c r="M7" s="12" t="s">
        <v>11</v>
      </c>
      <c r="N7" s="7">
        <v>0</v>
      </c>
      <c r="O7" s="37" t="s">
        <v>71</v>
      </c>
      <c r="P7" s="26" t="s">
        <v>84</v>
      </c>
    </row>
    <row r="8" spans="1:16" s="2" customFormat="1" ht="16.5" customHeight="1" x14ac:dyDescent="0.25">
      <c r="A8" s="22"/>
      <c r="B8" s="44"/>
      <c r="C8" s="44"/>
      <c r="D8" s="44"/>
      <c r="E8" s="17"/>
      <c r="F8" s="17"/>
      <c r="G8" s="33"/>
      <c r="H8" s="46"/>
      <c r="I8" s="44"/>
      <c r="J8" s="44"/>
      <c r="K8" s="60"/>
      <c r="L8" s="60"/>
      <c r="M8" s="12" t="s">
        <v>12</v>
      </c>
      <c r="N8" s="7">
        <v>0</v>
      </c>
      <c r="O8" s="33"/>
      <c r="P8" s="49"/>
    </row>
    <row r="9" spans="1:16" s="2" customFormat="1" ht="16.5" customHeight="1" x14ac:dyDescent="0.25">
      <c r="A9" s="22"/>
      <c r="B9" s="44"/>
      <c r="C9" s="44"/>
      <c r="D9" s="44"/>
      <c r="E9" s="17"/>
      <c r="F9" s="17"/>
      <c r="G9" s="33"/>
      <c r="H9" s="46"/>
      <c r="I9" s="44"/>
      <c r="J9" s="44"/>
      <c r="K9" s="60"/>
      <c r="L9" s="60"/>
      <c r="M9" s="12" t="s">
        <v>13</v>
      </c>
      <c r="N9" s="7">
        <v>0</v>
      </c>
      <c r="O9" s="33"/>
      <c r="P9" s="49"/>
    </row>
    <row r="10" spans="1:16" s="2" customFormat="1" ht="16.5" customHeight="1" x14ac:dyDescent="0.25">
      <c r="A10" s="22"/>
      <c r="B10" s="44"/>
      <c r="C10" s="44"/>
      <c r="D10" s="44"/>
      <c r="E10" s="17"/>
      <c r="F10" s="17"/>
      <c r="G10" s="33"/>
      <c r="H10" s="46"/>
      <c r="I10" s="44"/>
      <c r="J10" s="44"/>
      <c r="K10" s="60"/>
      <c r="L10" s="60"/>
      <c r="M10" s="12" t="s">
        <v>14</v>
      </c>
      <c r="N10" s="7">
        <v>0</v>
      </c>
      <c r="O10" s="33"/>
      <c r="P10" s="49"/>
    </row>
    <row r="11" spans="1:16" s="2" customFormat="1" ht="14.25" customHeight="1" x14ac:dyDescent="0.25">
      <c r="A11" s="22"/>
      <c r="B11" s="45"/>
      <c r="C11" s="45"/>
      <c r="D11" s="45"/>
      <c r="E11" s="17"/>
      <c r="F11" s="17"/>
      <c r="G11" s="48"/>
      <c r="H11" s="47"/>
      <c r="I11" s="45"/>
      <c r="J11" s="45"/>
      <c r="K11" s="61"/>
      <c r="L11" s="61"/>
      <c r="M11" s="12" t="s">
        <v>15</v>
      </c>
      <c r="N11" s="7">
        <v>0</v>
      </c>
      <c r="O11" s="48"/>
      <c r="P11" s="49"/>
    </row>
    <row r="12" spans="1:16" s="3" customFormat="1" ht="27.75" customHeight="1" x14ac:dyDescent="0.2">
      <c r="A12" s="35">
        <f>A7+1</f>
        <v>2</v>
      </c>
      <c r="B12" s="23">
        <v>44271</v>
      </c>
      <c r="C12" s="23" t="s">
        <v>52</v>
      </c>
      <c r="D12" s="32" t="s">
        <v>53</v>
      </c>
      <c r="E12" s="32" t="s">
        <v>55</v>
      </c>
      <c r="F12" s="37" t="s">
        <v>74</v>
      </c>
      <c r="G12" s="32" t="s">
        <v>54</v>
      </c>
      <c r="H12" s="40" t="s">
        <v>57</v>
      </c>
      <c r="I12" s="32" t="s">
        <v>56</v>
      </c>
      <c r="J12" s="32" t="s">
        <v>58</v>
      </c>
      <c r="K12" s="62">
        <v>11.6</v>
      </c>
      <c r="L12" s="18">
        <f>14.5*K12*1*(1+1.2+0.9)*1.2*12/2003*4</f>
        <v>14.994404393409884</v>
      </c>
      <c r="M12" s="12" t="s">
        <v>11</v>
      </c>
      <c r="N12" s="9" t="s">
        <v>81</v>
      </c>
      <c r="O12" s="32" t="s">
        <v>55</v>
      </c>
      <c r="P12" s="21" t="s">
        <v>82</v>
      </c>
    </row>
    <row r="13" spans="1:16" s="3" customFormat="1" ht="27.75" customHeight="1" x14ac:dyDescent="0.2">
      <c r="A13" s="19"/>
      <c r="B13" s="33"/>
      <c r="C13" s="33"/>
      <c r="D13" s="33"/>
      <c r="E13" s="33"/>
      <c r="F13" s="33"/>
      <c r="G13" s="33"/>
      <c r="H13" s="39"/>
      <c r="I13" s="33"/>
      <c r="J13" s="33"/>
      <c r="K13" s="64"/>
      <c r="L13" s="19"/>
      <c r="M13" s="12" t="s">
        <v>12</v>
      </c>
      <c r="N13" s="9" t="s">
        <v>81</v>
      </c>
      <c r="O13" s="33"/>
      <c r="P13" s="51"/>
    </row>
    <row r="14" spans="1:16" s="3" customFormat="1" ht="27.75" customHeight="1" x14ac:dyDescent="0.2">
      <c r="A14" s="19"/>
      <c r="B14" s="33"/>
      <c r="C14" s="33"/>
      <c r="D14" s="33"/>
      <c r="E14" s="33"/>
      <c r="F14" s="33"/>
      <c r="G14" s="33"/>
      <c r="H14" s="39"/>
      <c r="I14" s="33"/>
      <c r="J14" s="33"/>
      <c r="K14" s="64"/>
      <c r="L14" s="19"/>
      <c r="M14" s="12" t="s">
        <v>13</v>
      </c>
      <c r="N14" s="9" t="s">
        <v>81</v>
      </c>
      <c r="O14" s="33"/>
      <c r="P14" s="51"/>
    </row>
    <row r="15" spans="1:16" s="3" customFormat="1" ht="27.75" customHeight="1" x14ac:dyDescent="0.2">
      <c r="A15" s="19"/>
      <c r="B15" s="33"/>
      <c r="C15" s="33"/>
      <c r="D15" s="33"/>
      <c r="E15" s="33"/>
      <c r="F15" s="33"/>
      <c r="G15" s="33"/>
      <c r="H15" s="39"/>
      <c r="I15" s="33"/>
      <c r="J15" s="33"/>
      <c r="K15" s="64"/>
      <c r="L15" s="19"/>
      <c r="M15" s="12" t="s">
        <v>14</v>
      </c>
      <c r="N15" s="9" t="s">
        <v>81</v>
      </c>
      <c r="O15" s="33"/>
      <c r="P15" s="51"/>
    </row>
    <row r="16" spans="1:16" s="3" customFormat="1" ht="27.75" customHeight="1" x14ac:dyDescent="0.2">
      <c r="A16" s="58"/>
      <c r="B16" s="48"/>
      <c r="C16" s="48"/>
      <c r="D16" s="48"/>
      <c r="E16" s="48"/>
      <c r="F16" s="48"/>
      <c r="G16" s="48"/>
      <c r="H16" s="79"/>
      <c r="I16" s="48"/>
      <c r="J16" s="48"/>
      <c r="K16" s="65"/>
      <c r="L16" s="58"/>
      <c r="M16" s="12" t="s">
        <v>15</v>
      </c>
      <c r="N16" s="9" t="s">
        <v>81</v>
      </c>
      <c r="O16" s="48"/>
      <c r="P16" s="52"/>
    </row>
    <row r="17" spans="1:16" s="3" customFormat="1" ht="27.75" customHeight="1" x14ac:dyDescent="0.2">
      <c r="A17" s="35">
        <f>A12+1</f>
        <v>3</v>
      </c>
      <c r="B17" s="36">
        <v>44277</v>
      </c>
      <c r="C17" s="23" t="s">
        <v>52</v>
      </c>
      <c r="D17" s="37" t="s">
        <v>59</v>
      </c>
      <c r="E17" s="32" t="s">
        <v>55</v>
      </c>
      <c r="F17" s="37" t="s">
        <v>74</v>
      </c>
      <c r="G17" s="32" t="s">
        <v>60</v>
      </c>
      <c r="H17" s="38" t="s">
        <v>62</v>
      </c>
      <c r="I17" s="32" t="s">
        <v>61</v>
      </c>
      <c r="J17" s="37" t="s">
        <v>63</v>
      </c>
      <c r="K17" s="59">
        <v>17.399999999999999</v>
      </c>
      <c r="L17" s="18">
        <f>14.5*K17*1.1*(1+1.2+0.5)*1.2*12/1987*4</f>
        <v>21.721925314544546</v>
      </c>
      <c r="M17" s="12" t="s">
        <v>11</v>
      </c>
      <c r="N17" s="9" t="s">
        <v>81</v>
      </c>
      <c r="O17" s="32" t="s">
        <v>55</v>
      </c>
      <c r="P17" s="21" t="s">
        <v>82</v>
      </c>
    </row>
    <row r="18" spans="1:16" s="3" customFormat="1" ht="27.75" customHeight="1" x14ac:dyDescent="0.2">
      <c r="A18" s="19"/>
      <c r="B18" s="33"/>
      <c r="C18" s="33"/>
      <c r="D18" s="33"/>
      <c r="E18" s="33"/>
      <c r="F18" s="33"/>
      <c r="G18" s="33"/>
      <c r="H18" s="39"/>
      <c r="I18" s="33"/>
      <c r="J18" s="33"/>
      <c r="K18" s="64"/>
      <c r="L18" s="19"/>
      <c r="M18" s="12" t="s">
        <v>12</v>
      </c>
      <c r="N18" s="9" t="s">
        <v>81</v>
      </c>
      <c r="O18" s="33"/>
      <c r="P18" s="51"/>
    </row>
    <row r="19" spans="1:16" s="3" customFormat="1" ht="27.75" customHeight="1" x14ac:dyDescent="0.2">
      <c r="A19" s="19"/>
      <c r="B19" s="33"/>
      <c r="C19" s="33"/>
      <c r="D19" s="33"/>
      <c r="E19" s="33"/>
      <c r="F19" s="33"/>
      <c r="G19" s="33"/>
      <c r="H19" s="39"/>
      <c r="I19" s="33"/>
      <c r="J19" s="33"/>
      <c r="K19" s="64"/>
      <c r="L19" s="19"/>
      <c r="M19" s="12" t="s">
        <v>13</v>
      </c>
      <c r="N19" s="9" t="s">
        <v>81</v>
      </c>
      <c r="O19" s="33"/>
      <c r="P19" s="51"/>
    </row>
    <row r="20" spans="1:16" s="3" customFormat="1" ht="27.75" customHeight="1" x14ac:dyDescent="0.2">
      <c r="A20" s="19"/>
      <c r="B20" s="33"/>
      <c r="C20" s="33"/>
      <c r="D20" s="33"/>
      <c r="E20" s="33"/>
      <c r="F20" s="33"/>
      <c r="G20" s="33"/>
      <c r="H20" s="39"/>
      <c r="I20" s="33"/>
      <c r="J20" s="33"/>
      <c r="K20" s="64"/>
      <c r="L20" s="19"/>
      <c r="M20" s="12" t="s">
        <v>14</v>
      </c>
      <c r="N20" s="9" t="s">
        <v>81</v>
      </c>
      <c r="O20" s="33"/>
      <c r="P20" s="51"/>
    </row>
    <row r="21" spans="1:16" s="3" customFormat="1" ht="27.75" customHeight="1" x14ac:dyDescent="0.2">
      <c r="A21" s="58"/>
      <c r="B21" s="48"/>
      <c r="C21" s="48"/>
      <c r="D21" s="48"/>
      <c r="E21" s="48"/>
      <c r="F21" s="48"/>
      <c r="G21" s="48"/>
      <c r="H21" s="79"/>
      <c r="I21" s="48"/>
      <c r="J21" s="48"/>
      <c r="K21" s="65"/>
      <c r="L21" s="58"/>
      <c r="M21" s="12" t="s">
        <v>15</v>
      </c>
      <c r="N21" s="9" t="s">
        <v>81</v>
      </c>
      <c r="O21" s="48"/>
      <c r="P21" s="52"/>
    </row>
    <row r="22" spans="1:16" s="3" customFormat="1" ht="27.75" customHeight="1" x14ac:dyDescent="0.2">
      <c r="A22" s="20">
        <f>A17+1</f>
        <v>4</v>
      </c>
      <c r="B22" s="31">
        <v>44281</v>
      </c>
      <c r="C22" s="31" t="s">
        <v>52</v>
      </c>
      <c r="D22" s="20" t="s">
        <v>64</v>
      </c>
      <c r="E22" s="20" t="s">
        <v>66</v>
      </c>
      <c r="F22" s="20" t="s">
        <v>74</v>
      </c>
      <c r="G22" s="16" t="s">
        <v>65</v>
      </c>
      <c r="H22" s="26" t="s">
        <v>68</v>
      </c>
      <c r="I22" s="16" t="s">
        <v>67</v>
      </c>
      <c r="J22" s="16" t="s">
        <v>69</v>
      </c>
      <c r="K22" s="80">
        <v>28.7</v>
      </c>
      <c r="L22" s="18">
        <f>14.5*K22*1*(1+1.2+0.9)*1.2*12/1987*4</f>
        <v>37.396952189229999</v>
      </c>
      <c r="M22" s="12" t="s">
        <v>11</v>
      </c>
      <c r="N22" s="9" t="s">
        <v>81</v>
      </c>
      <c r="O22" s="20" t="s">
        <v>66</v>
      </c>
      <c r="P22" s="21" t="s">
        <v>82</v>
      </c>
    </row>
    <row r="23" spans="1:16" s="3" customFormat="1" ht="27.75" customHeight="1" x14ac:dyDescent="0.2">
      <c r="A23" s="22"/>
      <c r="B23" s="17"/>
      <c r="C23" s="17"/>
      <c r="D23" s="17"/>
      <c r="E23" s="17"/>
      <c r="F23" s="17"/>
      <c r="G23" s="20"/>
      <c r="H23" s="27"/>
      <c r="I23" s="17"/>
      <c r="J23" s="17"/>
      <c r="K23" s="63"/>
      <c r="L23" s="19"/>
      <c r="M23" s="12" t="s">
        <v>12</v>
      </c>
      <c r="N23" s="9" t="s">
        <v>81</v>
      </c>
      <c r="O23" s="17"/>
      <c r="P23" s="51"/>
    </row>
    <row r="24" spans="1:16" s="3" customFormat="1" ht="27.75" customHeight="1" x14ac:dyDescent="0.2">
      <c r="A24" s="22"/>
      <c r="B24" s="17"/>
      <c r="C24" s="17"/>
      <c r="D24" s="17"/>
      <c r="E24" s="17"/>
      <c r="F24" s="17"/>
      <c r="G24" s="20"/>
      <c r="H24" s="27"/>
      <c r="I24" s="17"/>
      <c r="J24" s="17"/>
      <c r="K24" s="63"/>
      <c r="L24" s="19"/>
      <c r="M24" s="12" t="s">
        <v>13</v>
      </c>
      <c r="N24" s="9" t="s">
        <v>81</v>
      </c>
      <c r="O24" s="17"/>
      <c r="P24" s="51"/>
    </row>
    <row r="25" spans="1:16" s="2" customFormat="1" ht="27.75" customHeight="1" x14ac:dyDescent="0.25">
      <c r="A25" s="22"/>
      <c r="B25" s="17"/>
      <c r="C25" s="17"/>
      <c r="D25" s="17"/>
      <c r="E25" s="17"/>
      <c r="F25" s="17"/>
      <c r="G25" s="20"/>
      <c r="H25" s="27"/>
      <c r="I25" s="17"/>
      <c r="J25" s="17"/>
      <c r="K25" s="63"/>
      <c r="L25" s="19"/>
      <c r="M25" s="12" t="s">
        <v>14</v>
      </c>
      <c r="N25" s="9" t="s">
        <v>81</v>
      </c>
      <c r="O25" s="17"/>
      <c r="P25" s="51"/>
    </row>
    <row r="26" spans="1:16" s="2" customFormat="1" ht="27.75" customHeight="1" x14ac:dyDescent="0.25">
      <c r="A26" s="22"/>
      <c r="B26" s="17"/>
      <c r="C26" s="17"/>
      <c r="D26" s="17"/>
      <c r="E26" s="17"/>
      <c r="F26" s="17"/>
      <c r="G26" s="20"/>
      <c r="H26" s="27"/>
      <c r="I26" s="17"/>
      <c r="J26" s="17"/>
      <c r="K26" s="63"/>
      <c r="L26" s="58"/>
      <c r="M26" s="12" t="s">
        <v>15</v>
      </c>
      <c r="N26" s="9" t="s">
        <v>81</v>
      </c>
      <c r="O26" s="17"/>
      <c r="P26" s="52"/>
    </row>
    <row r="27" spans="1:16" s="3" customFormat="1" ht="63.75" customHeight="1" x14ac:dyDescent="0.2">
      <c r="A27" s="20">
        <f>A22+1</f>
        <v>5</v>
      </c>
      <c r="B27" s="31">
        <v>44251</v>
      </c>
      <c r="C27" s="31">
        <v>44228</v>
      </c>
      <c r="D27" s="20" t="s">
        <v>86</v>
      </c>
      <c r="E27" s="20" t="s">
        <v>87</v>
      </c>
      <c r="F27" s="20" t="s">
        <v>74</v>
      </c>
      <c r="G27" s="16" t="s">
        <v>88</v>
      </c>
      <c r="H27" s="26" t="s">
        <v>89</v>
      </c>
      <c r="I27" s="16" t="s">
        <v>90</v>
      </c>
      <c r="J27" s="16" t="s">
        <v>91</v>
      </c>
      <c r="K27" s="80">
        <v>1897.5</v>
      </c>
      <c r="L27" s="18">
        <f>14.5*K27*1*(1+1.2+0.9)*1.2*12/1987*16</f>
        <v>9889.9953699043763</v>
      </c>
      <c r="M27" s="12" t="s">
        <v>11</v>
      </c>
      <c r="N27" s="7">
        <v>9.6300000000000008</v>
      </c>
      <c r="O27" s="16" t="s">
        <v>88</v>
      </c>
      <c r="P27" s="26" t="s">
        <v>84</v>
      </c>
    </row>
    <row r="28" spans="1:16" s="3" customFormat="1" ht="57.75" customHeight="1" x14ac:dyDescent="0.2">
      <c r="A28" s="22"/>
      <c r="B28" s="17"/>
      <c r="C28" s="17"/>
      <c r="D28" s="17"/>
      <c r="E28" s="17"/>
      <c r="F28" s="17"/>
      <c r="G28" s="20"/>
      <c r="H28" s="27"/>
      <c r="I28" s="17"/>
      <c r="J28" s="17"/>
      <c r="K28" s="63"/>
      <c r="L28" s="19"/>
      <c r="M28" s="12" t="s">
        <v>12</v>
      </c>
      <c r="N28" s="7">
        <v>10.75</v>
      </c>
      <c r="O28" s="20"/>
      <c r="P28" s="26"/>
    </row>
    <row r="29" spans="1:16" s="3" customFormat="1" ht="59.25" customHeight="1" x14ac:dyDescent="0.2">
      <c r="A29" s="22"/>
      <c r="B29" s="17"/>
      <c r="C29" s="17"/>
      <c r="D29" s="17"/>
      <c r="E29" s="17"/>
      <c r="F29" s="17"/>
      <c r="G29" s="20"/>
      <c r="H29" s="27"/>
      <c r="I29" s="17"/>
      <c r="J29" s="17"/>
      <c r="K29" s="63"/>
      <c r="L29" s="19"/>
      <c r="M29" s="12" t="s">
        <v>13</v>
      </c>
      <c r="N29" s="7">
        <v>0</v>
      </c>
      <c r="O29" s="20"/>
      <c r="P29" s="26"/>
    </row>
    <row r="30" spans="1:16" s="2" customFormat="1" ht="54.75" customHeight="1" x14ac:dyDescent="0.25">
      <c r="A30" s="22"/>
      <c r="B30" s="17"/>
      <c r="C30" s="17"/>
      <c r="D30" s="17"/>
      <c r="E30" s="17"/>
      <c r="F30" s="17"/>
      <c r="G30" s="20"/>
      <c r="H30" s="27"/>
      <c r="I30" s="17"/>
      <c r="J30" s="17"/>
      <c r="K30" s="63"/>
      <c r="L30" s="19"/>
      <c r="M30" s="12" t="s">
        <v>14</v>
      </c>
      <c r="N30" s="7">
        <v>0</v>
      </c>
      <c r="O30" s="20"/>
      <c r="P30" s="26"/>
    </row>
    <row r="31" spans="1:16" s="2" customFormat="1" ht="52.5" customHeight="1" x14ac:dyDescent="0.25">
      <c r="A31" s="22"/>
      <c r="B31" s="17"/>
      <c r="C31" s="17"/>
      <c r="D31" s="17"/>
      <c r="E31" s="17"/>
      <c r="F31" s="17"/>
      <c r="G31" s="20"/>
      <c r="H31" s="27"/>
      <c r="I31" s="17"/>
      <c r="J31" s="17"/>
      <c r="K31" s="63"/>
      <c r="L31" s="58"/>
      <c r="M31" s="12" t="s">
        <v>15</v>
      </c>
      <c r="N31" s="7">
        <v>0</v>
      </c>
      <c r="O31" s="20"/>
      <c r="P31" s="26"/>
    </row>
    <row r="32" spans="1:16" s="3" customFormat="1" ht="27.75" customHeight="1" x14ac:dyDescent="0.2">
      <c r="A32" s="20">
        <f>A27+1</f>
        <v>6</v>
      </c>
      <c r="B32" s="31">
        <v>44287</v>
      </c>
      <c r="C32" s="31" t="s">
        <v>52</v>
      </c>
      <c r="D32" s="20" t="s">
        <v>93</v>
      </c>
      <c r="E32" s="20" t="s">
        <v>66</v>
      </c>
      <c r="F32" s="20" t="s">
        <v>74</v>
      </c>
      <c r="G32" s="16" t="s">
        <v>94</v>
      </c>
      <c r="H32" s="26" t="s">
        <v>95</v>
      </c>
      <c r="I32" s="16" t="s">
        <v>96</v>
      </c>
      <c r="J32" s="16" t="s">
        <v>97</v>
      </c>
      <c r="K32" s="80">
        <v>28.7</v>
      </c>
      <c r="L32" s="18">
        <f>14.5*K32/3*1*(1+1.2+0.9)*1.2*12/1987*3</f>
        <v>9.3492380473074999</v>
      </c>
      <c r="M32" s="12" t="s">
        <v>11</v>
      </c>
      <c r="N32" s="9" t="s">
        <v>81</v>
      </c>
      <c r="O32" s="20" t="s">
        <v>66</v>
      </c>
      <c r="P32" s="21" t="s">
        <v>82</v>
      </c>
    </row>
    <row r="33" spans="1:16" s="3" customFormat="1" ht="27.75" customHeight="1" x14ac:dyDescent="0.2">
      <c r="A33" s="22"/>
      <c r="B33" s="17"/>
      <c r="C33" s="17"/>
      <c r="D33" s="17"/>
      <c r="E33" s="17"/>
      <c r="F33" s="17"/>
      <c r="G33" s="20"/>
      <c r="H33" s="27"/>
      <c r="I33" s="17"/>
      <c r="J33" s="17"/>
      <c r="K33" s="63"/>
      <c r="L33" s="19"/>
      <c r="M33" s="12" t="s">
        <v>12</v>
      </c>
      <c r="N33" s="9" t="s">
        <v>81</v>
      </c>
      <c r="O33" s="17"/>
      <c r="P33" s="51"/>
    </row>
    <row r="34" spans="1:16" s="3" customFormat="1" ht="27.75" customHeight="1" x14ac:dyDescent="0.2">
      <c r="A34" s="22"/>
      <c r="B34" s="17"/>
      <c r="C34" s="17"/>
      <c r="D34" s="17"/>
      <c r="E34" s="17"/>
      <c r="F34" s="17"/>
      <c r="G34" s="20"/>
      <c r="H34" s="27"/>
      <c r="I34" s="17"/>
      <c r="J34" s="17"/>
      <c r="K34" s="63"/>
      <c r="L34" s="19"/>
      <c r="M34" s="12" t="s">
        <v>13</v>
      </c>
      <c r="N34" s="9" t="s">
        <v>81</v>
      </c>
      <c r="O34" s="17"/>
      <c r="P34" s="51"/>
    </row>
    <row r="35" spans="1:16" s="2" customFormat="1" ht="27.75" customHeight="1" x14ac:dyDescent="0.25">
      <c r="A35" s="22"/>
      <c r="B35" s="17"/>
      <c r="C35" s="17"/>
      <c r="D35" s="17"/>
      <c r="E35" s="17"/>
      <c r="F35" s="17"/>
      <c r="G35" s="20"/>
      <c r="H35" s="27"/>
      <c r="I35" s="17"/>
      <c r="J35" s="17"/>
      <c r="K35" s="63"/>
      <c r="L35" s="19"/>
      <c r="M35" s="12" t="s">
        <v>14</v>
      </c>
      <c r="N35" s="9" t="s">
        <v>81</v>
      </c>
      <c r="O35" s="17"/>
      <c r="P35" s="51"/>
    </row>
    <row r="36" spans="1:16" s="2" customFormat="1" ht="27.75" customHeight="1" x14ac:dyDescent="0.25">
      <c r="A36" s="22"/>
      <c r="B36" s="17"/>
      <c r="C36" s="17"/>
      <c r="D36" s="17"/>
      <c r="E36" s="17"/>
      <c r="F36" s="17"/>
      <c r="G36" s="20"/>
      <c r="H36" s="27"/>
      <c r="I36" s="17"/>
      <c r="J36" s="17"/>
      <c r="K36" s="63"/>
      <c r="L36" s="58"/>
      <c r="M36" s="12" t="s">
        <v>15</v>
      </c>
      <c r="N36" s="9" t="s">
        <v>81</v>
      </c>
      <c r="O36" s="17"/>
      <c r="P36" s="52"/>
    </row>
    <row r="37" spans="1:16" s="3" customFormat="1" ht="27.75" customHeight="1" x14ac:dyDescent="0.2">
      <c r="A37" s="20">
        <f>A32+1</f>
        <v>7</v>
      </c>
      <c r="B37" s="23">
        <v>44292</v>
      </c>
      <c r="C37" s="23" t="s">
        <v>52</v>
      </c>
      <c r="D37" s="20" t="s">
        <v>98</v>
      </c>
      <c r="E37" s="20" t="s">
        <v>66</v>
      </c>
      <c r="F37" s="20" t="s">
        <v>74</v>
      </c>
      <c r="G37" s="16" t="s">
        <v>99</v>
      </c>
      <c r="H37" s="26" t="s">
        <v>100</v>
      </c>
      <c r="I37" s="16" t="s">
        <v>102</v>
      </c>
      <c r="J37" s="16" t="s">
        <v>103</v>
      </c>
      <c r="K37" s="80">
        <v>66.599999999999994</v>
      </c>
      <c r="L37" s="18">
        <f>14.5*K37*1*(1+1.2+0.9)*1.2*12/1987*2</f>
        <v>43.390888777050826</v>
      </c>
      <c r="M37" s="12" t="s">
        <v>11</v>
      </c>
      <c r="N37" s="9" t="s">
        <v>81</v>
      </c>
      <c r="O37" s="20" t="s">
        <v>66</v>
      </c>
      <c r="P37" s="21" t="s">
        <v>82</v>
      </c>
    </row>
    <row r="38" spans="1:16" s="3" customFormat="1" ht="27.75" customHeight="1" x14ac:dyDescent="0.2">
      <c r="A38" s="22"/>
      <c r="B38" s="24"/>
      <c r="C38" s="24"/>
      <c r="D38" s="17"/>
      <c r="E38" s="17"/>
      <c r="F38" s="17"/>
      <c r="G38" s="20"/>
      <c r="H38" s="27"/>
      <c r="I38" s="17"/>
      <c r="J38" s="17"/>
      <c r="K38" s="63"/>
      <c r="L38" s="19"/>
      <c r="M38" s="12" t="s">
        <v>12</v>
      </c>
      <c r="N38" s="9" t="s">
        <v>81</v>
      </c>
      <c r="O38" s="17"/>
      <c r="P38" s="51"/>
    </row>
    <row r="39" spans="1:16" s="3" customFormat="1" ht="27.75" customHeight="1" x14ac:dyDescent="0.2">
      <c r="A39" s="22"/>
      <c r="B39" s="24"/>
      <c r="C39" s="24"/>
      <c r="D39" s="17"/>
      <c r="E39" s="17"/>
      <c r="F39" s="17"/>
      <c r="G39" s="20"/>
      <c r="H39" s="27"/>
      <c r="I39" s="17"/>
      <c r="J39" s="17"/>
      <c r="K39" s="63"/>
      <c r="L39" s="19"/>
      <c r="M39" s="12" t="s">
        <v>13</v>
      </c>
      <c r="N39" s="9" t="s">
        <v>81</v>
      </c>
      <c r="O39" s="17"/>
      <c r="P39" s="51"/>
    </row>
    <row r="40" spans="1:16" s="2" customFormat="1" ht="27.75" customHeight="1" x14ac:dyDescent="0.25">
      <c r="A40" s="22"/>
      <c r="B40" s="24"/>
      <c r="C40" s="24"/>
      <c r="D40" s="17"/>
      <c r="E40" s="17"/>
      <c r="F40" s="17"/>
      <c r="G40" s="20"/>
      <c r="H40" s="27"/>
      <c r="I40" s="17"/>
      <c r="J40" s="17"/>
      <c r="K40" s="63"/>
      <c r="L40" s="19"/>
      <c r="M40" s="12" t="s">
        <v>14</v>
      </c>
      <c r="N40" s="9" t="s">
        <v>81</v>
      </c>
      <c r="O40" s="17"/>
      <c r="P40" s="51"/>
    </row>
    <row r="41" spans="1:16" s="2" customFormat="1" ht="27.75" customHeight="1" x14ac:dyDescent="0.25">
      <c r="A41" s="22"/>
      <c r="B41" s="25"/>
      <c r="C41" s="25"/>
      <c r="D41" s="17"/>
      <c r="E41" s="17"/>
      <c r="F41" s="17"/>
      <c r="G41" s="20"/>
      <c r="H41" s="27"/>
      <c r="I41" s="17"/>
      <c r="J41" s="17"/>
      <c r="K41" s="63"/>
      <c r="L41" s="58"/>
      <c r="M41" s="12" t="s">
        <v>15</v>
      </c>
      <c r="N41" s="9" t="s">
        <v>81</v>
      </c>
      <c r="O41" s="17"/>
      <c r="P41" s="52"/>
    </row>
    <row r="42" spans="1:16" s="3" customFormat="1" ht="15.75" customHeight="1" x14ac:dyDescent="0.2">
      <c r="A42" s="20">
        <f>A37+1</f>
        <v>8</v>
      </c>
      <c r="B42" s="23">
        <v>44329</v>
      </c>
      <c r="C42" s="23">
        <v>44560</v>
      </c>
      <c r="D42" s="20" t="s">
        <v>113</v>
      </c>
      <c r="E42" s="20" t="s">
        <v>122</v>
      </c>
      <c r="F42" s="20" t="s">
        <v>74</v>
      </c>
      <c r="G42" s="16" t="s">
        <v>114</v>
      </c>
      <c r="H42" s="26" t="s">
        <v>115</v>
      </c>
      <c r="I42" s="16" t="s">
        <v>116</v>
      </c>
      <c r="J42" s="16" t="s">
        <v>117</v>
      </c>
      <c r="K42" s="80">
        <v>1897.5</v>
      </c>
      <c r="L42" s="18">
        <f>14.5*K42*1*(1+1.2+0.9)*0.8*12/1987*12</f>
        <v>4944.99768495219</v>
      </c>
      <c r="M42" s="12" t="s">
        <v>11</v>
      </c>
      <c r="N42" s="7">
        <v>144.80000000000001</v>
      </c>
      <c r="O42" s="20" t="s">
        <v>92</v>
      </c>
      <c r="P42" s="21"/>
    </row>
    <row r="43" spans="1:16" s="3" customFormat="1" ht="23.25" customHeight="1" x14ac:dyDescent="0.2">
      <c r="A43" s="22"/>
      <c r="B43" s="24"/>
      <c r="C43" s="24"/>
      <c r="D43" s="17"/>
      <c r="E43" s="17"/>
      <c r="F43" s="17"/>
      <c r="G43" s="20"/>
      <c r="H43" s="27"/>
      <c r="I43" s="17"/>
      <c r="J43" s="17"/>
      <c r="K43" s="63"/>
      <c r="L43" s="19"/>
      <c r="M43" s="12" t="s">
        <v>12</v>
      </c>
      <c r="N43" s="7">
        <v>176.93</v>
      </c>
      <c r="O43" s="17"/>
      <c r="P43" s="51"/>
    </row>
    <row r="44" spans="1:16" s="3" customFormat="1" ht="16.5" customHeight="1" x14ac:dyDescent="0.2">
      <c r="A44" s="22"/>
      <c r="B44" s="24"/>
      <c r="C44" s="24"/>
      <c r="D44" s="17"/>
      <c r="E44" s="17"/>
      <c r="F44" s="17"/>
      <c r="G44" s="20"/>
      <c r="H44" s="27"/>
      <c r="I44" s="17"/>
      <c r="J44" s="17"/>
      <c r="K44" s="63"/>
      <c r="L44" s="19"/>
      <c r="M44" s="12" t="s">
        <v>13</v>
      </c>
      <c r="N44" s="7">
        <v>0</v>
      </c>
      <c r="O44" s="17"/>
      <c r="P44" s="51"/>
    </row>
    <row r="45" spans="1:16" s="2" customFormat="1" ht="17.25" customHeight="1" x14ac:dyDescent="0.25">
      <c r="A45" s="22"/>
      <c r="B45" s="24"/>
      <c r="C45" s="24"/>
      <c r="D45" s="17"/>
      <c r="E45" s="17"/>
      <c r="F45" s="17"/>
      <c r="G45" s="20"/>
      <c r="H45" s="27"/>
      <c r="I45" s="17"/>
      <c r="J45" s="17"/>
      <c r="K45" s="63"/>
      <c r="L45" s="19"/>
      <c r="M45" s="12" t="s">
        <v>14</v>
      </c>
      <c r="N45" s="7">
        <v>0</v>
      </c>
      <c r="O45" s="17"/>
      <c r="P45" s="51"/>
    </row>
    <row r="46" spans="1:16" s="2" customFormat="1" ht="15" customHeight="1" x14ac:dyDescent="0.25">
      <c r="A46" s="22"/>
      <c r="B46" s="25"/>
      <c r="C46" s="25"/>
      <c r="D46" s="17"/>
      <c r="E46" s="17"/>
      <c r="F46" s="17"/>
      <c r="G46" s="20"/>
      <c r="H46" s="27"/>
      <c r="I46" s="17"/>
      <c r="J46" s="17"/>
      <c r="K46" s="63"/>
      <c r="L46" s="58"/>
      <c r="M46" s="12" t="s">
        <v>15</v>
      </c>
      <c r="N46" s="7">
        <v>0</v>
      </c>
      <c r="O46" s="17"/>
      <c r="P46" s="52"/>
    </row>
    <row r="47" spans="1:16" s="3" customFormat="1" ht="27.75" customHeight="1" x14ac:dyDescent="0.2">
      <c r="A47" s="20">
        <f>A42+1</f>
        <v>9</v>
      </c>
      <c r="B47" s="23">
        <v>44341</v>
      </c>
      <c r="C47" s="23" t="s">
        <v>52</v>
      </c>
      <c r="D47" s="20" t="s">
        <v>123</v>
      </c>
      <c r="E47" s="20" t="s">
        <v>124</v>
      </c>
      <c r="F47" s="20" t="s">
        <v>74</v>
      </c>
      <c r="G47" s="16" t="s">
        <v>125</v>
      </c>
      <c r="H47" s="26" t="s">
        <v>126</v>
      </c>
      <c r="I47" s="16" t="s">
        <v>127</v>
      </c>
      <c r="J47" s="16" t="s">
        <v>128</v>
      </c>
      <c r="K47" s="80">
        <v>28.5</v>
      </c>
      <c r="L47" s="18">
        <f>14.5*K47*1*(1+1.2+0.9)*1.2*12/1987*4</f>
        <v>37.136346250629089</v>
      </c>
      <c r="M47" s="12" t="s">
        <v>11</v>
      </c>
      <c r="N47" s="9" t="s">
        <v>81</v>
      </c>
      <c r="O47" s="20" t="s">
        <v>124</v>
      </c>
      <c r="P47" s="21" t="s">
        <v>82</v>
      </c>
    </row>
    <row r="48" spans="1:16" s="3" customFormat="1" ht="27.75" customHeight="1" x14ac:dyDescent="0.2">
      <c r="A48" s="22"/>
      <c r="B48" s="24"/>
      <c r="C48" s="24"/>
      <c r="D48" s="17"/>
      <c r="E48" s="17"/>
      <c r="F48" s="17"/>
      <c r="G48" s="20"/>
      <c r="H48" s="27"/>
      <c r="I48" s="17"/>
      <c r="J48" s="17"/>
      <c r="K48" s="63"/>
      <c r="L48" s="19"/>
      <c r="M48" s="12" t="s">
        <v>12</v>
      </c>
      <c r="N48" s="9" t="s">
        <v>81</v>
      </c>
      <c r="O48" s="17"/>
      <c r="P48" s="51"/>
    </row>
    <row r="49" spans="1:16" s="3" customFormat="1" ht="27.75" customHeight="1" x14ac:dyDescent="0.2">
      <c r="A49" s="22"/>
      <c r="B49" s="24"/>
      <c r="C49" s="24"/>
      <c r="D49" s="17"/>
      <c r="E49" s="17"/>
      <c r="F49" s="17"/>
      <c r="G49" s="20"/>
      <c r="H49" s="27"/>
      <c r="I49" s="17"/>
      <c r="J49" s="17"/>
      <c r="K49" s="63"/>
      <c r="L49" s="19"/>
      <c r="M49" s="12" t="s">
        <v>13</v>
      </c>
      <c r="N49" s="9" t="s">
        <v>81</v>
      </c>
      <c r="O49" s="17"/>
      <c r="P49" s="51"/>
    </row>
    <row r="50" spans="1:16" s="2" customFormat="1" ht="27.75" customHeight="1" x14ac:dyDescent="0.25">
      <c r="A50" s="22"/>
      <c r="B50" s="24"/>
      <c r="C50" s="24"/>
      <c r="D50" s="17"/>
      <c r="E50" s="17"/>
      <c r="F50" s="17"/>
      <c r="G50" s="20"/>
      <c r="H50" s="27"/>
      <c r="I50" s="17"/>
      <c r="J50" s="17"/>
      <c r="K50" s="63"/>
      <c r="L50" s="19"/>
      <c r="M50" s="12" t="s">
        <v>14</v>
      </c>
      <c r="N50" s="9" t="s">
        <v>81</v>
      </c>
      <c r="O50" s="17"/>
      <c r="P50" s="51"/>
    </row>
    <row r="51" spans="1:16" s="2" customFormat="1" ht="27.75" customHeight="1" x14ac:dyDescent="0.25">
      <c r="A51" s="22"/>
      <c r="B51" s="25"/>
      <c r="C51" s="25"/>
      <c r="D51" s="17"/>
      <c r="E51" s="17"/>
      <c r="F51" s="17"/>
      <c r="G51" s="20"/>
      <c r="H51" s="27"/>
      <c r="I51" s="17"/>
      <c r="J51" s="17"/>
      <c r="K51" s="63"/>
      <c r="L51" s="58"/>
      <c r="M51" s="12" t="s">
        <v>15</v>
      </c>
      <c r="N51" s="9" t="s">
        <v>81</v>
      </c>
      <c r="O51" s="17"/>
      <c r="P51" s="52"/>
    </row>
    <row r="52" spans="1:16" s="3" customFormat="1" ht="27.75" customHeight="1" x14ac:dyDescent="0.2">
      <c r="A52" s="20">
        <f>A47+1</f>
        <v>10</v>
      </c>
      <c r="B52" s="23">
        <v>44341</v>
      </c>
      <c r="C52" s="23" t="s">
        <v>52</v>
      </c>
      <c r="D52" s="20" t="s">
        <v>129</v>
      </c>
      <c r="E52" s="20" t="s">
        <v>66</v>
      </c>
      <c r="F52" s="20" t="s">
        <v>74</v>
      </c>
      <c r="G52" s="16" t="s">
        <v>130</v>
      </c>
      <c r="H52" s="26" t="s">
        <v>131</v>
      </c>
      <c r="I52" s="16" t="s">
        <v>132</v>
      </c>
      <c r="J52" s="16" t="s">
        <v>133</v>
      </c>
      <c r="K52" s="80">
        <v>15.9</v>
      </c>
      <c r="L52" s="18">
        <f>14.5*K52/2*1*(1+1.2+0.9)*1.2*12/1987*4</f>
        <v>10.35908605938601</v>
      </c>
      <c r="M52" s="12" t="s">
        <v>11</v>
      </c>
      <c r="N52" s="9" t="s">
        <v>81</v>
      </c>
      <c r="O52" s="20" t="s">
        <v>66</v>
      </c>
      <c r="P52" s="21" t="s">
        <v>82</v>
      </c>
    </row>
    <row r="53" spans="1:16" s="3" customFormat="1" ht="27.75" customHeight="1" x14ac:dyDescent="0.2">
      <c r="A53" s="22"/>
      <c r="B53" s="24"/>
      <c r="C53" s="24"/>
      <c r="D53" s="17"/>
      <c r="E53" s="17"/>
      <c r="F53" s="17"/>
      <c r="G53" s="20"/>
      <c r="H53" s="27"/>
      <c r="I53" s="17"/>
      <c r="J53" s="17"/>
      <c r="K53" s="63"/>
      <c r="L53" s="19"/>
      <c r="M53" s="12" t="s">
        <v>12</v>
      </c>
      <c r="N53" s="9" t="s">
        <v>81</v>
      </c>
      <c r="O53" s="17"/>
      <c r="P53" s="51"/>
    </row>
    <row r="54" spans="1:16" s="3" customFormat="1" ht="27.75" customHeight="1" x14ac:dyDescent="0.2">
      <c r="A54" s="22"/>
      <c r="B54" s="24"/>
      <c r="C54" s="24"/>
      <c r="D54" s="17"/>
      <c r="E54" s="17"/>
      <c r="F54" s="17"/>
      <c r="G54" s="20"/>
      <c r="H54" s="27"/>
      <c r="I54" s="17"/>
      <c r="J54" s="17"/>
      <c r="K54" s="63"/>
      <c r="L54" s="19"/>
      <c r="M54" s="12" t="s">
        <v>13</v>
      </c>
      <c r="N54" s="9" t="s">
        <v>81</v>
      </c>
      <c r="O54" s="17"/>
      <c r="P54" s="51"/>
    </row>
    <row r="55" spans="1:16" s="2" customFormat="1" ht="27.75" customHeight="1" x14ac:dyDescent="0.25">
      <c r="A55" s="22"/>
      <c r="B55" s="24"/>
      <c r="C55" s="24"/>
      <c r="D55" s="17"/>
      <c r="E55" s="17"/>
      <c r="F55" s="17"/>
      <c r="G55" s="20"/>
      <c r="H55" s="27"/>
      <c r="I55" s="17"/>
      <c r="J55" s="17"/>
      <c r="K55" s="63"/>
      <c r="L55" s="19"/>
      <c r="M55" s="12" t="s">
        <v>14</v>
      </c>
      <c r="N55" s="9" t="s">
        <v>81</v>
      </c>
      <c r="O55" s="17"/>
      <c r="P55" s="51"/>
    </row>
    <row r="56" spans="1:16" s="2" customFormat="1" ht="27.75" customHeight="1" x14ac:dyDescent="0.25">
      <c r="A56" s="22"/>
      <c r="B56" s="25"/>
      <c r="C56" s="25"/>
      <c r="D56" s="17"/>
      <c r="E56" s="17"/>
      <c r="F56" s="17"/>
      <c r="G56" s="20"/>
      <c r="H56" s="27"/>
      <c r="I56" s="17"/>
      <c r="J56" s="17"/>
      <c r="K56" s="63"/>
      <c r="L56" s="58"/>
      <c r="M56" s="12" t="s">
        <v>15</v>
      </c>
      <c r="N56" s="9" t="s">
        <v>81</v>
      </c>
      <c r="O56" s="17"/>
      <c r="P56" s="52"/>
    </row>
    <row r="57" spans="1:16" s="3" customFormat="1" ht="27.75" customHeight="1" x14ac:dyDescent="0.2">
      <c r="A57" s="20">
        <f>A52+1</f>
        <v>11</v>
      </c>
      <c r="B57" s="23">
        <v>44342</v>
      </c>
      <c r="C57" s="23" t="s">
        <v>52</v>
      </c>
      <c r="D57" s="20" t="s">
        <v>134</v>
      </c>
      <c r="E57" s="20" t="s">
        <v>66</v>
      </c>
      <c r="F57" s="20" t="s">
        <v>74</v>
      </c>
      <c r="G57" s="16" t="s">
        <v>135</v>
      </c>
      <c r="H57" s="26" t="s">
        <v>131</v>
      </c>
      <c r="I57" s="16" t="s">
        <v>132</v>
      </c>
      <c r="J57" s="16" t="s">
        <v>136</v>
      </c>
      <c r="K57" s="80">
        <v>15.9</v>
      </c>
      <c r="L57" s="18">
        <f>14.5*K57/2*1*(1+1.2+0.9)*1.2*12/1987*4</f>
        <v>10.35908605938601</v>
      </c>
      <c r="M57" s="12" t="s">
        <v>11</v>
      </c>
      <c r="N57" s="9" t="s">
        <v>81</v>
      </c>
      <c r="O57" s="20" t="s">
        <v>66</v>
      </c>
      <c r="P57" s="21" t="s">
        <v>82</v>
      </c>
    </row>
    <row r="58" spans="1:16" s="3" customFormat="1" ht="27.75" customHeight="1" x14ac:dyDescent="0.2">
      <c r="A58" s="22"/>
      <c r="B58" s="24"/>
      <c r="C58" s="24"/>
      <c r="D58" s="17"/>
      <c r="E58" s="17"/>
      <c r="F58" s="17"/>
      <c r="G58" s="20"/>
      <c r="H58" s="27"/>
      <c r="I58" s="17"/>
      <c r="J58" s="17"/>
      <c r="K58" s="63"/>
      <c r="L58" s="19"/>
      <c r="M58" s="12" t="s">
        <v>12</v>
      </c>
      <c r="N58" s="9" t="s">
        <v>81</v>
      </c>
      <c r="O58" s="17"/>
      <c r="P58" s="51"/>
    </row>
    <row r="59" spans="1:16" s="3" customFormat="1" ht="27.75" customHeight="1" x14ac:dyDescent="0.2">
      <c r="A59" s="22"/>
      <c r="B59" s="24"/>
      <c r="C59" s="24"/>
      <c r="D59" s="17"/>
      <c r="E59" s="17"/>
      <c r="F59" s="17"/>
      <c r="G59" s="20"/>
      <c r="H59" s="27"/>
      <c r="I59" s="17"/>
      <c r="J59" s="17"/>
      <c r="K59" s="63"/>
      <c r="L59" s="19"/>
      <c r="M59" s="12" t="s">
        <v>13</v>
      </c>
      <c r="N59" s="9" t="s">
        <v>81</v>
      </c>
      <c r="O59" s="17"/>
      <c r="P59" s="51"/>
    </row>
    <row r="60" spans="1:16" s="2" customFormat="1" ht="27.75" customHeight="1" x14ac:dyDescent="0.25">
      <c r="A60" s="22"/>
      <c r="B60" s="24"/>
      <c r="C60" s="24"/>
      <c r="D60" s="17"/>
      <c r="E60" s="17"/>
      <c r="F60" s="17"/>
      <c r="G60" s="20"/>
      <c r="H60" s="27"/>
      <c r="I60" s="17"/>
      <c r="J60" s="17"/>
      <c r="K60" s="63"/>
      <c r="L60" s="19"/>
      <c r="M60" s="12" t="s">
        <v>14</v>
      </c>
      <c r="N60" s="9" t="s">
        <v>81</v>
      </c>
      <c r="O60" s="17"/>
      <c r="P60" s="51"/>
    </row>
    <row r="61" spans="1:16" s="2" customFormat="1" ht="27.75" customHeight="1" x14ac:dyDescent="0.25">
      <c r="A61" s="22"/>
      <c r="B61" s="25"/>
      <c r="C61" s="25"/>
      <c r="D61" s="17"/>
      <c r="E61" s="17"/>
      <c r="F61" s="17"/>
      <c r="G61" s="20"/>
      <c r="H61" s="27"/>
      <c r="I61" s="17"/>
      <c r="J61" s="17"/>
      <c r="K61" s="63"/>
      <c r="L61" s="58"/>
      <c r="M61" s="12" t="s">
        <v>15</v>
      </c>
      <c r="N61" s="9" t="s">
        <v>81</v>
      </c>
      <c r="O61" s="17"/>
      <c r="P61" s="52"/>
    </row>
    <row r="62" spans="1:16" s="3" customFormat="1" ht="27.75" customHeight="1" x14ac:dyDescent="0.2">
      <c r="A62" s="20">
        <f>A57+1</f>
        <v>12</v>
      </c>
      <c r="B62" s="23">
        <v>44342</v>
      </c>
      <c r="C62" s="23" t="s">
        <v>52</v>
      </c>
      <c r="D62" s="20" t="s">
        <v>137</v>
      </c>
      <c r="E62" s="20" t="s">
        <v>66</v>
      </c>
      <c r="F62" s="20" t="s">
        <v>74</v>
      </c>
      <c r="G62" s="16" t="s">
        <v>138</v>
      </c>
      <c r="H62" s="26" t="s">
        <v>131</v>
      </c>
      <c r="I62" s="16" t="s">
        <v>132</v>
      </c>
      <c r="J62" s="16" t="s">
        <v>136</v>
      </c>
      <c r="K62" s="80">
        <v>15.9</v>
      </c>
      <c r="L62" s="18">
        <f>14.5*K62/2*1*(1+1.2+0.9)*1.2*12/1987*4</f>
        <v>10.35908605938601</v>
      </c>
      <c r="M62" s="12" t="s">
        <v>11</v>
      </c>
      <c r="N62" s="9" t="s">
        <v>81</v>
      </c>
      <c r="O62" s="20" t="s">
        <v>66</v>
      </c>
      <c r="P62" s="21" t="s">
        <v>82</v>
      </c>
    </row>
    <row r="63" spans="1:16" s="3" customFormat="1" ht="27.75" customHeight="1" x14ac:dyDescent="0.2">
      <c r="A63" s="22"/>
      <c r="B63" s="24"/>
      <c r="C63" s="24"/>
      <c r="D63" s="17"/>
      <c r="E63" s="17"/>
      <c r="F63" s="17"/>
      <c r="G63" s="20"/>
      <c r="H63" s="27"/>
      <c r="I63" s="17"/>
      <c r="J63" s="17"/>
      <c r="K63" s="63"/>
      <c r="L63" s="19"/>
      <c r="M63" s="12" t="s">
        <v>12</v>
      </c>
      <c r="N63" s="9" t="s">
        <v>81</v>
      </c>
      <c r="O63" s="17"/>
      <c r="P63" s="51"/>
    </row>
    <row r="64" spans="1:16" s="3" customFormat="1" ht="27.75" customHeight="1" x14ac:dyDescent="0.2">
      <c r="A64" s="22"/>
      <c r="B64" s="24"/>
      <c r="C64" s="24"/>
      <c r="D64" s="17"/>
      <c r="E64" s="17"/>
      <c r="F64" s="17"/>
      <c r="G64" s="20"/>
      <c r="H64" s="27"/>
      <c r="I64" s="17"/>
      <c r="J64" s="17"/>
      <c r="K64" s="63"/>
      <c r="L64" s="19"/>
      <c r="M64" s="12" t="s">
        <v>13</v>
      </c>
      <c r="N64" s="9" t="s">
        <v>81</v>
      </c>
      <c r="O64" s="17"/>
      <c r="P64" s="51"/>
    </row>
    <row r="65" spans="1:16" s="2" customFormat="1" ht="27.75" customHeight="1" x14ac:dyDescent="0.25">
      <c r="A65" s="22"/>
      <c r="B65" s="24"/>
      <c r="C65" s="24"/>
      <c r="D65" s="17"/>
      <c r="E65" s="17"/>
      <c r="F65" s="17"/>
      <c r="G65" s="20"/>
      <c r="H65" s="27"/>
      <c r="I65" s="17"/>
      <c r="J65" s="17"/>
      <c r="K65" s="63"/>
      <c r="L65" s="19"/>
      <c r="M65" s="12" t="s">
        <v>14</v>
      </c>
      <c r="N65" s="9" t="s">
        <v>81</v>
      </c>
      <c r="O65" s="17"/>
      <c r="P65" s="51"/>
    </row>
    <row r="66" spans="1:16" s="2" customFormat="1" ht="27.75" customHeight="1" x14ac:dyDescent="0.25">
      <c r="A66" s="22"/>
      <c r="B66" s="25"/>
      <c r="C66" s="25"/>
      <c r="D66" s="17"/>
      <c r="E66" s="17"/>
      <c r="F66" s="17"/>
      <c r="G66" s="20"/>
      <c r="H66" s="27"/>
      <c r="I66" s="17"/>
      <c r="J66" s="17"/>
      <c r="K66" s="63"/>
      <c r="L66" s="58"/>
      <c r="M66" s="12" t="s">
        <v>15</v>
      </c>
      <c r="N66" s="9" t="s">
        <v>81</v>
      </c>
      <c r="O66" s="17"/>
      <c r="P66" s="52"/>
    </row>
    <row r="67" spans="1:16" s="3" customFormat="1" ht="27.75" customHeight="1" x14ac:dyDescent="0.2">
      <c r="A67" s="20">
        <f>A62+1</f>
        <v>13</v>
      </c>
      <c r="B67" s="23">
        <v>44342</v>
      </c>
      <c r="C67" s="23" t="s">
        <v>52</v>
      </c>
      <c r="D67" s="20" t="s">
        <v>139</v>
      </c>
      <c r="E67" s="20" t="s">
        <v>66</v>
      </c>
      <c r="F67" s="20" t="s">
        <v>74</v>
      </c>
      <c r="G67" s="16" t="s">
        <v>140</v>
      </c>
      <c r="H67" s="26" t="s">
        <v>100</v>
      </c>
      <c r="I67" s="16" t="s">
        <v>101</v>
      </c>
      <c r="J67" s="16" t="s">
        <v>141</v>
      </c>
      <c r="K67" s="80">
        <v>66.599999999999994</v>
      </c>
      <c r="L67" s="18">
        <f>14.5*K67*1*(1+1.2+0.9)*1.2*12/1987*1</f>
        <v>21.695444388525413</v>
      </c>
      <c r="M67" s="12" t="s">
        <v>11</v>
      </c>
      <c r="N67" s="9" t="s">
        <v>81</v>
      </c>
      <c r="O67" s="20" t="s">
        <v>66</v>
      </c>
      <c r="P67" s="21" t="s">
        <v>82</v>
      </c>
    </row>
    <row r="68" spans="1:16" s="3" customFormat="1" ht="27.75" customHeight="1" x14ac:dyDescent="0.2">
      <c r="A68" s="22"/>
      <c r="B68" s="24"/>
      <c r="C68" s="24"/>
      <c r="D68" s="17"/>
      <c r="E68" s="17"/>
      <c r="F68" s="17"/>
      <c r="G68" s="20"/>
      <c r="H68" s="27"/>
      <c r="I68" s="17"/>
      <c r="J68" s="17"/>
      <c r="K68" s="63"/>
      <c r="L68" s="19"/>
      <c r="M68" s="12" t="s">
        <v>12</v>
      </c>
      <c r="N68" s="9" t="s">
        <v>81</v>
      </c>
      <c r="O68" s="17"/>
      <c r="P68" s="51"/>
    </row>
    <row r="69" spans="1:16" s="3" customFormat="1" ht="27.75" customHeight="1" x14ac:dyDescent="0.2">
      <c r="A69" s="22"/>
      <c r="B69" s="24"/>
      <c r="C69" s="24"/>
      <c r="D69" s="17"/>
      <c r="E69" s="17"/>
      <c r="F69" s="17"/>
      <c r="G69" s="20"/>
      <c r="H69" s="27"/>
      <c r="I69" s="17"/>
      <c r="J69" s="17"/>
      <c r="K69" s="63"/>
      <c r="L69" s="19"/>
      <c r="M69" s="12" t="s">
        <v>13</v>
      </c>
      <c r="N69" s="9" t="s">
        <v>81</v>
      </c>
      <c r="O69" s="17"/>
      <c r="P69" s="51"/>
    </row>
    <row r="70" spans="1:16" s="2" customFormat="1" ht="27.75" customHeight="1" x14ac:dyDescent="0.25">
      <c r="A70" s="22"/>
      <c r="B70" s="24"/>
      <c r="C70" s="24"/>
      <c r="D70" s="17"/>
      <c r="E70" s="17"/>
      <c r="F70" s="17"/>
      <c r="G70" s="20"/>
      <c r="H70" s="27"/>
      <c r="I70" s="17"/>
      <c r="J70" s="17"/>
      <c r="K70" s="63"/>
      <c r="L70" s="19"/>
      <c r="M70" s="12" t="s">
        <v>14</v>
      </c>
      <c r="N70" s="9" t="s">
        <v>81</v>
      </c>
      <c r="O70" s="17"/>
      <c r="P70" s="51"/>
    </row>
    <row r="71" spans="1:16" s="2" customFormat="1" ht="27.75" customHeight="1" x14ac:dyDescent="0.25">
      <c r="A71" s="22"/>
      <c r="B71" s="25"/>
      <c r="C71" s="25"/>
      <c r="D71" s="17"/>
      <c r="E71" s="17"/>
      <c r="F71" s="17"/>
      <c r="G71" s="20"/>
      <c r="H71" s="27"/>
      <c r="I71" s="17"/>
      <c r="J71" s="17"/>
      <c r="K71" s="63"/>
      <c r="L71" s="58"/>
      <c r="M71" s="12" t="s">
        <v>15</v>
      </c>
      <c r="N71" s="9" t="s">
        <v>81</v>
      </c>
      <c r="O71" s="17"/>
      <c r="P71" s="52"/>
    </row>
    <row r="72" spans="1:16" s="3" customFormat="1" ht="27.75" customHeight="1" x14ac:dyDescent="0.2">
      <c r="A72" s="20">
        <f>A67+1</f>
        <v>14</v>
      </c>
      <c r="B72" s="23">
        <v>44342</v>
      </c>
      <c r="C72" s="23" t="s">
        <v>52</v>
      </c>
      <c r="D72" s="20" t="s">
        <v>142</v>
      </c>
      <c r="E72" s="20" t="s">
        <v>66</v>
      </c>
      <c r="F72" s="20" t="s">
        <v>74</v>
      </c>
      <c r="G72" s="16" t="s">
        <v>143</v>
      </c>
      <c r="H72" s="26" t="s">
        <v>144</v>
      </c>
      <c r="I72" s="16" t="s">
        <v>145</v>
      </c>
      <c r="J72" s="16" t="s">
        <v>146</v>
      </c>
      <c r="K72" s="80">
        <v>16.7</v>
      </c>
      <c r="L72" s="18">
        <f>14.5*K72*1*(1+1.2+0.9)*1.2*12/1987*4</f>
        <v>21.760595873175639</v>
      </c>
      <c r="M72" s="12" t="s">
        <v>11</v>
      </c>
      <c r="N72" s="9" t="s">
        <v>81</v>
      </c>
      <c r="O72" s="20" t="s">
        <v>66</v>
      </c>
      <c r="P72" s="21" t="s">
        <v>82</v>
      </c>
    </row>
    <row r="73" spans="1:16" s="3" customFormat="1" ht="27.75" customHeight="1" x14ac:dyDescent="0.2">
      <c r="A73" s="22"/>
      <c r="B73" s="24"/>
      <c r="C73" s="24"/>
      <c r="D73" s="17"/>
      <c r="E73" s="17"/>
      <c r="F73" s="17"/>
      <c r="G73" s="20"/>
      <c r="H73" s="27"/>
      <c r="I73" s="17"/>
      <c r="J73" s="17"/>
      <c r="K73" s="63"/>
      <c r="L73" s="19"/>
      <c r="M73" s="12" t="s">
        <v>12</v>
      </c>
      <c r="N73" s="9" t="s">
        <v>81</v>
      </c>
      <c r="O73" s="17"/>
      <c r="P73" s="51"/>
    </row>
    <row r="74" spans="1:16" s="3" customFormat="1" ht="27.75" customHeight="1" x14ac:dyDescent="0.2">
      <c r="A74" s="22"/>
      <c r="B74" s="24"/>
      <c r="C74" s="24"/>
      <c r="D74" s="17"/>
      <c r="E74" s="17"/>
      <c r="F74" s="17"/>
      <c r="G74" s="20"/>
      <c r="H74" s="27"/>
      <c r="I74" s="17"/>
      <c r="J74" s="17"/>
      <c r="K74" s="63"/>
      <c r="L74" s="19"/>
      <c r="M74" s="12" t="s">
        <v>13</v>
      </c>
      <c r="N74" s="9" t="s">
        <v>81</v>
      </c>
      <c r="O74" s="17"/>
      <c r="P74" s="51"/>
    </row>
    <row r="75" spans="1:16" s="2" customFormat="1" ht="27.75" customHeight="1" x14ac:dyDescent="0.25">
      <c r="A75" s="22"/>
      <c r="B75" s="24"/>
      <c r="C75" s="24"/>
      <c r="D75" s="17"/>
      <c r="E75" s="17"/>
      <c r="F75" s="17"/>
      <c r="G75" s="20"/>
      <c r="H75" s="27"/>
      <c r="I75" s="17"/>
      <c r="J75" s="17"/>
      <c r="K75" s="63"/>
      <c r="L75" s="19"/>
      <c r="M75" s="12" t="s">
        <v>14</v>
      </c>
      <c r="N75" s="9" t="s">
        <v>81</v>
      </c>
      <c r="O75" s="17"/>
      <c r="P75" s="51"/>
    </row>
    <row r="76" spans="1:16" s="2" customFormat="1" ht="27.75" customHeight="1" x14ac:dyDescent="0.25">
      <c r="A76" s="22"/>
      <c r="B76" s="25"/>
      <c r="C76" s="25"/>
      <c r="D76" s="17"/>
      <c r="E76" s="17"/>
      <c r="F76" s="17"/>
      <c r="G76" s="20"/>
      <c r="H76" s="27"/>
      <c r="I76" s="17"/>
      <c r="J76" s="17"/>
      <c r="K76" s="63"/>
      <c r="L76" s="58"/>
      <c r="M76" s="12" t="s">
        <v>15</v>
      </c>
      <c r="N76" s="9" t="s">
        <v>81</v>
      </c>
      <c r="O76" s="17"/>
      <c r="P76" s="52"/>
    </row>
    <row r="77" spans="1:16" s="3" customFormat="1" ht="27.75" customHeight="1" x14ac:dyDescent="0.2">
      <c r="A77" s="20">
        <f>A72+1</f>
        <v>15</v>
      </c>
      <c r="B77" s="23">
        <v>44342</v>
      </c>
      <c r="C77" s="23" t="s">
        <v>52</v>
      </c>
      <c r="D77" s="20" t="s">
        <v>147</v>
      </c>
      <c r="E77" s="20" t="s">
        <v>66</v>
      </c>
      <c r="F77" s="20" t="s">
        <v>74</v>
      </c>
      <c r="G77" s="16" t="s">
        <v>148</v>
      </c>
      <c r="H77" s="26" t="s">
        <v>95</v>
      </c>
      <c r="I77" s="16" t="s">
        <v>96</v>
      </c>
      <c r="J77" s="16" t="s">
        <v>149</v>
      </c>
      <c r="K77" s="80">
        <v>28.7</v>
      </c>
      <c r="L77" s="18">
        <f>14.5*K77/3*1*(1+1.2+0.9)*1.2*12/1987*4</f>
        <v>12.465650729743333</v>
      </c>
      <c r="M77" s="12" t="s">
        <v>11</v>
      </c>
      <c r="N77" s="9" t="s">
        <v>81</v>
      </c>
      <c r="O77" s="20" t="s">
        <v>66</v>
      </c>
      <c r="P77" s="21" t="s">
        <v>82</v>
      </c>
    </row>
    <row r="78" spans="1:16" s="3" customFormat="1" ht="27.75" customHeight="1" x14ac:dyDescent="0.2">
      <c r="A78" s="22"/>
      <c r="B78" s="24"/>
      <c r="C78" s="24"/>
      <c r="D78" s="17"/>
      <c r="E78" s="17"/>
      <c r="F78" s="17"/>
      <c r="G78" s="20"/>
      <c r="H78" s="27"/>
      <c r="I78" s="17"/>
      <c r="J78" s="17"/>
      <c r="K78" s="63"/>
      <c r="L78" s="19"/>
      <c r="M78" s="12" t="s">
        <v>12</v>
      </c>
      <c r="N78" s="9" t="s">
        <v>81</v>
      </c>
      <c r="O78" s="17"/>
      <c r="P78" s="51"/>
    </row>
    <row r="79" spans="1:16" s="3" customFormat="1" ht="27.75" customHeight="1" x14ac:dyDescent="0.2">
      <c r="A79" s="22"/>
      <c r="B79" s="24"/>
      <c r="C79" s="24"/>
      <c r="D79" s="17"/>
      <c r="E79" s="17"/>
      <c r="F79" s="17"/>
      <c r="G79" s="20"/>
      <c r="H79" s="27"/>
      <c r="I79" s="17"/>
      <c r="J79" s="17"/>
      <c r="K79" s="63"/>
      <c r="L79" s="19"/>
      <c r="M79" s="12" t="s">
        <v>13</v>
      </c>
      <c r="N79" s="9" t="s">
        <v>81</v>
      </c>
      <c r="O79" s="17"/>
      <c r="P79" s="51"/>
    </row>
    <row r="80" spans="1:16" s="2" customFormat="1" ht="27.75" customHeight="1" x14ac:dyDescent="0.25">
      <c r="A80" s="22"/>
      <c r="B80" s="24"/>
      <c r="C80" s="24"/>
      <c r="D80" s="17"/>
      <c r="E80" s="17"/>
      <c r="F80" s="17"/>
      <c r="G80" s="20"/>
      <c r="H80" s="27"/>
      <c r="I80" s="17"/>
      <c r="J80" s="17"/>
      <c r="K80" s="63"/>
      <c r="L80" s="19"/>
      <c r="M80" s="12" t="s">
        <v>14</v>
      </c>
      <c r="N80" s="9" t="s">
        <v>81</v>
      </c>
      <c r="O80" s="17"/>
      <c r="P80" s="51"/>
    </row>
    <row r="81" spans="1:16" s="2" customFormat="1" ht="27.75" customHeight="1" x14ac:dyDescent="0.25">
      <c r="A81" s="22"/>
      <c r="B81" s="25"/>
      <c r="C81" s="25"/>
      <c r="D81" s="17"/>
      <c r="E81" s="17"/>
      <c r="F81" s="17"/>
      <c r="G81" s="20"/>
      <c r="H81" s="27"/>
      <c r="I81" s="17"/>
      <c r="J81" s="17"/>
      <c r="K81" s="63"/>
      <c r="L81" s="58"/>
      <c r="M81" s="12" t="s">
        <v>15</v>
      </c>
      <c r="N81" s="9" t="s">
        <v>81</v>
      </c>
      <c r="O81" s="17"/>
      <c r="P81" s="52"/>
    </row>
    <row r="82" spans="1:16" s="3" customFormat="1" ht="27.75" customHeight="1" x14ac:dyDescent="0.2">
      <c r="A82" s="20">
        <f>A77+1</f>
        <v>16</v>
      </c>
      <c r="B82" s="23">
        <v>44343</v>
      </c>
      <c r="C82" s="23" t="s">
        <v>52</v>
      </c>
      <c r="D82" s="20" t="s">
        <v>150</v>
      </c>
      <c r="E82" s="20" t="s">
        <v>55</v>
      </c>
      <c r="F82" s="20" t="s">
        <v>74</v>
      </c>
      <c r="G82" s="16" t="s">
        <v>151</v>
      </c>
      <c r="H82" s="26" t="s">
        <v>152</v>
      </c>
      <c r="I82" s="16" t="s">
        <v>153</v>
      </c>
      <c r="J82" s="16" t="s">
        <v>154</v>
      </c>
      <c r="K82" s="80">
        <v>18.8</v>
      </c>
      <c r="L82" s="18">
        <f>14.5*K82*1*(1+0.1+0.9)*1.2*12/1987*4</f>
        <v>15.804489179667842</v>
      </c>
      <c r="M82" s="12" t="s">
        <v>11</v>
      </c>
      <c r="N82" s="9" t="s">
        <v>81</v>
      </c>
      <c r="O82" s="20" t="s">
        <v>176</v>
      </c>
      <c r="P82" s="21" t="s">
        <v>82</v>
      </c>
    </row>
    <row r="83" spans="1:16" s="3" customFormat="1" ht="27.75" customHeight="1" x14ac:dyDescent="0.2">
      <c r="A83" s="22"/>
      <c r="B83" s="24"/>
      <c r="C83" s="24"/>
      <c r="D83" s="17"/>
      <c r="E83" s="17"/>
      <c r="F83" s="17"/>
      <c r="G83" s="20"/>
      <c r="H83" s="27"/>
      <c r="I83" s="17"/>
      <c r="J83" s="17"/>
      <c r="K83" s="63"/>
      <c r="L83" s="19"/>
      <c r="M83" s="12" t="s">
        <v>12</v>
      </c>
      <c r="N83" s="9" t="s">
        <v>81</v>
      </c>
      <c r="O83" s="17"/>
      <c r="P83" s="51"/>
    </row>
    <row r="84" spans="1:16" s="3" customFormat="1" ht="27.75" customHeight="1" x14ac:dyDescent="0.2">
      <c r="A84" s="22"/>
      <c r="B84" s="24"/>
      <c r="C84" s="24"/>
      <c r="D84" s="17"/>
      <c r="E84" s="17"/>
      <c r="F84" s="17"/>
      <c r="G84" s="20"/>
      <c r="H84" s="27"/>
      <c r="I84" s="17"/>
      <c r="J84" s="17"/>
      <c r="K84" s="63"/>
      <c r="L84" s="19"/>
      <c r="M84" s="12" t="s">
        <v>13</v>
      </c>
      <c r="N84" s="9" t="s">
        <v>81</v>
      </c>
      <c r="O84" s="17"/>
      <c r="P84" s="51"/>
    </row>
    <row r="85" spans="1:16" s="2" customFormat="1" ht="27.75" customHeight="1" x14ac:dyDescent="0.25">
      <c r="A85" s="22"/>
      <c r="B85" s="24"/>
      <c r="C85" s="24"/>
      <c r="D85" s="17"/>
      <c r="E85" s="17"/>
      <c r="F85" s="17"/>
      <c r="G85" s="20"/>
      <c r="H85" s="27"/>
      <c r="I85" s="17"/>
      <c r="J85" s="17"/>
      <c r="K85" s="63"/>
      <c r="L85" s="19"/>
      <c r="M85" s="12" t="s">
        <v>14</v>
      </c>
      <c r="N85" s="9" t="s">
        <v>81</v>
      </c>
      <c r="O85" s="17"/>
      <c r="P85" s="51"/>
    </row>
    <row r="86" spans="1:16" s="2" customFormat="1" ht="27.75" customHeight="1" x14ac:dyDescent="0.25">
      <c r="A86" s="22"/>
      <c r="B86" s="25"/>
      <c r="C86" s="25"/>
      <c r="D86" s="17"/>
      <c r="E86" s="17"/>
      <c r="F86" s="17"/>
      <c r="G86" s="20"/>
      <c r="H86" s="27"/>
      <c r="I86" s="17"/>
      <c r="J86" s="17"/>
      <c r="K86" s="63"/>
      <c r="L86" s="58"/>
      <c r="M86" s="12" t="s">
        <v>15</v>
      </c>
      <c r="N86" s="9" t="s">
        <v>81</v>
      </c>
      <c r="O86" s="17"/>
      <c r="P86" s="52"/>
    </row>
    <row r="87" spans="1:16" s="3" customFormat="1" ht="27.75" customHeight="1" x14ac:dyDescent="0.2">
      <c r="A87" s="20">
        <f>A82+1</f>
        <v>17</v>
      </c>
      <c r="B87" s="23">
        <v>44368</v>
      </c>
      <c r="C87" s="23" t="s">
        <v>52</v>
      </c>
      <c r="D87" s="20" t="s">
        <v>155</v>
      </c>
      <c r="E87" s="20" t="s">
        <v>55</v>
      </c>
      <c r="F87" s="20" t="s">
        <v>74</v>
      </c>
      <c r="G87" s="16" t="s">
        <v>156</v>
      </c>
      <c r="H87" s="26" t="s">
        <v>157</v>
      </c>
      <c r="I87" s="16" t="s">
        <v>159</v>
      </c>
      <c r="J87" s="16" t="s">
        <v>158</v>
      </c>
      <c r="K87" s="80">
        <v>77.7</v>
      </c>
      <c r="L87" s="18">
        <f>14.5*K87*1*(1+0.5+0.5)*1.2*12/1987*8</f>
        <v>130.63923502767992</v>
      </c>
      <c r="M87" s="12" t="s">
        <v>11</v>
      </c>
      <c r="N87" s="9" t="s">
        <v>81</v>
      </c>
      <c r="O87" s="20" t="s">
        <v>176</v>
      </c>
      <c r="P87" s="21" t="s">
        <v>82</v>
      </c>
    </row>
    <row r="88" spans="1:16" s="3" customFormat="1" ht="27.75" customHeight="1" x14ac:dyDescent="0.2">
      <c r="A88" s="22"/>
      <c r="B88" s="24"/>
      <c r="C88" s="24"/>
      <c r="D88" s="17"/>
      <c r="E88" s="17"/>
      <c r="F88" s="17"/>
      <c r="G88" s="20"/>
      <c r="H88" s="27"/>
      <c r="I88" s="17"/>
      <c r="J88" s="17"/>
      <c r="K88" s="63"/>
      <c r="L88" s="19"/>
      <c r="M88" s="12" t="s">
        <v>12</v>
      </c>
      <c r="N88" s="9" t="s">
        <v>81</v>
      </c>
      <c r="O88" s="17"/>
      <c r="P88" s="51"/>
    </row>
    <row r="89" spans="1:16" s="3" customFormat="1" ht="27.75" customHeight="1" x14ac:dyDescent="0.2">
      <c r="A89" s="22"/>
      <c r="B89" s="24"/>
      <c r="C89" s="24"/>
      <c r="D89" s="17"/>
      <c r="E89" s="17"/>
      <c r="F89" s="17"/>
      <c r="G89" s="20"/>
      <c r="H89" s="27"/>
      <c r="I89" s="17"/>
      <c r="J89" s="17"/>
      <c r="K89" s="63"/>
      <c r="L89" s="19"/>
      <c r="M89" s="12" t="s">
        <v>13</v>
      </c>
      <c r="N89" s="9" t="s">
        <v>81</v>
      </c>
      <c r="O89" s="17"/>
      <c r="P89" s="51"/>
    </row>
    <row r="90" spans="1:16" s="2" customFormat="1" ht="27.75" customHeight="1" x14ac:dyDescent="0.25">
      <c r="A90" s="22"/>
      <c r="B90" s="24"/>
      <c r="C90" s="24"/>
      <c r="D90" s="17"/>
      <c r="E90" s="17"/>
      <c r="F90" s="17"/>
      <c r="G90" s="20"/>
      <c r="H90" s="27"/>
      <c r="I90" s="17"/>
      <c r="J90" s="17"/>
      <c r="K90" s="63"/>
      <c r="L90" s="19"/>
      <c r="M90" s="12" t="s">
        <v>14</v>
      </c>
      <c r="N90" s="9" t="s">
        <v>81</v>
      </c>
      <c r="O90" s="17"/>
      <c r="P90" s="51"/>
    </row>
    <row r="91" spans="1:16" s="2" customFormat="1" ht="27.75" customHeight="1" x14ac:dyDescent="0.25">
      <c r="A91" s="22"/>
      <c r="B91" s="25"/>
      <c r="C91" s="25"/>
      <c r="D91" s="17"/>
      <c r="E91" s="17"/>
      <c r="F91" s="17"/>
      <c r="G91" s="20"/>
      <c r="H91" s="27"/>
      <c r="I91" s="17"/>
      <c r="J91" s="17"/>
      <c r="K91" s="63"/>
      <c r="L91" s="58"/>
      <c r="M91" s="12" t="s">
        <v>15</v>
      </c>
      <c r="N91" s="9" t="s">
        <v>81</v>
      </c>
      <c r="O91" s="17"/>
      <c r="P91" s="52"/>
    </row>
    <row r="92" spans="1:16" s="3" customFormat="1" ht="27.75" customHeight="1" x14ac:dyDescent="0.2">
      <c r="A92" s="20">
        <f>A87+1</f>
        <v>18</v>
      </c>
      <c r="B92" s="23">
        <v>44372</v>
      </c>
      <c r="C92" s="23" t="s">
        <v>52</v>
      </c>
      <c r="D92" s="20" t="s">
        <v>160</v>
      </c>
      <c r="E92" s="20" t="s">
        <v>66</v>
      </c>
      <c r="F92" s="20" t="s">
        <v>74</v>
      </c>
      <c r="G92" s="16" t="s">
        <v>161</v>
      </c>
      <c r="H92" s="26" t="s">
        <v>162</v>
      </c>
      <c r="I92" s="16" t="s">
        <v>163</v>
      </c>
      <c r="J92" s="16" t="s">
        <v>164</v>
      </c>
      <c r="K92" s="80">
        <v>64.3</v>
      </c>
      <c r="L92" s="18">
        <f>14.5*K92*1*(1+1.2+0.9)*1.2*12/1987*8</f>
        <v>167.56961852038245</v>
      </c>
      <c r="M92" s="12" t="s">
        <v>11</v>
      </c>
      <c r="N92" s="9" t="s">
        <v>81</v>
      </c>
      <c r="O92" s="20" t="s">
        <v>66</v>
      </c>
      <c r="P92" s="21" t="s">
        <v>82</v>
      </c>
    </row>
    <row r="93" spans="1:16" s="3" customFormat="1" ht="27.75" customHeight="1" x14ac:dyDescent="0.2">
      <c r="A93" s="22"/>
      <c r="B93" s="24"/>
      <c r="C93" s="24"/>
      <c r="D93" s="17"/>
      <c r="E93" s="17"/>
      <c r="F93" s="17"/>
      <c r="G93" s="20"/>
      <c r="H93" s="27"/>
      <c r="I93" s="17"/>
      <c r="J93" s="17"/>
      <c r="K93" s="63"/>
      <c r="L93" s="19"/>
      <c r="M93" s="12" t="s">
        <v>12</v>
      </c>
      <c r="N93" s="9" t="s">
        <v>81</v>
      </c>
      <c r="O93" s="17"/>
      <c r="P93" s="51"/>
    </row>
    <row r="94" spans="1:16" s="3" customFormat="1" ht="27.75" customHeight="1" x14ac:dyDescent="0.2">
      <c r="A94" s="22"/>
      <c r="B94" s="24"/>
      <c r="C94" s="24"/>
      <c r="D94" s="17"/>
      <c r="E94" s="17"/>
      <c r="F94" s="17"/>
      <c r="G94" s="20"/>
      <c r="H94" s="27"/>
      <c r="I94" s="17"/>
      <c r="J94" s="17"/>
      <c r="K94" s="63"/>
      <c r="L94" s="19"/>
      <c r="M94" s="12" t="s">
        <v>13</v>
      </c>
      <c r="N94" s="9" t="s">
        <v>81</v>
      </c>
      <c r="O94" s="17"/>
      <c r="P94" s="51"/>
    </row>
    <row r="95" spans="1:16" s="2" customFormat="1" ht="27.75" customHeight="1" x14ac:dyDescent="0.25">
      <c r="A95" s="22"/>
      <c r="B95" s="24"/>
      <c r="C95" s="24"/>
      <c r="D95" s="17"/>
      <c r="E95" s="17"/>
      <c r="F95" s="17"/>
      <c r="G95" s="20"/>
      <c r="H95" s="27"/>
      <c r="I95" s="17"/>
      <c r="J95" s="17"/>
      <c r="K95" s="63"/>
      <c r="L95" s="19"/>
      <c r="M95" s="12" t="s">
        <v>14</v>
      </c>
      <c r="N95" s="9" t="s">
        <v>81</v>
      </c>
      <c r="O95" s="17"/>
      <c r="P95" s="51"/>
    </row>
    <row r="96" spans="1:16" s="2" customFormat="1" ht="27.75" customHeight="1" x14ac:dyDescent="0.25">
      <c r="A96" s="22"/>
      <c r="B96" s="25"/>
      <c r="C96" s="25"/>
      <c r="D96" s="17"/>
      <c r="E96" s="17"/>
      <c r="F96" s="17"/>
      <c r="G96" s="20"/>
      <c r="H96" s="27"/>
      <c r="I96" s="17"/>
      <c r="J96" s="17"/>
      <c r="K96" s="63"/>
      <c r="L96" s="58"/>
      <c r="M96" s="12" t="s">
        <v>15</v>
      </c>
      <c r="N96" s="9" t="s">
        <v>81</v>
      </c>
      <c r="O96" s="17"/>
      <c r="P96" s="52"/>
    </row>
    <row r="97" spans="1:47" s="2" customFormat="1" ht="16.5" customHeight="1" x14ac:dyDescent="0.25">
      <c r="A97" s="9"/>
      <c r="B97" s="13" t="s">
        <v>22</v>
      </c>
      <c r="C97" s="14"/>
      <c r="D97" s="81"/>
      <c r="E97" s="15"/>
      <c r="F97" s="81"/>
      <c r="G97" s="81"/>
      <c r="H97" s="14"/>
      <c r="I97" s="14"/>
      <c r="J97" s="14"/>
      <c r="K97" s="82">
        <f>K7+K12+K17+K22+K32+K37+K42+K47+K52+K72+K82+K87+K92</f>
        <v>2286.9</v>
      </c>
      <c r="L97" s="83">
        <f>SUM(L7:L96)</f>
        <v>16338.551101726074</v>
      </c>
      <c r="M97" s="84"/>
      <c r="N97" s="7">
        <f>SUM(N7:N96)</f>
        <v>342.11</v>
      </c>
      <c r="O97" s="85"/>
      <c r="P97" s="13"/>
    </row>
    <row r="98" spans="1:47" s="2" customFormat="1" ht="16.5" customHeight="1" x14ac:dyDescent="0.25">
      <c r="A98" s="41" t="s">
        <v>77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/>
    </row>
    <row r="99" spans="1:47" s="4" customFormat="1" ht="16.5" customHeight="1" x14ac:dyDescent="0.2">
      <c r="A99" s="22">
        <f>A92+1</f>
        <v>19</v>
      </c>
      <c r="B99" s="29">
        <v>44258</v>
      </c>
      <c r="C99" s="29">
        <v>45310</v>
      </c>
      <c r="D99" s="20" t="s">
        <v>26</v>
      </c>
      <c r="E99" s="20" t="s">
        <v>28</v>
      </c>
      <c r="F99" s="20" t="s">
        <v>74</v>
      </c>
      <c r="G99" s="20" t="s">
        <v>27</v>
      </c>
      <c r="H99" s="30" t="s">
        <v>29</v>
      </c>
      <c r="I99" s="20" t="s">
        <v>187</v>
      </c>
      <c r="J99" s="20" t="s">
        <v>30</v>
      </c>
      <c r="K99" s="20">
        <v>18.8</v>
      </c>
      <c r="L99" s="28">
        <f>14.5*K99*1*(1+0.5+0.7)*1.2</f>
        <v>719.6640000000001</v>
      </c>
      <c r="M99" s="112" t="s">
        <v>11</v>
      </c>
      <c r="N99" s="9" t="s">
        <v>81</v>
      </c>
      <c r="O99" s="20" t="s">
        <v>27</v>
      </c>
      <c r="P99" s="26" t="s">
        <v>83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s="4" customFormat="1" ht="22.5" customHeight="1" x14ac:dyDescent="0.2">
      <c r="A100" s="22"/>
      <c r="B100" s="20"/>
      <c r="C100" s="20"/>
      <c r="D100" s="20"/>
      <c r="E100" s="20"/>
      <c r="F100" s="20"/>
      <c r="G100" s="20"/>
      <c r="H100" s="30"/>
      <c r="I100" s="20"/>
      <c r="J100" s="20"/>
      <c r="K100" s="20"/>
      <c r="L100" s="22"/>
      <c r="M100" s="112" t="s">
        <v>12</v>
      </c>
      <c r="N100" s="9" t="s">
        <v>81</v>
      </c>
      <c r="O100" s="20"/>
      <c r="P100" s="2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s="4" customFormat="1" ht="16.5" customHeight="1" x14ac:dyDescent="0.2">
      <c r="A101" s="22"/>
      <c r="B101" s="20"/>
      <c r="C101" s="20"/>
      <c r="D101" s="20"/>
      <c r="E101" s="20"/>
      <c r="F101" s="20"/>
      <c r="G101" s="20"/>
      <c r="H101" s="30"/>
      <c r="I101" s="20"/>
      <c r="J101" s="20"/>
      <c r="K101" s="20"/>
      <c r="L101" s="22"/>
      <c r="M101" s="112" t="s">
        <v>13</v>
      </c>
      <c r="N101" s="9" t="s">
        <v>81</v>
      </c>
      <c r="O101" s="20"/>
      <c r="P101" s="2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s="4" customFormat="1" ht="16.5" customHeight="1" x14ac:dyDescent="0.2">
      <c r="A102" s="22"/>
      <c r="B102" s="20"/>
      <c r="C102" s="20"/>
      <c r="D102" s="20"/>
      <c r="E102" s="20"/>
      <c r="F102" s="20"/>
      <c r="G102" s="20"/>
      <c r="H102" s="30"/>
      <c r="I102" s="20"/>
      <c r="J102" s="20"/>
      <c r="K102" s="20"/>
      <c r="L102" s="22"/>
      <c r="M102" s="112" t="s">
        <v>14</v>
      </c>
      <c r="N102" s="9" t="s">
        <v>81</v>
      </c>
      <c r="O102" s="20"/>
      <c r="P102" s="2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s="4" customFormat="1" ht="16.5" customHeight="1" x14ac:dyDescent="0.2">
      <c r="A103" s="22"/>
      <c r="B103" s="20"/>
      <c r="C103" s="20"/>
      <c r="D103" s="20"/>
      <c r="E103" s="20"/>
      <c r="F103" s="20"/>
      <c r="G103" s="20"/>
      <c r="H103" s="30"/>
      <c r="I103" s="20"/>
      <c r="J103" s="20"/>
      <c r="K103" s="20"/>
      <c r="L103" s="22"/>
      <c r="M103" s="112" t="s">
        <v>15</v>
      </c>
      <c r="N103" s="9" t="s">
        <v>81</v>
      </c>
      <c r="O103" s="20"/>
      <c r="P103" s="2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s="5" customFormat="1" ht="16.5" customHeight="1" x14ac:dyDescent="0.2">
      <c r="A104" s="22">
        <f>A99+1</f>
        <v>20</v>
      </c>
      <c r="B104" s="29">
        <v>44258</v>
      </c>
      <c r="C104" s="29">
        <v>47757</v>
      </c>
      <c r="D104" s="20" t="s">
        <v>31</v>
      </c>
      <c r="E104" s="20" t="s">
        <v>28</v>
      </c>
      <c r="F104" s="20" t="s">
        <v>74</v>
      </c>
      <c r="G104" s="20" t="s">
        <v>32</v>
      </c>
      <c r="H104" s="30" t="s">
        <v>34</v>
      </c>
      <c r="I104" s="20" t="s">
        <v>33</v>
      </c>
      <c r="J104" s="20" t="s">
        <v>79</v>
      </c>
      <c r="K104" s="20">
        <v>274.3</v>
      </c>
      <c r="L104" s="28">
        <f>14.5*K104*1.2*(1+0.1+1.1)*0.2</f>
        <v>2100.0408000000002</v>
      </c>
      <c r="M104" s="112" t="s">
        <v>11</v>
      </c>
      <c r="N104" s="9" t="s">
        <v>81</v>
      </c>
      <c r="O104" s="20" t="s">
        <v>32</v>
      </c>
      <c r="P104" s="26" t="s">
        <v>83</v>
      </c>
    </row>
    <row r="105" spans="1:47" s="5" customFormat="1" ht="21" customHeight="1" x14ac:dyDescent="0.2">
      <c r="A105" s="22"/>
      <c r="B105" s="20"/>
      <c r="C105" s="20"/>
      <c r="D105" s="20"/>
      <c r="E105" s="20"/>
      <c r="F105" s="20"/>
      <c r="G105" s="20"/>
      <c r="H105" s="30"/>
      <c r="I105" s="20"/>
      <c r="J105" s="20"/>
      <c r="K105" s="20"/>
      <c r="L105" s="22"/>
      <c r="M105" s="112" t="s">
        <v>12</v>
      </c>
      <c r="N105" s="9" t="s">
        <v>81</v>
      </c>
      <c r="O105" s="20"/>
      <c r="P105" s="26"/>
    </row>
    <row r="106" spans="1:47" s="5" customFormat="1" ht="16.5" customHeight="1" x14ac:dyDescent="0.2">
      <c r="A106" s="22"/>
      <c r="B106" s="20"/>
      <c r="C106" s="20"/>
      <c r="D106" s="20"/>
      <c r="E106" s="20"/>
      <c r="F106" s="20"/>
      <c r="G106" s="20"/>
      <c r="H106" s="30"/>
      <c r="I106" s="20"/>
      <c r="J106" s="20"/>
      <c r="K106" s="20"/>
      <c r="L106" s="22"/>
      <c r="M106" s="112" t="s">
        <v>13</v>
      </c>
      <c r="N106" s="9" t="s">
        <v>81</v>
      </c>
      <c r="O106" s="20"/>
      <c r="P106" s="26"/>
    </row>
    <row r="107" spans="1:47" s="5" customFormat="1" ht="16.5" customHeight="1" x14ac:dyDescent="0.2">
      <c r="A107" s="22"/>
      <c r="B107" s="20"/>
      <c r="C107" s="20"/>
      <c r="D107" s="20"/>
      <c r="E107" s="20"/>
      <c r="F107" s="20"/>
      <c r="G107" s="20"/>
      <c r="H107" s="30"/>
      <c r="I107" s="20"/>
      <c r="J107" s="20"/>
      <c r="K107" s="20"/>
      <c r="L107" s="22"/>
      <c r="M107" s="112" t="s">
        <v>14</v>
      </c>
      <c r="N107" s="9" t="s">
        <v>81</v>
      </c>
      <c r="O107" s="20"/>
      <c r="P107" s="26"/>
    </row>
    <row r="108" spans="1:47" s="5" customFormat="1" ht="16.5" customHeight="1" x14ac:dyDescent="0.2">
      <c r="A108" s="22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2"/>
      <c r="M108" s="112" t="s">
        <v>15</v>
      </c>
      <c r="N108" s="9" t="s">
        <v>81</v>
      </c>
      <c r="O108" s="20"/>
      <c r="P108" s="26"/>
    </row>
    <row r="109" spans="1:47" s="5" customFormat="1" ht="16.5" customHeight="1" x14ac:dyDescent="0.2">
      <c r="A109" s="22">
        <f t="shared" ref="A109" si="0">A104+1</f>
        <v>21</v>
      </c>
      <c r="B109" s="36">
        <v>44258</v>
      </c>
      <c r="C109" s="36">
        <v>45296</v>
      </c>
      <c r="D109" s="37" t="s">
        <v>180</v>
      </c>
      <c r="E109" s="37" t="s">
        <v>28</v>
      </c>
      <c r="F109" s="37" t="s">
        <v>74</v>
      </c>
      <c r="G109" s="37" t="s">
        <v>181</v>
      </c>
      <c r="H109" s="38" t="s">
        <v>35</v>
      </c>
      <c r="I109" s="37" t="s">
        <v>186</v>
      </c>
      <c r="J109" s="37" t="s">
        <v>182</v>
      </c>
      <c r="K109" s="37">
        <v>32.200000000000003</v>
      </c>
      <c r="L109" s="18">
        <f>14.5*K109*1*(1+0.1+0.9)*1.2*12/1987*24</f>
        <v>162.41634625062909</v>
      </c>
      <c r="M109" s="112" t="s">
        <v>11</v>
      </c>
      <c r="N109" s="9">
        <v>39.14</v>
      </c>
      <c r="O109" s="37" t="s">
        <v>185</v>
      </c>
      <c r="P109" s="26" t="s">
        <v>84</v>
      </c>
    </row>
    <row r="110" spans="1:47" s="5" customFormat="1" ht="20.25" customHeight="1" x14ac:dyDescent="0.2">
      <c r="A110" s="22"/>
      <c r="B110" s="86"/>
      <c r="C110" s="86"/>
      <c r="D110" s="33"/>
      <c r="E110" s="33"/>
      <c r="F110" s="33"/>
      <c r="G110" s="33"/>
      <c r="H110" s="39"/>
      <c r="I110" s="33"/>
      <c r="J110" s="33"/>
      <c r="K110" s="33"/>
      <c r="L110" s="53"/>
      <c r="M110" s="112" t="s">
        <v>12</v>
      </c>
      <c r="N110" s="9">
        <v>2.65</v>
      </c>
      <c r="O110" s="33"/>
      <c r="P110" s="26"/>
    </row>
    <row r="111" spans="1:47" s="5" customFormat="1" ht="16.5" customHeight="1" x14ac:dyDescent="0.2">
      <c r="A111" s="22"/>
      <c r="B111" s="86"/>
      <c r="C111" s="86"/>
      <c r="D111" s="33"/>
      <c r="E111" s="33"/>
      <c r="F111" s="33"/>
      <c r="G111" s="33"/>
      <c r="H111" s="39"/>
      <c r="I111" s="33"/>
      <c r="J111" s="33"/>
      <c r="K111" s="33"/>
      <c r="L111" s="53"/>
      <c r="M111" s="112" t="s">
        <v>13</v>
      </c>
      <c r="N111" s="9" t="s">
        <v>81</v>
      </c>
      <c r="O111" s="33"/>
      <c r="P111" s="26"/>
    </row>
    <row r="112" spans="1:47" s="5" customFormat="1" ht="16.5" customHeight="1" x14ac:dyDescent="0.2">
      <c r="A112" s="22"/>
      <c r="B112" s="86"/>
      <c r="C112" s="86"/>
      <c r="D112" s="33"/>
      <c r="E112" s="33"/>
      <c r="F112" s="33"/>
      <c r="G112" s="33"/>
      <c r="H112" s="39"/>
      <c r="I112" s="33"/>
      <c r="J112" s="33"/>
      <c r="K112" s="33"/>
      <c r="L112" s="53"/>
      <c r="M112" s="112" t="s">
        <v>14</v>
      </c>
      <c r="N112" s="9" t="s">
        <v>81</v>
      </c>
      <c r="O112" s="33"/>
      <c r="P112" s="26"/>
    </row>
    <row r="113" spans="1:16" s="5" customFormat="1" ht="16.5" customHeight="1" x14ac:dyDescent="0.2">
      <c r="A113" s="22"/>
      <c r="B113" s="87"/>
      <c r="C113" s="87"/>
      <c r="D113" s="48"/>
      <c r="E113" s="48"/>
      <c r="F113" s="48"/>
      <c r="G113" s="48"/>
      <c r="H113" s="79"/>
      <c r="I113" s="48"/>
      <c r="J113" s="48"/>
      <c r="K113" s="48"/>
      <c r="L113" s="54"/>
      <c r="M113" s="112" t="s">
        <v>15</v>
      </c>
      <c r="N113" s="9" t="s">
        <v>81</v>
      </c>
      <c r="O113" s="48"/>
      <c r="P113" s="26"/>
    </row>
    <row r="114" spans="1:16" s="5" customFormat="1" ht="16.5" customHeight="1" x14ac:dyDescent="0.2">
      <c r="A114" s="22">
        <f t="shared" ref="A114" si="1">A109+1</f>
        <v>22</v>
      </c>
      <c r="B114" s="36">
        <v>44329</v>
      </c>
      <c r="C114" s="36">
        <v>44560</v>
      </c>
      <c r="D114" s="37" t="s">
        <v>113</v>
      </c>
      <c r="E114" s="37" t="s">
        <v>28</v>
      </c>
      <c r="F114" s="37" t="s">
        <v>74</v>
      </c>
      <c r="G114" s="37" t="s">
        <v>118</v>
      </c>
      <c r="H114" s="38" t="s">
        <v>119</v>
      </c>
      <c r="I114" s="37" t="s">
        <v>120</v>
      </c>
      <c r="J114" s="37" t="s">
        <v>121</v>
      </c>
      <c r="K114" s="37">
        <v>265.60000000000002</v>
      </c>
      <c r="L114" s="18">
        <f>14.5*K114*1.2*(1+0.1+1.1)*0.2</f>
        <v>2033.4336000000003</v>
      </c>
      <c r="M114" s="112" t="s">
        <v>11</v>
      </c>
      <c r="N114" s="9" t="s">
        <v>81</v>
      </c>
      <c r="O114" s="37" t="s">
        <v>118</v>
      </c>
      <c r="P114" s="55" t="s">
        <v>83</v>
      </c>
    </row>
    <row r="115" spans="1:16" s="5" customFormat="1" ht="20.25" customHeight="1" x14ac:dyDescent="0.2">
      <c r="A115" s="22"/>
      <c r="B115" s="86"/>
      <c r="C115" s="86"/>
      <c r="D115" s="33"/>
      <c r="E115" s="33"/>
      <c r="F115" s="33"/>
      <c r="G115" s="33"/>
      <c r="H115" s="39"/>
      <c r="I115" s="33"/>
      <c r="J115" s="33"/>
      <c r="K115" s="33"/>
      <c r="L115" s="53"/>
      <c r="M115" s="112" t="s">
        <v>12</v>
      </c>
      <c r="N115" s="9" t="s">
        <v>81</v>
      </c>
      <c r="O115" s="33"/>
      <c r="P115" s="56"/>
    </row>
    <row r="116" spans="1:16" s="5" customFormat="1" ht="16.5" customHeight="1" x14ac:dyDescent="0.2">
      <c r="A116" s="22"/>
      <c r="B116" s="86"/>
      <c r="C116" s="86"/>
      <c r="D116" s="33"/>
      <c r="E116" s="33"/>
      <c r="F116" s="33"/>
      <c r="G116" s="33"/>
      <c r="H116" s="39"/>
      <c r="I116" s="33"/>
      <c r="J116" s="33"/>
      <c r="K116" s="33"/>
      <c r="L116" s="53"/>
      <c r="M116" s="112" t="s">
        <v>13</v>
      </c>
      <c r="N116" s="9" t="s">
        <v>81</v>
      </c>
      <c r="O116" s="33"/>
      <c r="P116" s="56"/>
    </row>
    <row r="117" spans="1:16" s="5" customFormat="1" ht="16.5" customHeight="1" x14ac:dyDescent="0.2">
      <c r="A117" s="22"/>
      <c r="B117" s="86"/>
      <c r="C117" s="86"/>
      <c r="D117" s="33"/>
      <c r="E117" s="33"/>
      <c r="F117" s="33"/>
      <c r="G117" s="33"/>
      <c r="H117" s="39"/>
      <c r="I117" s="33"/>
      <c r="J117" s="33"/>
      <c r="K117" s="33"/>
      <c r="L117" s="53"/>
      <c r="M117" s="112" t="s">
        <v>14</v>
      </c>
      <c r="N117" s="9" t="s">
        <v>81</v>
      </c>
      <c r="O117" s="33"/>
      <c r="P117" s="56"/>
    </row>
    <row r="118" spans="1:16" s="5" customFormat="1" ht="16.5" customHeight="1" x14ac:dyDescent="0.2">
      <c r="A118" s="22"/>
      <c r="B118" s="87"/>
      <c r="C118" s="87"/>
      <c r="D118" s="48"/>
      <c r="E118" s="48"/>
      <c r="F118" s="48"/>
      <c r="G118" s="48"/>
      <c r="H118" s="79"/>
      <c r="I118" s="48"/>
      <c r="J118" s="48"/>
      <c r="K118" s="48"/>
      <c r="L118" s="54"/>
      <c r="M118" s="112" t="s">
        <v>15</v>
      </c>
      <c r="N118" s="9" t="s">
        <v>81</v>
      </c>
      <c r="O118" s="48"/>
      <c r="P118" s="57"/>
    </row>
    <row r="119" spans="1:16" s="2" customFormat="1" ht="16.5" customHeight="1" x14ac:dyDescent="0.25">
      <c r="A119" s="9"/>
      <c r="B119" s="13" t="s">
        <v>22</v>
      </c>
      <c r="C119" s="14"/>
      <c r="D119" s="81"/>
      <c r="E119" s="15"/>
      <c r="F119" s="81"/>
      <c r="G119" s="81"/>
      <c r="H119" s="14"/>
      <c r="I119" s="14"/>
      <c r="J119" s="14"/>
      <c r="K119" s="14">
        <f>K99+K104+K109+K114</f>
        <v>590.90000000000009</v>
      </c>
      <c r="L119" s="113">
        <f>L99+L104+L109+L114</f>
        <v>5015.5547462506293</v>
      </c>
      <c r="M119" s="89"/>
      <c r="N119" s="7">
        <f>SUM(N109:N118)</f>
        <v>41.79</v>
      </c>
      <c r="O119" s="85"/>
      <c r="P119" s="13"/>
    </row>
    <row r="120" spans="1:16" s="5" customFormat="1" ht="16.5" customHeight="1" x14ac:dyDescent="0.25">
      <c r="A120" s="41" t="s">
        <v>78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3"/>
      <c r="P120" s="6"/>
    </row>
    <row r="121" spans="1:16" s="3" customFormat="1" ht="16.5" customHeight="1" x14ac:dyDescent="0.2">
      <c r="A121" s="35">
        <f>A114+1</f>
        <v>23</v>
      </c>
      <c r="B121" s="23">
        <v>44258</v>
      </c>
      <c r="C121" s="23">
        <v>45323</v>
      </c>
      <c r="D121" s="32" t="s">
        <v>36</v>
      </c>
      <c r="E121" s="32" t="s">
        <v>38</v>
      </c>
      <c r="F121" s="20" t="s">
        <v>74</v>
      </c>
      <c r="G121" s="32" t="s">
        <v>37</v>
      </c>
      <c r="H121" s="40" t="s">
        <v>40</v>
      </c>
      <c r="I121" s="32" t="s">
        <v>39</v>
      </c>
      <c r="J121" s="32" t="s">
        <v>41</v>
      </c>
      <c r="K121" s="34">
        <v>20.100000000000001</v>
      </c>
      <c r="L121" s="18">
        <f>14.5*K121*1*(1+1.2+0.7)*0.8</f>
        <v>676.16400000000021</v>
      </c>
      <c r="M121" s="112" t="s">
        <v>11</v>
      </c>
      <c r="N121" s="10" t="s">
        <v>81</v>
      </c>
      <c r="O121" s="32" t="s">
        <v>37</v>
      </c>
      <c r="P121" s="26" t="s">
        <v>83</v>
      </c>
    </row>
    <row r="122" spans="1:16" s="3" customFormat="1" ht="20.25" customHeight="1" x14ac:dyDescent="0.2">
      <c r="A122" s="19"/>
      <c r="B122" s="33"/>
      <c r="C122" s="33"/>
      <c r="D122" s="33"/>
      <c r="E122" s="33"/>
      <c r="F122" s="20"/>
      <c r="G122" s="33"/>
      <c r="H122" s="39"/>
      <c r="I122" s="33"/>
      <c r="J122" s="33"/>
      <c r="K122" s="33"/>
      <c r="L122" s="19"/>
      <c r="M122" s="112" t="s">
        <v>12</v>
      </c>
      <c r="N122" s="10" t="s">
        <v>81</v>
      </c>
      <c r="O122" s="33"/>
      <c r="P122" s="26"/>
    </row>
    <row r="123" spans="1:16" s="3" customFormat="1" ht="16.5" customHeight="1" x14ac:dyDescent="0.2">
      <c r="A123" s="19"/>
      <c r="B123" s="33"/>
      <c r="C123" s="33"/>
      <c r="D123" s="33"/>
      <c r="E123" s="33"/>
      <c r="F123" s="20"/>
      <c r="G123" s="33"/>
      <c r="H123" s="39"/>
      <c r="I123" s="33"/>
      <c r="J123" s="33"/>
      <c r="K123" s="33"/>
      <c r="L123" s="19"/>
      <c r="M123" s="112" t="s">
        <v>13</v>
      </c>
      <c r="N123" s="10" t="s">
        <v>81</v>
      </c>
      <c r="O123" s="33"/>
      <c r="P123" s="26"/>
    </row>
    <row r="124" spans="1:16" s="3" customFormat="1" ht="16.5" customHeight="1" x14ac:dyDescent="0.2">
      <c r="A124" s="19"/>
      <c r="B124" s="33"/>
      <c r="C124" s="33"/>
      <c r="D124" s="33"/>
      <c r="E124" s="33"/>
      <c r="F124" s="20"/>
      <c r="G124" s="33"/>
      <c r="H124" s="39"/>
      <c r="I124" s="33"/>
      <c r="J124" s="33"/>
      <c r="K124" s="33"/>
      <c r="L124" s="19"/>
      <c r="M124" s="112" t="s">
        <v>14</v>
      </c>
      <c r="N124" s="10" t="s">
        <v>81</v>
      </c>
      <c r="O124" s="33"/>
      <c r="P124" s="26"/>
    </row>
    <row r="125" spans="1:16" s="3" customFormat="1" ht="16.5" customHeight="1" x14ac:dyDescent="0.2">
      <c r="A125" s="58"/>
      <c r="B125" s="48"/>
      <c r="C125" s="48"/>
      <c r="D125" s="48"/>
      <c r="E125" s="48"/>
      <c r="F125" s="20"/>
      <c r="G125" s="48"/>
      <c r="H125" s="79"/>
      <c r="I125" s="48"/>
      <c r="J125" s="48"/>
      <c r="K125" s="48"/>
      <c r="L125" s="58"/>
      <c r="M125" s="112" t="s">
        <v>15</v>
      </c>
      <c r="N125" s="10" t="s">
        <v>81</v>
      </c>
      <c r="O125" s="48"/>
      <c r="P125" s="26"/>
    </row>
    <row r="126" spans="1:16" s="3" customFormat="1" ht="16.5" customHeight="1" x14ac:dyDescent="0.2">
      <c r="A126" s="22">
        <f>A121+1</f>
        <v>24</v>
      </c>
      <c r="B126" s="29">
        <v>44271</v>
      </c>
      <c r="C126" s="29">
        <v>45275</v>
      </c>
      <c r="D126" s="20" t="s">
        <v>48</v>
      </c>
      <c r="E126" s="20" t="s">
        <v>49</v>
      </c>
      <c r="F126" s="20" t="s">
        <v>74</v>
      </c>
      <c r="G126" s="16" t="s">
        <v>37</v>
      </c>
      <c r="H126" s="30" t="s">
        <v>50</v>
      </c>
      <c r="I126" s="32" t="s">
        <v>85</v>
      </c>
      <c r="J126" s="20" t="s">
        <v>51</v>
      </c>
      <c r="K126" s="20">
        <v>68.400000000000006</v>
      </c>
      <c r="L126" s="28">
        <f>14.5*K126*1.2*(1+1.2+0.7)*0.8</f>
        <v>2761.1712000000007</v>
      </c>
      <c r="M126" s="112" t="s">
        <v>11</v>
      </c>
      <c r="N126" s="10">
        <v>312.22000000000003</v>
      </c>
      <c r="O126" s="32" t="s">
        <v>37</v>
      </c>
      <c r="P126" s="26" t="s">
        <v>84</v>
      </c>
    </row>
    <row r="127" spans="1:16" s="3" customFormat="1" ht="21.75" customHeight="1" x14ac:dyDescent="0.2">
      <c r="A127" s="22"/>
      <c r="B127" s="20"/>
      <c r="C127" s="20"/>
      <c r="D127" s="20"/>
      <c r="E127" s="20"/>
      <c r="F127" s="20"/>
      <c r="G127" s="20"/>
      <c r="H127" s="30"/>
      <c r="I127" s="33"/>
      <c r="J127" s="20"/>
      <c r="K127" s="20"/>
      <c r="L127" s="22"/>
      <c r="M127" s="112" t="s">
        <v>12</v>
      </c>
      <c r="N127" s="10">
        <v>58.07</v>
      </c>
      <c r="O127" s="33"/>
      <c r="P127" s="26"/>
    </row>
    <row r="128" spans="1:16" s="3" customFormat="1" ht="16.5" customHeight="1" x14ac:dyDescent="0.2">
      <c r="A128" s="22"/>
      <c r="B128" s="20"/>
      <c r="C128" s="20"/>
      <c r="D128" s="20"/>
      <c r="E128" s="20"/>
      <c r="F128" s="20"/>
      <c r="G128" s="20"/>
      <c r="H128" s="30"/>
      <c r="I128" s="33"/>
      <c r="J128" s="20"/>
      <c r="K128" s="20"/>
      <c r="L128" s="22"/>
      <c r="M128" s="112" t="s">
        <v>13</v>
      </c>
      <c r="N128" s="10">
        <v>0</v>
      </c>
      <c r="O128" s="33"/>
      <c r="P128" s="26"/>
    </row>
    <row r="129" spans="1:16" s="3" customFormat="1" ht="16.5" customHeight="1" x14ac:dyDescent="0.2">
      <c r="A129" s="22"/>
      <c r="B129" s="20"/>
      <c r="C129" s="20"/>
      <c r="D129" s="20"/>
      <c r="E129" s="20"/>
      <c r="F129" s="20"/>
      <c r="G129" s="20"/>
      <c r="H129" s="30"/>
      <c r="I129" s="33"/>
      <c r="J129" s="20"/>
      <c r="K129" s="20"/>
      <c r="L129" s="22"/>
      <c r="M129" s="112" t="s">
        <v>14</v>
      </c>
      <c r="N129" s="10">
        <v>0</v>
      </c>
      <c r="O129" s="33"/>
      <c r="P129" s="26"/>
    </row>
    <row r="130" spans="1:16" s="3" customFormat="1" ht="16.5" customHeight="1" x14ac:dyDescent="0.2">
      <c r="A130" s="22"/>
      <c r="B130" s="20"/>
      <c r="C130" s="20"/>
      <c r="D130" s="20"/>
      <c r="E130" s="20"/>
      <c r="F130" s="20"/>
      <c r="G130" s="20"/>
      <c r="H130" s="30"/>
      <c r="I130" s="48"/>
      <c r="J130" s="20"/>
      <c r="K130" s="20"/>
      <c r="L130" s="22"/>
      <c r="M130" s="112" t="s">
        <v>15</v>
      </c>
      <c r="N130" s="10">
        <v>0</v>
      </c>
      <c r="O130" s="48"/>
      <c r="P130" s="26"/>
    </row>
    <row r="131" spans="1:16" s="5" customFormat="1" ht="16.5" customHeight="1" x14ac:dyDescent="0.2">
      <c r="A131" s="22">
        <f>A126+1</f>
        <v>25</v>
      </c>
      <c r="B131" s="29">
        <v>44315</v>
      </c>
      <c r="C131" s="29">
        <v>46140</v>
      </c>
      <c r="D131" s="29" t="s">
        <v>104</v>
      </c>
      <c r="E131" s="20" t="s">
        <v>106</v>
      </c>
      <c r="F131" s="20" t="s">
        <v>74</v>
      </c>
      <c r="G131" s="20" t="s">
        <v>105</v>
      </c>
      <c r="H131" s="30" t="s">
        <v>35</v>
      </c>
      <c r="I131" s="20" t="s">
        <v>107</v>
      </c>
      <c r="J131" s="20" t="s">
        <v>112</v>
      </c>
      <c r="K131" s="20">
        <v>842.7</v>
      </c>
      <c r="L131" s="28">
        <f>14.5*K131*1*(1+1.2+0.9)*0.2</f>
        <v>7575.8730000000014</v>
      </c>
      <c r="M131" s="112" t="s">
        <v>11</v>
      </c>
      <c r="N131" s="10">
        <v>0</v>
      </c>
      <c r="O131" s="20" t="s">
        <v>184</v>
      </c>
      <c r="P131" s="26" t="s">
        <v>83</v>
      </c>
    </row>
    <row r="132" spans="1:16" s="5" customFormat="1" ht="21.75" customHeight="1" x14ac:dyDescent="0.2">
      <c r="A132" s="22"/>
      <c r="B132" s="20"/>
      <c r="C132" s="20"/>
      <c r="D132" s="20"/>
      <c r="E132" s="20"/>
      <c r="F132" s="20"/>
      <c r="G132" s="20"/>
      <c r="H132" s="30"/>
      <c r="I132" s="20"/>
      <c r="J132" s="20"/>
      <c r="K132" s="20"/>
      <c r="L132" s="22"/>
      <c r="M132" s="112" t="s">
        <v>12</v>
      </c>
      <c r="N132" s="10">
        <v>0</v>
      </c>
      <c r="O132" s="20"/>
      <c r="P132" s="26"/>
    </row>
    <row r="133" spans="1:16" s="5" customFormat="1" ht="16.5" customHeight="1" x14ac:dyDescent="0.2">
      <c r="A133" s="22"/>
      <c r="B133" s="20"/>
      <c r="C133" s="20"/>
      <c r="D133" s="20"/>
      <c r="E133" s="20"/>
      <c r="F133" s="20"/>
      <c r="G133" s="20"/>
      <c r="H133" s="30"/>
      <c r="I133" s="20"/>
      <c r="J133" s="20"/>
      <c r="K133" s="20"/>
      <c r="L133" s="22"/>
      <c r="M133" s="112" t="s">
        <v>13</v>
      </c>
      <c r="N133" s="10">
        <v>0</v>
      </c>
      <c r="O133" s="20"/>
      <c r="P133" s="26"/>
    </row>
    <row r="134" spans="1:16" s="5" customFormat="1" ht="16.5" customHeight="1" x14ac:dyDescent="0.2">
      <c r="A134" s="22"/>
      <c r="B134" s="20"/>
      <c r="C134" s="20"/>
      <c r="D134" s="20"/>
      <c r="E134" s="20"/>
      <c r="F134" s="20"/>
      <c r="G134" s="20"/>
      <c r="H134" s="30"/>
      <c r="I134" s="20"/>
      <c r="J134" s="20"/>
      <c r="K134" s="20"/>
      <c r="L134" s="22"/>
      <c r="M134" s="112" t="s">
        <v>14</v>
      </c>
      <c r="N134" s="10">
        <v>0</v>
      </c>
      <c r="O134" s="20"/>
      <c r="P134" s="26"/>
    </row>
    <row r="135" spans="1:16" s="5" customFormat="1" ht="16.5" customHeight="1" x14ac:dyDescent="0.2">
      <c r="A135" s="22"/>
      <c r="B135" s="20"/>
      <c r="C135" s="20"/>
      <c r="D135" s="20"/>
      <c r="E135" s="20"/>
      <c r="F135" s="20"/>
      <c r="G135" s="20"/>
      <c r="H135" s="30"/>
      <c r="I135" s="20"/>
      <c r="J135" s="20"/>
      <c r="K135" s="20"/>
      <c r="L135" s="22"/>
      <c r="M135" s="112" t="s">
        <v>15</v>
      </c>
      <c r="N135" s="10">
        <v>0</v>
      </c>
      <c r="O135" s="20"/>
      <c r="P135" s="26"/>
    </row>
    <row r="136" spans="1:16" s="5" customFormat="1" ht="16.5" customHeight="1" x14ac:dyDescent="0.2">
      <c r="A136" s="22">
        <f>A131+1</f>
        <v>26</v>
      </c>
      <c r="B136" s="29">
        <v>44314</v>
      </c>
      <c r="C136" s="29">
        <v>46113</v>
      </c>
      <c r="D136" s="29" t="s">
        <v>108</v>
      </c>
      <c r="E136" s="20" t="s">
        <v>106</v>
      </c>
      <c r="F136" s="20" t="s">
        <v>74</v>
      </c>
      <c r="G136" s="20" t="s">
        <v>109</v>
      </c>
      <c r="H136" s="30" t="s">
        <v>110</v>
      </c>
      <c r="I136" s="20" t="s">
        <v>107</v>
      </c>
      <c r="J136" s="20" t="s">
        <v>111</v>
      </c>
      <c r="K136" s="20">
        <v>712.6</v>
      </c>
      <c r="L136" s="28">
        <f>14.5*K136*1*(1+1.2+0.9)*0.2</f>
        <v>6406.2740000000013</v>
      </c>
      <c r="M136" s="112" t="s">
        <v>11</v>
      </c>
      <c r="N136" s="10">
        <v>350.06</v>
      </c>
      <c r="O136" s="20" t="s">
        <v>179</v>
      </c>
      <c r="P136" s="26" t="s">
        <v>84</v>
      </c>
    </row>
    <row r="137" spans="1:16" s="5" customFormat="1" ht="21.75" customHeight="1" x14ac:dyDescent="0.2">
      <c r="A137" s="22"/>
      <c r="B137" s="20"/>
      <c r="C137" s="20"/>
      <c r="D137" s="20"/>
      <c r="E137" s="20"/>
      <c r="F137" s="20"/>
      <c r="G137" s="20"/>
      <c r="H137" s="30"/>
      <c r="I137" s="20"/>
      <c r="J137" s="20"/>
      <c r="K137" s="20"/>
      <c r="L137" s="22"/>
      <c r="M137" s="112" t="s">
        <v>12</v>
      </c>
      <c r="N137" s="10">
        <v>0</v>
      </c>
      <c r="O137" s="20"/>
      <c r="P137" s="26"/>
    </row>
    <row r="138" spans="1:16" s="5" customFormat="1" ht="16.5" customHeight="1" x14ac:dyDescent="0.2">
      <c r="A138" s="22"/>
      <c r="B138" s="20"/>
      <c r="C138" s="20"/>
      <c r="D138" s="20"/>
      <c r="E138" s="20"/>
      <c r="F138" s="20"/>
      <c r="G138" s="20"/>
      <c r="H138" s="30"/>
      <c r="I138" s="20"/>
      <c r="J138" s="20"/>
      <c r="K138" s="20"/>
      <c r="L138" s="22"/>
      <c r="M138" s="112" t="s">
        <v>13</v>
      </c>
      <c r="N138" s="10">
        <v>0</v>
      </c>
      <c r="O138" s="20"/>
      <c r="P138" s="26"/>
    </row>
    <row r="139" spans="1:16" s="5" customFormat="1" ht="16.5" customHeight="1" x14ac:dyDescent="0.2">
      <c r="A139" s="22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2"/>
      <c r="M139" s="112" t="s">
        <v>14</v>
      </c>
      <c r="N139" s="10">
        <v>154.36000000000001</v>
      </c>
      <c r="O139" s="20"/>
      <c r="P139" s="26"/>
    </row>
    <row r="140" spans="1:16" s="5" customFormat="1" ht="19.5" customHeight="1" x14ac:dyDescent="0.2">
      <c r="A140" s="22"/>
      <c r="B140" s="20"/>
      <c r="C140" s="20"/>
      <c r="D140" s="20"/>
      <c r="E140" s="20"/>
      <c r="F140" s="20"/>
      <c r="G140" s="20"/>
      <c r="H140" s="30"/>
      <c r="I140" s="20"/>
      <c r="J140" s="20"/>
      <c r="K140" s="20"/>
      <c r="L140" s="22"/>
      <c r="M140" s="112" t="s">
        <v>15</v>
      </c>
      <c r="N140" s="10">
        <v>0</v>
      </c>
      <c r="O140" s="20"/>
      <c r="P140" s="26"/>
    </row>
    <row r="141" spans="1:16" s="5" customFormat="1" ht="16.5" customHeight="1" x14ac:dyDescent="0.2">
      <c r="A141" s="22">
        <f>A136+1</f>
        <v>27</v>
      </c>
      <c r="B141" s="29" t="s">
        <v>165</v>
      </c>
      <c r="C141" s="29">
        <v>46189</v>
      </c>
      <c r="D141" s="29" t="s">
        <v>166</v>
      </c>
      <c r="E141" s="20" t="s">
        <v>74</v>
      </c>
      <c r="F141" s="20" t="s">
        <v>74</v>
      </c>
      <c r="G141" s="20" t="s">
        <v>167</v>
      </c>
      <c r="H141" s="30" t="s">
        <v>168</v>
      </c>
      <c r="I141" s="20" t="s">
        <v>169</v>
      </c>
      <c r="J141" s="20" t="s">
        <v>170</v>
      </c>
      <c r="K141" s="20">
        <v>313.8</v>
      </c>
      <c r="L141" s="28">
        <f>14.5*K141*1.2*(1+1.2+0.9)*1.2</f>
        <v>20311.646399999998</v>
      </c>
      <c r="M141" s="112" t="s">
        <v>11</v>
      </c>
      <c r="N141" s="10">
        <v>76270.22</v>
      </c>
      <c r="O141" s="20" t="s">
        <v>178</v>
      </c>
      <c r="P141" s="26" t="s">
        <v>84</v>
      </c>
    </row>
    <row r="142" spans="1:16" s="5" customFormat="1" ht="30" customHeight="1" x14ac:dyDescent="0.2">
      <c r="A142" s="22"/>
      <c r="B142" s="20"/>
      <c r="C142" s="20"/>
      <c r="D142" s="20"/>
      <c r="E142" s="20"/>
      <c r="F142" s="20"/>
      <c r="G142" s="20"/>
      <c r="H142" s="30"/>
      <c r="I142" s="20"/>
      <c r="J142" s="20"/>
      <c r="K142" s="20"/>
      <c r="L142" s="22"/>
      <c r="M142" s="112" t="s">
        <v>12</v>
      </c>
      <c r="N142" s="10">
        <v>9534.1299999999992</v>
      </c>
      <c r="O142" s="20"/>
      <c r="P142" s="26"/>
    </row>
    <row r="143" spans="1:16" s="5" customFormat="1" ht="26.25" customHeight="1" x14ac:dyDescent="0.2">
      <c r="A143" s="22"/>
      <c r="B143" s="20"/>
      <c r="C143" s="20"/>
      <c r="D143" s="20"/>
      <c r="E143" s="20"/>
      <c r="F143" s="20"/>
      <c r="G143" s="20"/>
      <c r="H143" s="30"/>
      <c r="I143" s="20"/>
      <c r="J143" s="20"/>
      <c r="K143" s="20"/>
      <c r="L143" s="22"/>
      <c r="M143" s="112" t="s">
        <v>13</v>
      </c>
      <c r="N143" s="10">
        <v>0</v>
      </c>
      <c r="O143" s="20"/>
      <c r="P143" s="26"/>
    </row>
    <row r="144" spans="1:16" s="5" customFormat="1" ht="23.25" customHeight="1" x14ac:dyDescent="0.2">
      <c r="A144" s="22"/>
      <c r="B144" s="20"/>
      <c r="C144" s="20"/>
      <c r="D144" s="20"/>
      <c r="E144" s="20"/>
      <c r="F144" s="20"/>
      <c r="G144" s="20"/>
      <c r="H144" s="30"/>
      <c r="I144" s="20"/>
      <c r="J144" s="20"/>
      <c r="K144" s="20"/>
      <c r="L144" s="22"/>
      <c r="M144" s="112" t="s">
        <v>14</v>
      </c>
      <c r="N144" s="10">
        <v>125107.65</v>
      </c>
      <c r="O144" s="20"/>
      <c r="P144" s="26"/>
    </row>
    <row r="145" spans="1:17" s="5" customFormat="1" ht="24.75" customHeight="1" x14ac:dyDescent="0.2">
      <c r="A145" s="22"/>
      <c r="B145" s="20"/>
      <c r="C145" s="20"/>
      <c r="D145" s="20"/>
      <c r="E145" s="20"/>
      <c r="F145" s="20"/>
      <c r="G145" s="20"/>
      <c r="H145" s="30"/>
      <c r="I145" s="20"/>
      <c r="J145" s="20"/>
      <c r="K145" s="20"/>
      <c r="L145" s="22"/>
      <c r="M145" s="112" t="s">
        <v>15</v>
      </c>
      <c r="N145" s="10">
        <v>6333.1</v>
      </c>
      <c r="O145" s="20"/>
      <c r="P145" s="26"/>
    </row>
    <row r="146" spans="1:17" s="5" customFormat="1" ht="16.5" customHeight="1" x14ac:dyDescent="0.2">
      <c r="A146" s="22">
        <f>A141+1</f>
        <v>28</v>
      </c>
      <c r="B146" s="29">
        <v>44376</v>
      </c>
      <c r="C146" s="29">
        <v>44409</v>
      </c>
      <c r="D146" s="29" t="s">
        <v>171</v>
      </c>
      <c r="E146" s="20" t="s">
        <v>106</v>
      </c>
      <c r="F146" s="20" t="s">
        <v>74</v>
      </c>
      <c r="G146" s="20" t="s">
        <v>172</v>
      </c>
      <c r="H146" s="30" t="s">
        <v>173</v>
      </c>
      <c r="I146" s="20" t="s">
        <v>174</v>
      </c>
      <c r="J146" s="20" t="s">
        <v>175</v>
      </c>
      <c r="K146" s="20">
        <v>644.70000000000005</v>
      </c>
      <c r="L146" s="28">
        <f>14.5*K146*1*(1+0.5+0.9)*0.8*12/1987*71.6</f>
        <v>7761.1004134876694</v>
      </c>
      <c r="M146" s="112" t="s">
        <v>11</v>
      </c>
      <c r="N146" s="10">
        <v>0</v>
      </c>
      <c r="O146" s="20" t="s">
        <v>183</v>
      </c>
      <c r="P146" s="26" t="s">
        <v>84</v>
      </c>
    </row>
    <row r="147" spans="1:17" s="5" customFormat="1" ht="20.25" customHeight="1" x14ac:dyDescent="0.2">
      <c r="A147" s="22"/>
      <c r="B147" s="20"/>
      <c r="C147" s="20"/>
      <c r="D147" s="20"/>
      <c r="E147" s="20"/>
      <c r="F147" s="20"/>
      <c r="G147" s="20"/>
      <c r="H147" s="30"/>
      <c r="I147" s="20"/>
      <c r="J147" s="20"/>
      <c r="K147" s="20"/>
      <c r="L147" s="22"/>
      <c r="M147" s="112" t="s">
        <v>12</v>
      </c>
      <c r="N147" s="10">
        <v>0</v>
      </c>
      <c r="O147" s="20"/>
      <c r="P147" s="26"/>
    </row>
    <row r="148" spans="1:17" s="5" customFormat="1" ht="16.5" customHeight="1" x14ac:dyDescent="0.2">
      <c r="A148" s="22"/>
      <c r="B148" s="20"/>
      <c r="C148" s="20"/>
      <c r="D148" s="20"/>
      <c r="E148" s="20"/>
      <c r="F148" s="20"/>
      <c r="G148" s="20"/>
      <c r="H148" s="30"/>
      <c r="I148" s="20"/>
      <c r="J148" s="20"/>
      <c r="K148" s="20"/>
      <c r="L148" s="22"/>
      <c r="M148" s="112" t="s">
        <v>13</v>
      </c>
      <c r="N148" s="10">
        <v>0</v>
      </c>
      <c r="O148" s="20"/>
      <c r="P148" s="26"/>
    </row>
    <row r="149" spans="1:17" s="5" customFormat="1" ht="16.5" customHeight="1" x14ac:dyDescent="0.2">
      <c r="A149" s="22"/>
      <c r="B149" s="20"/>
      <c r="C149" s="20"/>
      <c r="D149" s="20"/>
      <c r="E149" s="20"/>
      <c r="F149" s="20"/>
      <c r="G149" s="20"/>
      <c r="H149" s="30"/>
      <c r="I149" s="20"/>
      <c r="J149" s="20"/>
      <c r="K149" s="20"/>
      <c r="L149" s="22"/>
      <c r="M149" s="112" t="s">
        <v>14</v>
      </c>
      <c r="N149" s="10">
        <v>0</v>
      </c>
      <c r="O149" s="20"/>
      <c r="P149" s="26"/>
    </row>
    <row r="150" spans="1:17" s="5" customFormat="1" ht="16.5" customHeight="1" x14ac:dyDescent="0.2">
      <c r="A150" s="22"/>
      <c r="B150" s="20"/>
      <c r="C150" s="20"/>
      <c r="D150" s="20"/>
      <c r="E150" s="20"/>
      <c r="F150" s="20"/>
      <c r="G150" s="20"/>
      <c r="H150" s="30"/>
      <c r="I150" s="20"/>
      <c r="J150" s="20"/>
      <c r="K150" s="20"/>
      <c r="L150" s="22"/>
      <c r="M150" s="112" t="s">
        <v>15</v>
      </c>
      <c r="N150" s="10">
        <v>0</v>
      </c>
      <c r="O150" s="20"/>
      <c r="P150" s="26"/>
    </row>
    <row r="151" spans="1:17" s="2" customFormat="1" ht="16.5" customHeight="1" x14ac:dyDescent="0.25">
      <c r="A151" s="9"/>
      <c r="B151" s="11" t="s">
        <v>22</v>
      </c>
      <c r="C151" s="11"/>
      <c r="D151" s="9"/>
      <c r="E151" s="8"/>
      <c r="F151" s="9"/>
      <c r="G151" s="9"/>
      <c r="H151" s="11"/>
      <c r="I151" s="11"/>
      <c r="J151" s="11"/>
      <c r="K151" s="88">
        <f>K121+K126+K131+K136+K141+K146</f>
        <v>2602.3000000000002</v>
      </c>
      <c r="L151" s="114">
        <f>L121+L126+L131+L136+L141+L146</f>
        <v>45492.229013487675</v>
      </c>
      <c r="M151" s="89"/>
      <c r="N151" s="10">
        <f>SUM(N121:N150)</f>
        <v>218119.81000000003</v>
      </c>
      <c r="O151" s="90"/>
      <c r="P151" s="11"/>
    </row>
    <row r="152" spans="1:17" s="91" customFormat="1" ht="16.5" customHeight="1" x14ac:dyDescent="0.2">
      <c r="A152" s="41" t="s">
        <v>80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3"/>
    </row>
    <row r="153" spans="1:17" s="3" customFormat="1" ht="27.75" customHeight="1" x14ac:dyDescent="0.2">
      <c r="A153" s="35">
        <f>A146+1</f>
        <v>29</v>
      </c>
      <c r="B153" s="23">
        <v>44264</v>
      </c>
      <c r="C153" s="23">
        <v>44561</v>
      </c>
      <c r="D153" s="32" t="s">
        <v>42</v>
      </c>
      <c r="E153" s="32" t="s">
        <v>44</v>
      </c>
      <c r="F153" s="20" t="s">
        <v>74</v>
      </c>
      <c r="G153" s="32" t="s">
        <v>43</v>
      </c>
      <c r="H153" s="40" t="s">
        <v>46</v>
      </c>
      <c r="I153" s="32" t="s">
        <v>45</v>
      </c>
      <c r="J153" s="32" t="s">
        <v>47</v>
      </c>
      <c r="K153" s="34">
        <v>971.7</v>
      </c>
      <c r="L153" s="18">
        <f>(14.5*906.1*1.1*(1+1.2+1.1)*0.1)+(14.5*65.6*1.1*(1+0.1+1.1)*0.1)</f>
        <v>4999.4477500000021</v>
      </c>
      <c r="M153" s="92" t="s">
        <v>11</v>
      </c>
      <c r="N153" s="9" t="s">
        <v>81</v>
      </c>
      <c r="O153" s="32" t="s">
        <v>43</v>
      </c>
      <c r="P153" s="26" t="s">
        <v>83</v>
      </c>
    </row>
    <row r="154" spans="1:17" s="3" customFormat="1" ht="29.25" customHeight="1" x14ac:dyDescent="0.2">
      <c r="A154" s="93"/>
      <c r="B154" s="94"/>
      <c r="C154" s="94"/>
      <c r="D154" s="94"/>
      <c r="E154" s="94"/>
      <c r="F154" s="95"/>
      <c r="G154" s="94"/>
      <c r="H154" s="96"/>
      <c r="I154" s="94"/>
      <c r="J154" s="94"/>
      <c r="K154" s="94"/>
      <c r="L154" s="93"/>
      <c r="M154" s="92" t="s">
        <v>12</v>
      </c>
      <c r="N154" s="9" t="s">
        <v>81</v>
      </c>
      <c r="O154" s="94"/>
      <c r="P154" s="26"/>
    </row>
    <row r="155" spans="1:17" s="3" customFormat="1" ht="30" customHeight="1" x14ac:dyDescent="0.2">
      <c r="A155" s="93"/>
      <c r="B155" s="94"/>
      <c r="C155" s="94"/>
      <c r="D155" s="94"/>
      <c r="E155" s="94"/>
      <c r="F155" s="95"/>
      <c r="G155" s="94"/>
      <c r="H155" s="96"/>
      <c r="I155" s="94"/>
      <c r="J155" s="94"/>
      <c r="K155" s="94"/>
      <c r="L155" s="93"/>
      <c r="M155" s="92" t="s">
        <v>13</v>
      </c>
      <c r="N155" s="9" t="s">
        <v>81</v>
      </c>
      <c r="O155" s="94"/>
      <c r="P155" s="26"/>
    </row>
    <row r="156" spans="1:17" s="3" customFormat="1" ht="24.75" customHeight="1" x14ac:dyDescent="0.2">
      <c r="A156" s="93"/>
      <c r="B156" s="94"/>
      <c r="C156" s="94"/>
      <c r="D156" s="94"/>
      <c r="E156" s="94"/>
      <c r="F156" s="95"/>
      <c r="G156" s="94"/>
      <c r="H156" s="96"/>
      <c r="I156" s="94"/>
      <c r="J156" s="94"/>
      <c r="K156" s="94"/>
      <c r="L156" s="93"/>
      <c r="M156" s="92" t="s">
        <v>14</v>
      </c>
      <c r="N156" s="9" t="s">
        <v>81</v>
      </c>
      <c r="O156" s="94"/>
      <c r="P156" s="26"/>
    </row>
    <row r="157" spans="1:17" s="3" customFormat="1" ht="24" customHeight="1" x14ac:dyDescent="0.2">
      <c r="A157" s="97"/>
      <c r="B157" s="98"/>
      <c r="C157" s="98"/>
      <c r="D157" s="98"/>
      <c r="E157" s="98"/>
      <c r="F157" s="95"/>
      <c r="G157" s="98"/>
      <c r="H157" s="99"/>
      <c r="I157" s="98"/>
      <c r="J157" s="98"/>
      <c r="K157" s="98"/>
      <c r="L157" s="97"/>
      <c r="M157" s="92" t="s">
        <v>15</v>
      </c>
      <c r="N157" s="9" t="s">
        <v>81</v>
      </c>
      <c r="O157" s="98"/>
      <c r="P157" s="26"/>
    </row>
    <row r="158" spans="1:17" s="2" customFormat="1" ht="16.5" customHeight="1" x14ac:dyDescent="0.25">
      <c r="A158" s="100"/>
      <c r="B158" s="101" t="s">
        <v>22</v>
      </c>
      <c r="C158" s="102"/>
      <c r="D158" s="103"/>
      <c r="E158" s="104"/>
      <c r="F158" s="103"/>
      <c r="G158" s="103"/>
      <c r="H158" s="102"/>
      <c r="I158" s="102"/>
      <c r="J158" s="102"/>
      <c r="K158" s="102">
        <v>971.7</v>
      </c>
      <c r="L158" s="115">
        <f>L153</f>
        <v>4999.4477500000021</v>
      </c>
      <c r="M158" s="105"/>
      <c r="N158" s="106">
        <v>0</v>
      </c>
      <c r="O158" s="107"/>
      <c r="P158" s="101"/>
    </row>
    <row r="159" spans="1:17" s="2" customFormat="1" ht="16.5" customHeight="1" x14ac:dyDescent="0.25">
      <c r="A159" s="108"/>
      <c r="B159" s="109" t="s">
        <v>19</v>
      </c>
      <c r="C159" s="108"/>
      <c r="D159" s="108"/>
      <c r="E159" s="108"/>
      <c r="F159" s="108"/>
      <c r="G159" s="108"/>
      <c r="H159" s="108"/>
      <c r="I159" s="108"/>
      <c r="J159" s="108"/>
      <c r="K159" s="110">
        <f>K97+K119+K151+K158</f>
        <v>6451.8</v>
      </c>
      <c r="L159" s="110">
        <f>L97+L119+L151+L158</f>
        <v>71845.782611464383</v>
      </c>
      <c r="M159" s="108"/>
      <c r="N159" s="110">
        <f>N97+N119+N151+N158</f>
        <v>218503.71000000002</v>
      </c>
      <c r="O159" s="111"/>
      <c r="P159" s="108"/>
      <c r="Q159" s="91"/>
    </row>
    <row r="160" spans="1:17" s="2" customFormat="1" ht="16.5" customHeight="1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s="2" customFormat="1" ht="16.5" customHeight="1" x14ac:dyDescent="0.25">
      <c r="A161" s="66" t="s">
        <v>20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1:16" s="2" customFormat="1" ht="16.5" customHeight="1" x14ac:dyDescent="0.25">
      <c r="A162" s="66" t="s">
        <v>24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1:16" s="2" customFormat="1" ht="16.5" customHeight="1" x14ac:dyDescent="0.25">
      <c r="A163" s="66" t="s">
        <v>25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</sheetData>
  <mergeCells count="425">
    <mergeCell ref="P109:P113"/>
    <mergeCell ref="A32:A36"/>
    <mergeCell ref="A109:A113"/>
    <mergeCell ref="B109:B113"/>
    <mergeCell ref="C109:C113"/>
    <mergeCell ref="D109:D113"/>
    <mergeCell ref="E109:E113"/>
    <mergeCell ref="J146:J150"/>
    <mergeCell ref="K146:K150"/>
    <mergeCell ref="L146:L150"/>
    <mergeCell ref="O146:O150"/>
    <mergeCell ref="P146:P150"/>
    <mergeCell ref="A146:A150"/>
    <mergeCell ref="B146:B150"/>
    <mergeCell ref="C146:C150"/>
    <mergeCell ref="D146:D150"/>
    <mergeCell ref="E146:E150"/>
    <mergeCell ref="F146:F150"/>
    <mergeCell ref="G146:G150"/>
    <mergeCell ref="H146:H150"/>
    <mergeCell ref="I146:I150"/>
    <mergeCell ref="O92:O96"/>
    <mergeCell ref="P92:P96"/>
    <mergeCell ref="A141:A145"/>
    <mergeCell ref="B141:B145"/>
    <mergeCell ref="C141:C145"/>
    <mergeCell ref="D141:D145"/>
    <mergeCell ref="E141:E145"/>
    <mergeCell ref="F141:F145"/>
    <mergeCell ref="G141:G145"/>
    <mergeCell ref="H141:H145"/>
    <mergeCell ref="I141:I145"/>
    <mergeCell ref="J141:J145"/>
    <mergeCell ref="K141:K145"/>
    <mergeCell ref="L141:L145"/>
    <mergeCell ref="O141:O145"/>
    <mergeCell ref="P141:P145"/>
    <mergeCell ref="F109:F113"/>
    <mergeCell ref="G109:G113"/>
    <mergeCell ref="H109:H113"/>
    <mergeCell ref="I109:I113"/>
    <mergeCell ref="J109:J113"/>
    <mergeCell ref="K109:K113"/>
    <mergeCell ref="L109:L113"/>
    <mergeCell ref="O109:O113"/>
    <mergeCell ref="D92:D96"/>
    <mergeCell ref="E92:E96"/>
    <mergeCell ref="F92:F96"/>
    <mergeCell ref="G92:G96"/>
    <mergeCell ref="H92:H96"/>
    <mergeCell ref="I92:I96"/>
    <mergeCell ref="J92:J96"/>
    <mergeCell ref="K92:K96"/>
    <mergeCell ref="L92:L96"/>
    <mergeCell ref="L126:L130"/>
    <mergeCell ref="O126:O130"/>
    <mergeCell ref="P126:P130"/>
    <mergeCell ref="A2:P2"/>
    <mergeCell ref="P121:P125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I153:I157"/>
    <mergeCell ref="J153:J157"/>
    <mergeCell ref="K153:K157"/>
    <mergeCell ref="L153:L157"/>
    <mergeCell ref="O153:O157"/>
    <mergeCell ref="P153:P157"/>
    <mergeCell ref="I126:I130"/>
    <mergeCell ref="A152:P152"/>
    <mergeCell ref="A92:A96"/>
    <mergeCell ref="B92:B96"/>
    <mergeCell ref="C92:C96"/>
    <mergeCell ref="A126:A130"/>
    <mergeCell ref="B126:B130"/>
    <mergeCell ref="C126:C130"/>
    <mergeCell ref="D126:D130"/>
    <mergeCell ref="E126:E130"/>
    <mergeCell ref="F126:F130"/>
    <mergeCell ref="G126:G130"/>
    <mergeCell ref="A120:O120"/>
    <mergeCell ref="A121:A125"/>
    <mergeCell ref="B121:B125"/>
    <mergeCell ref="C121:C125"/>
    <mergeCell ref="D121:D125"/>
    <mergeCell ref="E121:E125"/>
    <mergeCell ref="F121:F125"/>
    <mergeCell ref="G121:G125"/>
    <mergeCell ref="H121:H125"/>
    <mergeCell ref="I121:I125"/>
    <mergeCell ref="J121:J125"/>
    <mergeCell ref="K121:K125"/>
    <mergeCell ref="L121:L125"/>
    <mergeCell ref="O121:O125"/>
    <mergeCell ref="H126:H130"/>
    <mergeCell ref="J126:J130"/>
    <mergeCell ref="K126:K130"/>
    <mergeCell ref="L114:L118"/>
    <mergeCell ref="O114:O118"/>
    <mergeCell ref="P114:P118"/>
    <mergeCell ref="F22:F26"/>
    <mergeCell ref="G22:G26"/>
    <mergeCell ref="H22:H26"/>
    <mergeCell ref="B22:B26"/>
    <mergeCell ref="C22:C26"/>
    <mergeCell ref="D22:D26"/>
    <mergeCell ref="E22:E26"/>
    <mergeCell ref="B114:B118"/>
    <mergeCell ref="C114:C118"/>
    <mergeCell ref="D114:D118"/>
    <mergeCell ref="E114:E118"/>
    <mergeCell ref="F114:F118"/>
    <mergeCell ref="G114:G118"/>
    <mergeCell ref="H114:H118"/>
    <mergeCell ref="I114:I118"/>
    <mergeCell ref="P99:P103"/>
    <mergeCell ref="O22:O26"/>
    <mergeCell ref="P22:P26"/>
    <mergeCell ref="J99:J103"/>
    <mergeCell ref="K99:K103"/>
    <mergeCell ref="L99:L103"/>
    <mergeCell ref="P17:P21"/>
    <mergeCell ref="K22:K26"/>
    <mergeCell ref="L22:L26"/>
    <mergeCell ref="A3:A4"/>
    <mergeCell ref="E3:E4"/>
    <mergeCell ref="F3:F4"/>
    <mergeCell ref="B3:C3"/>
    <mergeCell ref="B7:B11"/>
    <mergeCell ref="C7:C11"/>
    <mergeCell ref="D3:D4"/>
    <mergeCell ref="D7:D11"/>
    <mergeCell ref="E7:E11"/>
    <mergeCell ref="A6:P6"/>
    <mergeCell ref="A7:A11"/>
    <mergeCell ref="F7:F11"/>
    <mergeCell ref="I12:I16"/>
    <mergeCell ref="I17:I21"/>
    <mergeCell ref="J17:J21"/>
    <mergeCell ref="K17:K21"/>
    <mergeCell ref="L17:L21"/>
    <mergeCell ref="O17:O21"/>
    <mergeCell ref="A22:A26"/>
    <mergeCell ref="A98:P98"/>
    <mergeCell ref="H3:H4"/>
    <mergeCell ref="L7:L11"/>
    <mergeCell ref="H7:H11"/>
    <mergeCell ref="G3:G4"/>
    <mergeCell ref="G7:G11"/>
    <mergeCell ref="P7:P11"/>
    <mergeCell ref="I3:I4"/>
    <mergeCell ref="J3:J4"/>
    <mergeCell ref="K3:K4"/>
    <mergeCell ref="L3:L4"/>
    <mergeCell ref="P3:P4"/>
    <mergeCell ref="I7:I11"/>
    <mergeCell ref="J7:J11"/>
    <mergeCell ref="K7:K11"/>
    <mergeCell ref="M3:O3"/>
    <mergeCell ref="O7:O11"/>
    <mergeCell ref="A27:A31"/>
    <mergeCell ref="B27:B31"/>
    <mergeCell ref="C27:C31"/>
    <mergeCell ref="D27:D31"/>
    <mergeCell ref="E27:E31"/>
    <mergeCell ref="F27:F31"/>
    <mergeCell ref="G27:G31"/>
    <mergeCell ref="G99:G103"/>
    <mergeCell ref="H99:H103"/>
    <mergeCell ref="I99:I103"/>
    <mergeCell ref="J12:J16"/>
    <mergeCell ref="K12:K16"/>
    <mergeCell ref="L12:L16"/>
    <mergeCell ref="O12:O16"/>
    <mergeCell ref="P12:P16"/>
    <mergeCell ref="A17:A21"/>
    <mergeCell ref="B17:B21"/>
    <mergeCell ref="C17:C21"/>
    <mergeCell ref="D17:D21"/>
    <mergeCell ref="E17:E21"/>
    <mergeCell ref="F17:F21"/>
    <mergeCell ref="G17:G21"/>
    <mergeCell ref="H17:H21"/>
    <mergeCell ref="A12:A16"/>
    <mergeCell ref="B12:B16"/>
    <mergeCell ref="C12:C16"/>
    <mergeCell ref="D12:D16"/>
    <mergeCell ref="E12:E16"/>
    <mergeCell ref="F12:F16"/>
    <mergeCell ref="G12:G16"/>
    <mergeCell ref="H12:H16"/>
    <mergeCell ref="L1:P1"/>
    <mergeCell ref="I22:I26"/>
    <mergeCell ref="J22:J26"/>
    <mergeCell ref="O99:O103"/>
    <mergeCell ref="P104:P108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I104:I108"/>
    <mergeCell ref="J104:J108"/>
    <mergeCell ref="K104:K108"/>
    <mergeCell ref="L104:L108"/>
    <mergeCell ref="O104:O108"/>
    <mergeCell ref="A99:A103"/>
    <mergeCell ref="B99:B103"/>
    <mergeCell ref="C99:C103"/>
    <mergeCell ref="D99:D103"/>
    <mergeCell ref="E99:E103"/>
    <mergeCell ref="F99:F103"/>
    <mergeCell ref="O27:O31"/>
    <mergeCell ref="P27:P31"/>
    <mergeCell ref="F32:F36"/>
    <mergeCell ref="G32:G36"/>
    <mergeCell ref="H32:H36"/>
    <mergeCell ref="I32:I36"/>
    <mergeCell ref="H27:H31"/>
    <mergeCell ref="I27:I31"/>
    <mergeCell ref="J27:J31"/>
    <mergeCell ref="K27:K31"/>
    <mergeCell ref="L27:L31"/>
    <mergeCell ref="J32:J36"/>
    <mergeCell ref="K32:K36"/>
    <mergeCell ref="L32:L36"/>
    <mergeCell ref="O32:O36"/>
    <mergeCell ref="P32:P36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J37:J41"/>
    <mergeCell ref="K37:K41"/>
    <mergeCell ref="L37:L41"/>
    <mergeCell ref="O37:O41"/>
    <mergeCell ref="P37:P41"/>
    <mergeCell ref="B32:B36"/>
    <mergeCell ref="C32:C36"/>
    <mergeCell ref="D32:D36"/>
    <mergeCell ref="E32:E36"/>
    <mergeCell ref="A131:A135"/>
    <mergeCell ref="F131:F135"/>
    <mergeCell ref="G131:G135"/>
    <mergeCell ref="H131:H135"/>
    <mergeCell ref="I131:I135"/>
    <mergeCell ref="J131:J135"/>
    <mergeCell ref="K131:K135"/>
    <mergeCell ref="L131:L135"/>
    <mergeCell ref="O131:O135"/>
    <mergeCell ref="P131:P135"/>
    <mergeCell ref="A136:A140"/>
    <mergeCell ref="B136:B140"/>
    <mergeCell ref="C136:C140"/>
    <mergeCell ref="D136:D140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O136:O140"/>
    <mergeCell ref="P136:P140"/>
    <mergeCell ref="B131:B135"/>
    <mergeCell ref="C131:C135"/>
    <mergeCell ref="D131:D135"/>
    <mergeCell ref="E131:E135"/>
    <mergeCell ref="A114:A118"/>
    <mergeCell ref="J114:J118"/>
    <mergeCell ref="K114:K118"/>
    <mergeCell ref="A42:A46"/>
    <mergeCell ref="B42:B46"/>
    <mergeCell ref="C42:C46"/>
    <mergeCell ref="D42:D46"/>
    <mergeCell ref="E42:E46"/>
    <mergeCell ref="F42:F46"/>
    <mergeCell ref="G42:G46"/>
    <mergeCell ref="H42:H46"/>
    <mergeCell ref="I42:I46"/>
    <mergeCell ref="J42:J46"/>
    <mergeCell ref="K42:K46"/>
    <mergeCell ref="A52:A56"/>
    <mergeCell ref="B52:B56"/>
    <mergeCell ref="C52:C56"/>
    <mergeCell ref="D52:D56"/>
    <mergeCell ref="E52:E56"/>
    <mergeCell ref="F52:F56"/>
    <mergeCell ref="G52:G56"/>
    <mergeCell ref="H52:H56"/>
    <mergeCell ref="I52:I56"/>
    <mergeCell ref="J52:J56"/>
    <mergeCell ref="L42:L46"/>
    <mergeCell ref="O42:O46"/>
    <mergeCell ref="P42:P46"/>
    <mergeCell ref="A47:A51"/>
    <mergeCell ref="B47:B51"/>
    <mergeCell ref="C47:C51"/>
    <mergeCell ref="D47:D51"/>
    <mergeCell ref="E47:E51"/>
    <mergeCell ref="F47:F51"/>
    <mergeCell ref="G47:G51"/>
    <mergeCell ref="H47:H51"/>
    <mergeCell ref="I47:I51"/>
    <mergeCell ref="J47:J51"/>
    <mergeCell ref="K47:K51"/>
    <mergeCell ref="L47:L51"/>
    <mergeCell ref="O47:O51"/>
    <mergeCell ref="P47:P51"/>
    <mergeCell ref="F62:F66"/>
    <mergeCell ref="G62:G66"/>
    <mergeCell ref="H62:H66"/>
    <mergeCell ref="I62:I66"/>
    <mergeCell ref="K52:K56"/>
    <mergeCell ref="L52:L56"/>
    <mergeCell ref="O52:O56"/>
    <mergeCell ref="P52:P56"/>
    <mergeCell ref="A57:A61"/>
    <mergeCell ref="B57:B61"/>
    <mergeCell ref="C57:C61"/>
    <mergeCell ref="D57:D61"/>
    <mergeCell ref="E57:E61"/>
    <mergeCell ref="F57:F61"/>
    <mergeCell ref="G57:G61"/>
    <mergeCell ref="H57:H61"/>
    <mergeCell ref="I57:I61"/>
    <mergeCell ref="J57:J61"/>
    <mergeCell ref="K57:K61"/>
    <mergeCell ref="L57:L61"/>
    <mergeCell ref="O57:O61"/>
    <mergeCell ref="P57:P61"/>
    <mergeCell ref="J62:J66"/>
    <mergeCell ref="K62:K66"/>
    <mergeCell ref="L62:L66"/>
    <mergeCell ref="O62:O66"/>
    <mergeCell ref="P62:P66"/>
    <mergeCell ref="A67:A71"/>
    <mergeCell ref="B67:B71"/>
    <mergeCell ref="C67:C71"/>
    <mergeCell ref="D67:D71"/>
    <mergeCell ref="E67:E71"/>
    <mergeCell ref="F67:F71"/>
    <mergeCell ref="G67:G71"/>
    <mergeCell ref="H67:H71"/>
    <mergeCell ref="I67:I71"/>
    <mergeCell ref="J67:J71"/>
    <mergeCell ref="K67:K71"/>
    <mergeCell ref="L67:L71"/>
    <mergeCell ref="O67:O71"/>
    <mergeCell ref="P67:P71"/>
    <mergeCell ref="A62:A66"/>
    <mergeCell ref="B62:B66"/>
    <mergeCell ref="C62:C66"/>
    <mergeCell ref="D62:D66"/>
    <mergeCell ref="E62:E66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A77:A81"/>
    <mergeCell ref="B77:B81"/>
    <mergeCell ref="C77:C81"/>
    <mergeCell ref="D77:D81"/>
    <mergeCell ref="E77:E81"/>
    <mergeCell ref="F77:F81"/>
    <mergeCell ref="G77:G81"/>
    <mergeCell ref="H77:H81"/>
    <mergeCell ref="I77:I81"/>
    <mergeCell ref="F82:F86"/>
    <mergeCell ref="G82:G86"/>
    <mergeCell ref="H82:H86"/>
    <mergeCell ref="I82:I86"/>
    <mergeCell ref="J72:J76"/>
    <mergeCell ref="K72:K76"/>
    <mergeCell ref="L72:L76"/>
    <mergeCell ref="O72:O76"/>
    <mergeCell ref="P72:P76"/>
    <mergeCell ref="J77:J81"/>
    <mergeCell ref="K77:K81"/>
    <mergeCell ref="L77:L81"/>
    <mergeCell ref="O77:O81"/>
    <mergeCell ref="P77:P81"/>
    <mergeCell ref="J82:J86"/>
    <mergeCell ref="K82:K86"/>
    <mergeCell ref="L82:L86"/>
    <mergeCell ref="O82:O86"/>
    <mergeCell ref="P82:P86"/>
    <mergeCell ref="A87:A91"/>
    <mergeCell ref="B87:B91"/>
    <mergeCell ref="C87:C91"/>
    <mergeCell ref="D87:D91"/>
    <mergeCell ref="E87:E91"/>
    <mergeCell ref="F87:F91"/>
    <mergeCell ref="G87:G91"/>
    <mergeCell ref="H87:H91"/>
    <mergeCell ref="I87:I91"/>
    <mergeCell ref="J87:J91"/>
    <mergeCell ref="K87:K91"/>
    <mergeCell ref="L87:L91"/>
    <mergeCell ref="O87:O91"/>
    <mergeCell ref="P87:P91"/>
    <mergeCell ref="A82:A86"/>
    <mergeCell ref="B82:B86"/>
    <mergeCell ref="C82:C86"/>
    <mergeCell ref="D82:D86"/>
    <mergeCell ref="E82:E86"/>
  </mergeCells>
  <pageMargins left="0.70866141732283472" right="0.31496062992125984" top="0.35433070866141736" bottom="0.39370078740157483" header="0.31496062992125984" footer="0.31496062992125984"/>
  <pageSetup paperSize="9" scale="70" orientation="landscape" r:id="rId1"/>
  <rowBreaks count="5" manualBreakCount="5">
    <brk id="26" max="16383" man="1"/>
    <brk id="51" max="15" man="1"/>
    <brk id="76" max="15" man="1"/>
    <brk id="108" max="15" man="1"/>
    <brk id="1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Инф. о передачи в безвозм. поль</vt:lpstr>
      <vt:lpstr>Лист3</vt:lpstr>
      <vt:lpstr>'Инф. о передачи в безвозм. поль'!Область_печати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2021-07-20T11:20:46Z</dcterms:modified>
</cp:coreProperties>
</file>