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175" windowHeight="9465"/>
  </bookViews>
  <sheets>
    <sheet name="31.12.20- отчет )" sheetId="1" r:id="rId1"/>
  </sheets>
  <definedNames>
    <definedName name="_xlnm.Print_Area" localSheetId="0">'31.12.20- отчет )'!$A$1:$N$35</definedName>
  </definedNames>
  <calcPr calcId="124519" refMode="R1C1"/>
</workbook>
</file>

<file path=xl/calcChain.xml><?xml version="1.0" encoding="utf-8"?>
<calcChain xmlns="http://schemas.openxmlformats.org/spreadsheetml/2006/main">
  <c r="D28" i="1"/>
  <c r="C28"/>
  <c r="H27"/>
  <c r="C27"/>
  <c r="H26"/>
  <c r="D26"/>
  <c r="C26"/>
  <c r="D25"/>
  <c r="C25"/>
  <c r="H24"/>
  <c r="D24"/>
  <c r="C24"/>
  <c r="N23"/>
  <c r="M23"/>
  <c r="L23"/>
  <c r="K23"/>
  <c r="G23"/>
  <c r="F23"/>
  <c r="E23"/>
  <c r="C23"/>
  <c r="H22"/>
  <c r="C22"/>
  <c r="H21"/>
  <c r="C21"/>
  <c r="H20"/>
  <c r="H19"/>
  <c r="C19"/>
  <c r="H18"/>
  <c r="D17"/>
  <c r="C17"/>
  <c r="H16"/>
  <c r="H15"/>
  <c r="H14"/>
  <c r="D14"/>
  <c r="C14"/>
  <c r="C11" s="1"/>
  <c r="C29" s="1"/>
  <c r="D13"/>
  <c r="C13"/>
  <c r="N11"/>
  <c r="N29" s="1"/>
  <c r="M11"/>
  <c r="M29" s="1"/>
  <c r="L11"/>
  <c r="L29" s="1"/>
  <c r="K11"/>
  <c r="K29" s="1"/>
  <c r="G11"/>
  <c r="G29" s="1"/>
  <c r="F11"/>
  <c r="E11"/>
  <c r="E29" s="1"/>
  <c r="D11"/>
  <c r="K10"/>
  <c r="L10" s="1"/>
  <c r="M10" s="1"/>
  <c r="J10"/>
  <c r="D10"/>
  <c r="C10"/>
  <c r="H13" l="1"/>
  <c r="H17"/>
  <c r="D23"/>
  <c r="H25"/>
  <c r="H28"/>
  <c r="F29"/>
  <c r="H11"/>
  <c r="J27" l="1"/>
  <c r="J26"/>
  <c r="J24"/>
  <c r="J19"/>
  <c r="J18"/>
  <c r="J16"/>
  <c r="J14"/>
  <c r="J12"/>
  <c r="J28"/>
  <c r="J25"/>
  <c r="J22"/>
  <c r="J21"/>
  <c r="J20"/>
  <c r="J17"/>
  <c r="J15"/>
  <c r="J13"/>
  <c r="J23"/>
  <c r="J11"/>
  <c r="J29" s="1"/>
  <c r="H23"/>
  <c r="D29"/>
  <c r="I22" l="1"/>
  <c r="I21"/>
  <c r="I20"/>
  <c r="I15"/>
  <c r="I27"/>
  <c r="I19"/>
  <c r="I18"/>
  <c r="I16"/>
  <c r="I12"/>
  <c r="I17"/>
  <c r="I28"/>
  <c r="I14"/>
  <c r="I25"/>
  <c r="I11"/>
  <c r="I24"/>
  <c r="I13"/>
  <c r="I26"/>
  <c r="I23"/>
  <c r="H29"/>
  <c r="I29" l="1"/>
</calcChain>
</file>

<file path=xl/sharedStrings.xml><?xml version="1.0" encoding="utf-8"?>
<sst xmlns="http://schemas.openxmlformats.org/spreadsheetml/2006/main" count="58" uniqueCount="57">
  <si>
    <t>о расходах  по социально-защищенным статьям</t>
  </si>
  <si>
    <r>
      <t>местного бюджета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indexed="10"/>
        <rFont val="Times New Roman"/>
        <family val="1"/>
        <charset val="204"/>
      </rPr>
      <t xml:space="preserve">г.Тирасполя </t>
    </r>
  </si>
  <si>
    <t>за 12 месяцев 2020 г.</t>
  </si>
  <si>
    <t>(без расходов по специальным бюджетным счетам  и  гуманитарной  помощи)</t>
  </si>
  <si>
    <t xml:space="preserve">период - с 01.01.2020   по 31.12.2020 г.                     </t>
  </si>
  <si>
    <t>подпункт</t>
  </si>
  <si>
    <t>Наименование статей, статьи 41 Закона Приднестровской Молдавской Республики " О Республиканском бюджете на 2020 год "</t>
  </si>
  <si>
    <t>План расходов на 2020 года</t>
  </si>
  <si>
    <t>Профинансировано</t>
  </si>
  <si>
    <t>Кассовые расходы</t>
  </si>
  <si>
    <t>Фактические расходы</t>
  </si>
  <si>
    <t>% выполнения кассовых расх. к плану</t>
  </si>
  <si>
    <t xml:space="preserve"> Удельный вес к итоговой сумме расходов</t>
  </si>
  <si>
    <t>Дебиторская задолженность</t>
  </si>
  <si>
    <t xml:space="preserve">Кредиторская задолженность </t>
  </si>
  <si>
    <t>Утвержденный решением ГА №336 от 06.02.20 г.</t>
  </si>
  <si>
    <t>Уточненный</t>
  </si>
  <si>
    <t>план</t>
  </si>
  <si>
    <t>кассовые</t>
  </si>
  <si>
    <t>на нач. отч.пер.</t>
  </si>
  <si>
    <t>на конец отч. Пер.</t>
  </si>
  <si>
    <t xml:space="preserve">на конец отч. </t>
  </si>
  <si>
    <t>а)</t>
  </si>
  <si>
    <t>заработная плата (денежное довольствие с учетом выплат компенсации взамен прод.пайка) с учетом взносов на социальное страхование, без платных услуг, но с планово-убыточными, - всего:</t>
  </si>
  <si>
    <t>в том числе:</t>
  </si>
  <si>
    <t>110100    оплата труда</t>
  </si>
  <si>
    <t xml:space="preserve">110200    взносы на соц.страх  </t>
  </si>
  <si>
    <t>заработная плата с учетом   отчислений   на социальное страхование дотационных учреждений ,получ. Гос.поддержку   (в пределах утвержденных плановых трансфертов)Текущие трансферты на оказан.гос.поддержки МУП "ТТУ"</t>
  </si>
  <si>
    <t>111055 пайковые</t>
  </si>
  <si>
    <t>б)</t>
  </si>
  <si>
    <t>содержание интернатов,коррекционных (без подстатей 110100,110200,110310,110330,111030)</t>
  </si>
  <si>
    <t>в)</t>
  </si>
  <si>
    <t>пособия детям- сиротам и детям,оставшимся без попечения родителей,находящимся в организациях,обеспечивающих их содержание, образование и воспитание</t>
  </si>
  <si>
    <t>г)</t>
  </si>
  <si>
    <r>
      <t>содержание детей, находящихся под опекой(попечительством)</t>
    </r>
    <r>
      <rPr>
        <sz val="11"/>
        <color indexed="12"/>
        <rFont val="Times New Roman"/>
        <family val="1"/>
        <charset val="204"/>
      </rPr>
      <t>( гр.1711 ст 130650)</t>
    </r>
  </si>
  <si>
    <t>д)</t>
  </si>
  <si>
    <t>содержание детей- сирот,обучающихся в профессиональных учебных заведениях</t>
  </si>
  <si>
    <t>е)</t>
  </si>
  <si>
    <t>приобретение медико-фарм.продукции (лекарственные средства, изделия мед.назначения),кроме противоэпизоотич.препаратов</t>
  </si>
  <si>
    <t>ж)</t>
  </si>
  <si>
    <t>Продукты питания</t>
  </si>
  <si>
    <t>и)</t>
  </si>
  <si>
    <t>Социальные пенсии и компенсац. выплаты населению(за исключением приобрет.путевок для льготной катег.населения), включая пособия на ребенка и ритуальные услуги,всего,в т.ч.</t>
  </si>
  <si>
    <t>пособия на погребение (гр 1711 ст.130650)</t>
  </si>
  <si>
    <t>компенсационные выплаты по увечью (гр 1711 ст.130660)</t>
  </si>
  <si>
    <t>субсидии малоимущ.гражд.на оплату услуг ЖКХ(гр.1712 ст.130660)</t>
  </si>
  <si>
    <t>х)</t>
  </si>
  <si>
    <t>Текущий ремонт при аварийных ситуациях</t>
  </si>
  <si>
    <t>ш)</t>
  </si>
  <si>
    <t>Текущие трансферты  на оказание гос.поддержки МУП "ТТУ",работающих в заданных государством условиях хозяйствования</t>
  </si>
  <si>
    <t>Всего расходов по социально-защищенным статьям:</t>
  </si>
  <si>
    <t>Начальник Финансового управления</t>
  </si>
  <si>
    <t>Вороненко О.И.</t>
  </si>
  <si>
    <t>78781  Бодруг</t>
  </si>
  <si>
    <t>78757 Хоменко</t>
  </si>
  <si>
    <t>ГА звукофикация и гражданская защита ст.111057</t>
  </si>
  <si>
    <t>О Т Ч Е Т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</si>
</sst>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,##0.00;\-#,##0.00;;@"/>
    <numFmt numFmtId="167" formatCode="0;0"/>
  </numFmts>
  <fonts count="14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/>
    <xf numFmtId="0" fontId="11" fillId="0" borderId="0" xfId="0" applyFont="1" applyFill="1" applyBorder="1"/>
    <xf numFmtId="3" fontId="2" fillId="2" borderId="10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right" wrapText="1"/>
    </xf>
    <xf numFmtId="43" fontId="3" fillId="0" borderId="10" xfId="1" applyFont="1" applyFill="1" applyBorder="1"/>
    <xf numFmtId="43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3" fontId="12" fillId="2" borderId="13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165" fontId="12" fillId="2" borderId="13" xfId="1" applyNumberFormat="1" applyFont="1" applyFill="1" applyBorder="1" applyAlignment="1">
      <alignment horizontal="left" vertical="center" wrapText="1"/>
    </xf>
    <xf numFmtId="166" fontId="12" fillId="2" borderId="13" xfId="0" applyNumberFormat="1" applyFont="1" applyFill="1" applyBorder="1" applyAlignment="1">
      <alignment horizontal="left" vertical="center" wrapText="1"/>
    </xf>
    <xf numFmtId="167" fontId="12" fillId="2" borderId="13" xfId="0" applyNumberFormat="1" applyFont="1" applyFill="1" applyBorder="1" applyAlignment="1">
      <alignment horizontal="left" vertical="center" wrapText="1"/>
    </xf>
    <xf numFmtId="164" fontId="12" fillId="0" borderId="15" xfId="0" applyNumberFormat="1" applyFont="1" applyFill="1" applyBorder="1" applyAlignment="1">
      <alignment horizontal="right" wrapText="1"/>
    </xf>
    <xf numFmtId="43" fontId="12" fillId="0" borderId="13" xfId="1" applyFont="1" applyFill="1" applyBorder="1"/>
    <xf numFmtId="43" fontId="12" fillId="0" borderId="13" xfId="0" applyNumberFormat="1" applyFont="1" applyFill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3" fontId="12" fillId="2" borderId="16" xfId="0" applyNumberFormat="1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165" fontId="12" fillId="2" borderId="18" xfId="1" applyNumberFormat="1" applyFont="1" applyFill="1" applyBorder="1" applyAlignment="1">
      <alignment horizontal="left" vertical="center" wrapText="1"/>
    </xf>
    <xf numFmtId="166" fontId="12" fillId="2" borderId="18" xfId="0" applyNumberFormat="1" applyFont="1" applyFill="1" applyBorder="1" applyAlignment="1">
      <alignment horizontal="left" vertical="center" wrapText="1"/>
    </xf>
    <xf numFmtId="167" fontId="12" fillId="2" borderId="18" xfId="0" applyNumberFormat="1" applyFont="1" applyFill="1" applyBorder="1" applyAlignment="1">
      <alignment horizontal="left" vertical="center" wrapText="1"/>
    </xf>
    <xf numFmtId="164" fontId="12" fillId="0" borderId="19" xfId="0" applyNumberFormat="1" applyFont="1" applyFill="1" applyBorder="1" applyAlignment="1">
      <alignment horizontal="right" wrapText="1"/>
    </xf>
    <xf numFmtId="43" fontId="12" fillId="0" borderId="18" xfId="1" applyFont="1" applyFill="1" applyBorder="1"/>
    <xf numFmtId="43" fontId="12" fillId="0" borderId="18" xfId="0" applyNumberFormat="1" applyFont="1" applyFill="1" applyBorder="1" applyAlignment="1">
      <alignment horizontal="left" vertical="center" wrapText="1"/>
    </xf>
    <xf numFmtId="3" fontId="12" fillId="0" borderId="18" xfId="0" applyNumberFormat="1" applyFont="1" applyFill="1" applyBorder="1" applyAlignment="1">
      <alignment horizontal="left" vertical="center" wrapText="1"/>
    </xf>
    <xf numFmtId="3" fontId="12" fillId="3" borderId="5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64" fontId="12" fillId="4" borderId="20" xfId="0" applyNumberFormat="1" applyFont="1" applyFill="1" applyBorder="1" applyAlignment="1">
      <alignment horizontal="center" vertical="center" wrapText="1"/>
    </xf>
    <xf numFmtId="43" fontId="12" fillId="4" borderId="9" xfId="1" applyFont="1" applyFill="1" applyBorder="1"/>
    <xf numFmtId="43" fontId="12" fillId="3" borderId="2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wrapText="1"/>
    </xf>
    <xf numFmtId="43" fontId="12" fillId="0" borderId="5" xfId="1" applyFont="1" applyFill="1" applyBorder="1"/>
    <xf numFmtId="43" fontId="12" fillId="0" borderId="5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164" fontId="10" fillId="0" borderId="21" xfId="0" applyNumberFormat="1" applyFont="1" applyFill="1" applyBorder="1" applyAlignment="1">
      <alignment vertical="center" wrapText="1"/>
    </xf>
    <xf numFmtId="43" fontId="11" fillId="0" borderId="22" xfId="1" applyFont="1" applyFill="1" applyBorder="1"/>
    <xf numFmtId="43" fontId="10" fillId="0" borderId="5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top" wrapText="1"/>
    </xf>
    <xf numFmtId="3" fontId="10" fillId="2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43" fontId="11" fillId="0" borderId="16" xfId="1" applyFont="1" applyFill="1" applyBorder="1"/>
    <xf numFmtId="43" fontId="10" fillId="0" borderId="5" xfId="0" applyNumberFormat="1" applyFont="1" applyFill="1" applyBorder="1" applyAlignment="1">
      <alignment vertical="top" wrapText="1"/>
    </xf>
    <xf numFmtId="166" fontId="10" fillId="2" borderId="5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vertical="top" wrapText="1"/>
    </xf>
    <xf numFmtId="43" fontId="11" fillId="0" borderId="5" xfId="1" applyFont="1" applyFill="1" applyBorder="1"/>
    <xf numFmtId="164" fontId="10" fillId="0" borderId="21" xfId="0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3" fontId="10" fillId="4" borderId="5" xfId="0" applyNumberFormat="1" applyFont="1" applyFill="1" applyBorder="1" applyAlignment="1">
      <alignment horizontal="right" wrapText="1"/>
    </xf>
    <xf numFmtId="0" fontId="10" fillId="4" borderId="6" xfId="0" applyFont="1" applyFill="1" applyBorder="1" applyAlignment="1">
      <alignment vertical="top" wrapText="1"/>
    </xf>
    <xf numFmtId="3" fontId="10" fillId="4" borderId="5" xfId="0" applyNumberFormat="1" applyFont="1" applyFill="1" applyBorder="1" applyAlignment="1">
      <alignment horizontal="right" vertical="top" wrapText="1"/>
    </xf>
    <xf numFmtId="3" fontId="13" fillId="4" borderId="12" xfId="0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right" vertical="top" wrapText="1"/>
    </xf>
    <xf numFmtId="3" fontId="13" fillId="4" borderId="23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/>
    </xf>
    <xf numFmtId="3" fontId="13" fillId="4" borderId="15" xfId="0" applyNumberFormat="1" applyFont="1" applyFill="1" applyBorder="1" applyAlignment="1">
      <alignment horizontal="right" wrapText="1"/>
    </xf>
    <xf numFmtId="0" fontId="13" fillId="4" borderId="13" xfId="0" applyFont="1" applyFill="1" applyBorder="1" applyAlignment="1">
      <alignment horizontal="right" vertical="top" wrapText="1"/>
    </xf>
    <xf numFmtId="3" fontId="13" fillId="4" borderId="24" xfId="0" applyNumberFormat="1" applyFont="1" applyFill="1" applyBorder="1" applyAlignment="1">
      <alignment horizontal="right" vertical="top" wrapText="1"/>
    </xf>
    <xf numFmtId="3" fontId="13" fillId="4" borderId="19" xfId="0" applyNumberFormat="1" applyFont="1" applyFill="1" applyBorder="1" applyAlignment="1">
      <alignment horizontal="right" wrapText="1"/>
    </xf>
    <xf numFmtId="0" fontId="13" fillId="4" borderId="18" xfId="0" applyFont="1" applyFill="1" applyBorder="1" applyAlignment="1">
      <alignment horizontal="right" vertical="top" wrapText="1"/>
    </xf>
    <xf numFmtId="3" fontId="13" fillId="4" borderId="25" xfId="0" applyNumberFormat="1" applyFont="1" applyFill="1" applyBorder="1" applyAlignment="1">
      <alignment horizontal="right" vertical="top" wrapText="1"/>
    </xf>
    <xf numFmtId="43" fontId="2" fillId="2" borderId="5" xfId="0" applyNumberFormat="1" applyFont="1" applyFill="1" applyBorder="1" applyAlignment="1">
      <alignment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vertical="center" wrapText="1"/>
    </xf>
    <xf numFmtId="3" fontId="2" fillId="5" borderId="5" xfId="0" applyNumberFormat="1" applyFont="1" applyFill="1" applyBorder="1" applyAlignment="1">
      <alignment vertical="center" wrapText="1"/>
    </xf>
    <xf numFmtId="164" fontId="2" fillId="5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/>
    <xf numFmtId="0" fontId="6" fillId="0" borderId="0" xfId="0" applyFont="1" applyFill="1" applyAlignment="1">
      <alignment horizontal="right"/>
    </xf>
    <xf numFmtId="4" fontId="13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3" fontId="13" fillId="3" borderId="22" xfId="0" applyNumberFormat="1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right" vertical="top" wrapText="1"/>
    </xf>
    <xf numFmtId="43" fontId="11" fillId="7" borderId="16" xfId="1" applyFont="1" applyFill="1" applyBorder="1" applyAlignment="1">
      <alignment vertical="top"/>
    </xf>
    <xf numFmtId="43" fontId="10" fillId="7" borderId="5" xfId="0" applyNumberFormat="1" applyFont="1" applyFill="1" applyBorder="1" applyAlignment="1">
      <alignment vertical="top" wrapText="1"/>
    </xf>
    <xf numFmtId="164" fontId="10" fillId="6" borderId="8" xfId="0" applyNumberFormat="1" applyFont="1" applyFill="1" applyBorder="1" applyAlignment="1">
      <alignment horizontal="right" wrapText="1"/>
    </xf>
    <xf numFmtId="43" fontId="11" fillId="6" borderId="16" xfId="1" applyFont="1" applyFill="1" applyBorder="1"/>
    <xf numFmtId="3" fontId="13" fillId="4" borderId="14" xfId="0" applyNumberFormat="1" applyFont="1" applyFill="1" applyBorder="1" applyAlignment="1">
      <alignment horizontal="right" vertical="top" wrapText="1"/>
    </xf>
    <xf numFmtId="43" fontId="10" fillId="6" borderId="1" xfId="0" applyNumberFormat="1" applyFont="1" applyFill="1" applyBorder="1" applyAlignment="1">
      <alignment vertical="top" wrapText="1"/>
    </xf>
    <xf numFmtId="164" fontId="2" fillId="6" borderId="4" xfId="0" applyNumberFormat="1" applyFont="1" applyFill="1" applyBorder="1" applyAlignment="1">
      <alignment vertical="center" wrapText="1"/>
    </xf>
    <xf numFmtId="43" fontId="2" fillId="6" borderId="4" xfId="0" applyNumberFormat="1" applyFont="1" applyFill="1" applyBorder="1" applyAlignment="1">
      <alignment vertical="center" wrapText="1"/>
    </xf>
    <xf numFmtId="164" fontId="10" fillId="6" borderId="27" xfId="0" applyNumberFormat="1" applyFont="1" applyFill="1" applyBorder="1" applyAlignment="1">
      <alignment horizontal="right" wrapText="1"/>
    </xf>
    <xf numFmtId="43" fontId="11" fillId="6" borderId="27" xfId="1" applyFont="1" applyFill="1" applyBorder="1"/>
    <xf numFmtId="43" fontId="10" fillId="6" borderId="27" xfId="0" applyNumberFormat="1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3" fontId="10" fillId="0" borderId="5" xfId="0" applyNumberFormat="1" applyFont="1" applyFill="1" applyBorder="1" applyAlignment="1">
      <alignment wrapText="1"/>
    </xf>
    <xf numFmtId="166" fontId="12" fillId="3" borderId="8" xfId="0" applyNumberFormat="1" applyFont="1" applyFill="1" applyBorder="1" applyAlignment="1">
      <alignment horizontal="center" wrapText="1"/>
    </xf>
    <xf numFmtId="3" fontId="10" fillId="2" borderId="5" xfId="0" applyNumberFormat="1" applyFont="1" applyFill="1" applyBorder="1" applyAlignment="1">
      <alignment wrapText="1"/>
    </xf>
    <xf numFmtId="164" fontId="10" fillId="2" borderId="5" xfId="0" applyNumberFormat="1" applyFont="1" applyFill="1" applyBorder="1" applyAlignment="1">
      <alignment wrapText="1"/>
    </xf>
    <xf numFmtId="43" fontId="2" fillId="2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/>
    <xf numFmtId="3" fontId="10" fillId="2" borderId="5" xfId="0" applyNumberFormat="1" applyFont="1" applyFill="1" applyBorder="1" applyAlignment="1">
      <alignment horizontal="right" wrapText="1"/>
    </xf>
    <xf numFmtId="0" fontId="10" fillId="0" borderId="6" xfId="0" applyFont="1" applyFill="1" applyBorder="1" applyAlignment="1">
      <alignment horizontal="left" wrapText="1"/>
    </xf>
    <xf numFmtId="3" fontId="10" fillId="0" borderId="5" xfId="0" applyNumberFormat="1" applyFont="1" applyFill="1" applyBorder="1" applyAlignment="1">
      <alignment horizontal="left" wrapText="1"/>
    </xf>
    <xf numFmtId="164" fontId="10" fillId="2" borderId="8" xfId="0" applyNumberFormat="1" applyFont="1" applyFill="1" applyBorder="1" applyAlignment="1">
      <alignment horizontal="right" wrapText="1"/>
    </xf>
    <xf numFmtId="43" fontId="11" fillId="0" borderId="9" xfId="1" applyFont="1" applyFill="1" applyBorder="1" applyAlignment="1"/>
    <xf numFmtId="0" fontId="11" fillId="0" borderId="0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N47"/>
  <sheetViews>
    <sheetView tabSelected="1" workbookViewId="0">
      <pane ySplit="10" topLeftCell="A30" activePane="bottomLeft" state="frozenSplit"/>
      <selection activeCell="B1" sqref="B1"/>
      <selection pane="bottomLeft" activeCell="B17" sqref="B17"/>
    </sheetView>
  </sheetViews>
  <sheetFormatPr defaultRowHeight="15"/>
  <cols>
    <col min="1" max="1" width="6.140625" style="1" customWidth="1"/>
    <col min="2" max="2" width="44.7109375" style="2" customWidth="1"/>
    <col min="3" max="3" width="14.5703125" style="2" customWidth="1"/>
    <col min="4" max="4" width="16.85546875" style="2" customWidth="1"/>
    <col min="5" max="5" width="14" style="2" customWidth="1"/>
    <col min="6" max="6" width="14.85546875" style="2" customWidth="1"/>
    <col min="7" max="7" width="13.7109375" style="2" customWidth="1"/>
    <col min="8" max="8" width="10.7109375" style="2" customWidth="1"/>
    <col min="9" max="9" width="9" style="2" customWidth="1"/>
    <col min="10" max="10" width="8.28515625" style="2" customWidth="1"/>
    <col min="11" max="11" width="12" style="2" customWidth="1"/>
    <col min="12" max="12" width="11.5703125" style="2" customWidth="1"/>
    <col min="13" max="13" width="12.28515625" style="2" customWidth="1"/>
    <col min="14" max="14" width="12.42578125" style="2" bestFit="1" customWidth="1"/>
    <col min="15" max="16384" width="9.140625" style="2"/>
  </cols>
  <sheetData>
    <row r="1" spans="1:14">
      <c r="B1" s="127" t="s">
        <v>56</v>
      </c>
      <c r="C1" s="127"/>
      <c r="D1" s="127"/>
      <c r="E1" s="127"/>
      <c r="F1" s="127"/>
      <c r="G1" s="127"/>
      <c r="H1" s="127"/>
      <c r="I1" s="127"/>
    </row>
    <row r="2" spans="1:14">
      <c r="B2" s="128" t="s">
        <v>0</v>
      </c>
      <c r="C2" s="128"/>
      <c r="D2" s="128"/>
      <c r="E2" s="128"/>
      <c r="F2" s="128"/>
      <c r="G2" s="128"/>
      <c r="H2" s="128"/>
      <c r="I2" s="128"/>
    </row>
    <row r="3" spans="1:14" ht="20.25">
      <c r="B3" s="129" t="s">
        <v>1</v>
      </c>
      <c r="C3" s="129"/>
      <c r="D3" s="129"/>
      <c r="E3" s="129"/>
      <c r="F3" s="129"/>
      <c r="G3" s="129"/>
      <c r="H3" s="129"/>
      <c r="I3" s="129"/>
    </row>
    <row r="4" spans="1:14" s="3" customFormat="1" ht="15.75">
      <c r="B4" s="130" t="s">
        <v>2</v>
      </c>
      <c r="C4" s="130"/>
      <c r="D4" s="130"/>
      <c r="E4" s="130"/>
      <c r="F4" s="130"/>
      <c r="G4" s="130"/>
      <c r="H4" s="130"/>
      <c r="I4" s="130"/>
    </row>
    <row r="5" spans="1:14" s="5" customFormat="1" ht="15" customHeight="1">
      <c r="A5" s="4"/>
      <c r="B5" s="131" t="s">
        <v>3</v>
      </c>
      <c r="C5" s="131"/>
      <c r="D5" s="131"/>
      <c r="E5" s="131"/>
      <c r="F5" s="131"/>
      <c r="G5" s="131"/>
      <c r="H5" s="131"/>
      <c r="I5" s="131"/>
    </row>
    <row r="6" spans="1:14" s="5" customFormat="1">
      <c r="A6" s="4"/>
      <c r="B6" s="131" t="s">
        <v>4</v>
      </c>
      <c r="C6" s="131"/>
      <c r="D6" s="131"/>
      <c r="E6" s="131"/>
      <c r="F6" s="131"/>
      <c r="G6" s="131"/>
      <c r="H6" s="131"/>
      <c r="I6" s="131"/>
    </row>
    <row r="7" spans="1:14" s="8" customFormat="1" ht="9" customHeight="1" thickBot="1">
      <c r="A7" s="6"/>
      <c r="B7" s="7"/>
      <c r="C7" s="7"/>
      <c r="D7" s="7"/>
      <c r="E7" s="7"/>
      <c r="F7" s="7"/>
    </row>
    <row r="8" spans="1:14" s="8" customFormat="1" ht="31.5" customHeight="1" thickBot="1">
      <c r="A8" s="119" t="s">
        <v>5</v>
      </c>
      <c r="B8" s="121" t="s">
        <v>6</v>
      </c>
      <c r="C8" s="123" t="s">
        <v>7</v>
      </c>
      <c r="D8" s="124"/>
      <c r="E8" s="117" t="s">
        <v>8</v>
      </c>
      <c r="F8" s="125" t="s">
        <v>9</v>
      </c>
      <c r="G8" s="117" t="s">
        <v>10</v>
      </c>
      <c r="H8" s="117" t="s">
        <v>11</v>
      </c>
      <c r="I8" s="9" t="s">
        <v>12</v>
      </c>
      <c r="J8" s="10"/>
      <c r="K8" s="9" t="s">
        <v>13</v>
      </c>
      <c r="L8" s="10"/>
      <c r="M8" s="9" t="s">
        <v>14</v>
      </c>
      <c r="N8" s="10"/>
    </row>
    <row r="9" spans="1:14" s="15" customFormat="1" ht="72.75" customHeight="1" thickBot="1">
      <c r="A9" s="120"/>
      <c r="B9" s="122"/>
      <c r="C9" s="11" t="s">
        <v>15</v>
      </c>
      <c r="D9" s="12" t="s">
        <v>16</v>
      </c>
      <c r="E9" s="118"/>
      <c r="F9" s="126"/>
      <c r="G9" s="118"/>
      <c r="H9" s="118"/>
      <c r="I9" s="13" t="s">
        <v>17</v>
      </c>
      <c r="J9" s="11" t="s">
        <v>18</v>
      </c>
      <c r="K9" s="11" t="s">
        <v>19</v>
      </c>
      <c r="L9" s="14" t="s">
        <v>20</v>
      </c>
      <c r="M9" s="13" t="s">
        <v>19</v>
      </c>
      <c r="N9" s="11" t="s">
        <v>21</v>
      </c>
    </row>
    <row r="10" spans="1:14" s="23" customFormat="1" ht="15.75" thickBot="1">
      <c r="A10" s="16"/>
      <c r="B10" s="17">
        <v>1</v>
      </c>
      <c r="C10" s="11">
        <f>B10+1</f>
        <v>2</v>
      </c>
      <c r="D10" s="17">
        <f>C10+1</f>
        <v>3</v>
      </c>
      <c r="E10" s="18">
        <v>4</v>
      </c>
      <c r="F10" s="19">
        <v>5</v>
      </c>
      <c r="G10" s="11">
        <v>6</v>
      </c>
      <c r="H10" s="20">
        <v>7</v>
      </c>
      <c r="I10" s="21">
        <v>8</v>
      </c>
      <c r="J10" s="22">
        <f>I10+1</f>
        <v>9</v>
      </c>
      <c r="K10" s="21">
        <f>J10+1</f>
        <v>10</v>
      </c>
      <c r="L10" s="22">
        <f>K10+1</f>
        <v>11</v>
      </c>
      <c r="M10" s="21">
        <f>L10+1</f>
        <v>12</v>
      </c>
      <c r="N10" s="21">
        <v>13</v>
      </c>
    </row>
    <row r="11" spans="1:14" s="157" customFormat="1" ht="42.75" customHeight="1" thickBot="1">
      <c r="A11" s="152" t="s">
        <v>22</v>
      </c>
      <c r="B11" s="153" t="s">
        <v>23</v>
      </c>
      <c r="C11" s="154">
        <f>C13+C14+C15+C16</f>
        <v>212897104</v>
      </c>
      <c r="D11" s="154">
        <f>D13+D14+D15+D16</f>
        <v>212897104</v>
      </c>
      <c r="E11" s="154">
        <f>E13+E14+E15+E16</f>
        <v>191985059</v>
      </c>
      <c r="F11" s="154">
        <f>F13+F14+F15+F16</f>
        <v>191985059</v>
      </c>
      <c r="G11" s="154">
        <f>G13+G14+G15+G16</f>
        <v>200426446</v>
      </c>
      <c r="H11" s="155">
        <f>F11/D11*100</f>
        <v>90.177393394698314</v>
      </c>
      <c r="I11" s="156">
        <f>D11/$D$29*100</f>
        <v>85.269890625038357</v>
      </c>
      <c r="J11" s="156">
        <f>F11/$F$29*100</f>
        <v>85.594208266567819</v>
      </c>
      <c r="K11" s="154">
        <f>K13+K14+K15+K16</f>
        <v>1153134</v>
      </c>
      <c r="L11" s="154">
        <f>L13+L14+L15+L16</f>
        <v>1372130</v>
      </c>
      <c r="M11" s="154">
        <f>M13+M14+M15+M16</f>
        <v>9734604</v>
      </c>
      <c r="N11" s="154">
        <f>N13+N14+N15+N16</f>
        <v>17457835</v>
      </c>
    </row>
    <row r="12" spans="1:14" s="31" customFormat="1" ht="14.25" customHeight="1">
      <c r="A12" s="25"/>
      <c r="B12" s="26" t="s">
        <v>24</v>
      </c>
      <c r="C12" s="27"/>
      <c r="D12" s="27"/>
      <c r="E12" s="27"/>
      <c r="F12" s="27"/>
      <c r="G12" s="27"/>
      <c r="H12" s="28"/>
      <c r="I12" s="29">
        <f t="shared" ref="I12:I28" si="0">D12/$D$29*100</f>
        <v>0</v>
      </c>
      <c r="J12" s="30">
        <f t="shared" ref="J12:J28" si="1">F12/$F$29*100</f>
        <v>0</v>
      </c>
      <c r="K12" s="27"/>
      <c r="L12" s="27"/>
      <c r="M12" s="27"/>
      <c r="N12" s="27"/>
    </row>
    <row r="13" spans="1:14" s="41" customFormat="1" ht="14.25">
      <c r="A13" s="32"/>
      <c r="B13" s="33" t="s">
        <v>25</v>
      </c>
      <c r="C13" s="34">
        <f>177225044-1690200-2415822</f>
        <v>173119022</v>
      </c>
      <c r="D13" s="35">
        <f>175483445-2415822</f>
        <v>173067623</v>
      </c>
      <c r="E13" s="36">
        <v>157234335</v>
      </c>
      <c r="F13" s="36">
        <v>157234335</v>
      </c>
      <c r="G13" s="36">
        <v>163812240</v>
      </c>
      <c r="H13" s="37">
        <f t="shared" ref="H13:H29" si="2">F13/D13*100</f>
        <v>90.851386454877243</v>
      </c>
      <c r="I13" s="38">
        <f t="shared" si="0"/>
        <v>69.317322813115268</v>
      </c>
      <c r="J13" s="39">
        <f t="shared" si="1"/>
        <v>70.101019770737963</v>
      </c>
      <c r="K13" s="40">
        <v>33362</v>
      </c>
      <c r="L13" s="36">
        <v>2110</v>
      </c>
      <c r="M13" s="40">
        <v>7311053</v>
      </c>
      <c r="N13" s="36">
        <v>13083967</v>
      </c>
    </row>
    <row r="14" spans="1:14" s="41" customFormat="1" ht="14.25" customHeight="1" thickBot="1">
      <c r="A14" s="42"/>
      <c r="B14" s="43" t="s">
        <v>26</v>
      </c>
      <c r="C14" s="44">
        <f>40336135-558053</f>
        <v>39778082</v>
      </c>
      <c r="D14" s="45">
        <f>40387534-558053</f>
        <v>39829481</v>
      </c>
      <c r="E14" s="46">
        <v>34750724</v>
      </c>
      <c r="F14" s="46">
        <v>34750724</v>
      </c>
      <c r="G14" s="46">
        <v>36614206</v>
      </c>
      <c r="H14" s="47">
        <f t="shared" si="2"/>
        <v>87.248749236777655</v>
      </c>
      <c r="I14" s="48">
        <f t="shared" si="0"/>
        <v>15.952567811923096</v>
      </c>
      <c r="J14" s="49">
        <f t="shared" si="1"/>
        <v>15.493188495829857</v>
      </c>
      <c r="K14" s="50">
        <v>1119772</v>
      </c>
      <c r="L14" s="46">
        <v>1370020</v>
      </c>
      <c r="M14" s="50">
        <v>2423551</v>
      </c>
      <c r="N14" s="46">
        <v>4373868</v>
      </c>
    </row>
    <row r="15" spans="1:14" s="41" customFormat="1" ht="15" hidden="1" customHeight="1" thickBot="1">
      <c r="A15" s="51"/>
      <c r="B15" s="52" t="s">
        <v>27</v>
      </c>
      <c r="C15" s="53"/>
      <c r="D15" s="54"/>
      <c r="E15" s="54"/>
      <c r="F15" s="54"/>
      <c r="G15" s="54"/>
      <c r="H15" s="55" t="e">
        <f t="shared" si="2"/>
        <v>#DIV/0!</v>
      </c>
      <c r="I15" s="56">
        <f t="shared" si="0"/>
        <v>0</v>
      </c>
      <c r="J15" s="57">
        <f t="shared" si="1"/>
        <v>0</v>
      </c>
      <c r="K15" s="54"/>
      <c r="L15" s="54"/>
      <c r="M15" s="54"/>
      <c r="N15" s="54"/>
    </row>
    <row r="16" spans="1:14" s="41" customFormat="1" ht="15" hidden="1" customHeight="1" thickBot="1">
      <c r="A16" s="58"/>
      <c r="B16" s="59" t="s">
        <v>28</v>
      </c>
      <c r="C16" s="60">
        <v>0</v>
      </c>
      <c r="D16" s="61"/>
      <c r="E16" s="61"/>
      <c r="F16" s="61"/>
      <c r="G16" s="61"/>
      <c r="H16" s="62" t="e">
        <f t="shared" si="2"/>
        <v>#DIV/0!</v>
      </c>
      <c r="I16" s="63">
        <f t="shared" si="0"/>
        <v>0</v>
      </c>
      <c r="J16" s="64">
        <f t="shared" si="1"/>
        <v>0</v>
      </c>
      <c r="K16" s="61"/>
      <c r="L16" s="61"/>
      <c r="M16" s="61"/>
      <c r="N16" s="61"/>
    </row>
    <row r="17" spans="1:14" s="24" customFormat="1" ht="60" customHeight="1" thickBot="1">
      <c r="A17" s="65" t="s">
        <v>29</v>
      </c>
      <c r="B17" s="66" t="s">
        <v>30</v>
      </c>
      <c r="C17" s="67">
        <f>927751</f>
        <v>927751</v>
      </c>
      <c r="D17" s="67">
        <f>927751</f>
        <v>927751</v>
      </c>
      <c r="E17" s="68">
        <v>686053</v>
      </c>
      <c r="F17" s="68">
        <v>686053</v>
      </c>
      <c r="G17" s="68">
        <v>1190643</v>
      </c>
      <c r="H17" s="69">
        <f t="shared" si="2"/>
        <v>73.947966641911449</v>
      </c>
      <c r="I17" s="70">
        <f t="shared" si="0"/>
        <v>0.37158432318210377</v>
      </c>
      <c r="J17" s="71">
        <f t="shared" si="1"/>
        <v>0.30586840283182476</v>
      </c>
      <c r="K17" s="68">
        <v>47876</v>
      </c>
      <c r="L17" s="68">
        <v>1816</v>
      </c>
      <c r="M17" s="68">
        <v>8350977</v>
      </c>
      <c r="N17" s="68">
        <v>9239481</v>
      </c>
    </row>
    <row r="18" spans="1:14" s="24" customFormat="1" ht="45.75" hidden="1" customHeight="1" thickBot="1">
      <c r="A18" s="65" t="s">
        <v>31</v>
      </c>
      <c r="B18" s="72" t="s">
        <v>32</v>
      </c>
      <c r="C18" s="73"/>
      <c r="D18" s="74"/>
      <c r="E18" s="74"/>
      <c r="F18" s="74"/>
      <c r="G18" s="74"/>
      <c r="H18" s="75" t="e">
        <f t="shared" si="2"/>
        <v>#DIV/0!</v>
      </c>
      <c r="I18" s="76">
        <f t="shared" si="0"/>
        <v>0</v>
      </c>
      <c r="J18" s="77">
        <f t="shared" si="1"/>
        <v>0</v>
      </c>
      <c r="K18" s="74"/>
      <c r="L18" s="74"/>
      <c r="M18" s="74"/>
      <c r="N18" s="74"/>
    </row>
    <row r="19" spans="1:14" s="24" customFormat="1" ht="30" thickBot="1">
      <c r="A19" s="65" t="s">
        <v>33</v>
      </c>
      <c r="B19" s="72" t="s">
        <v>34</v>
      </c>
      <c r="C19" s="73">
        <f>3117124</f>
        <v>3117124</v>
      </c>
      <c r="D19" s="78">
        <v>3117124</v>
      </c>
      <c r="E19" s="73">
        <v>2560553</v>
      </c>
      <c r="F19" s="73">
        <v>2560553</v>
      </c>
      <c r="G19" s="73">
        <v>2260553</v>
      </c>
      <c r="H19" s="79">
        <f t="shared" si="2"/>
        <v>82.144726998348489</v>
      </c>
      <c r="I19" s="80">
        <f t="shared" si="0"/>
        <v>1.24847551963263</v>
      </c>
      <c r="J19" s="77">
        <f t="shared" si="1"/>
        <v>1.1415914754053074</v>
      </c>
      <c r="K19" s="73"/>
      <c r="L19" s="73"/>
      <c r="M19" s="73"/>
      <c r="N19" s="73"/>
    </row>
    <row r="20" spans="1:14" s="24" customFormat="1" ht="22.5" hidden="1" customHeight="1" thickBot="1">
      <c r="A20" s="65" t="s">
        <v>35</v>
      </c>
      <c r="B20" s="72" t="s">
        <v>36</v>
      </c>
      <c r="C20" s="73"/>
      <c r="D20" s="73"/>
      <c r="E20" s="73"/>
      <c r="F20" s="73"/>
      <c r="G20" s="73"/>
      <c r="H20" s="81" t="e">
        <f t="shared" si="2"/>
        <v>#DIV/0!</v>
      </c>
      <c r="I20" s="70">
        <f t="shared" si="0"/>
        <v>0</v>
      </c>
      <c r="J20" s="77">
        <f t="shared" si="1"/>
        <v>0</v>
      </c>
      <c r="K20" s="73"/>
      <c r="L20" s="73"/>
      <c r="M20" s="73"/>
      <c r="N20" s="73"/>
    </row>
    <row r="21" spans="1:14" s="24" customFormat="1" ht="57.75" thickBot="1">
      <c r="A21" s="65" t="s">
        <v>37</v>
      </c>
      <c r="B21" s="82" t="s">
        <v>38</v>
      </c>
      <c r="C21" s="73">
        <f>310674</f>
        <v>310674</v>
      </c>
      <c r="D21" s="78">
        <v>310674</v>
      </c>
      <c r="E21" s="73">
        <v>242302</v>
      </c>
      <c r="F21" s="73">
        <v>242302</v>
      </c>
      <c r="G21" s="73">
        <v>206765</v>
      </c>
      <c r="H21" s="83">
        <f t="shared" si="2"/>
        <v>77.992364987092571</v>
      </c>
      <c r="I21" s="76">
        <f t="shared" si="0"/>
        <v>0.1244316503245773</v>
      </c>
      <c r="J21" s="77">
        <f t="shared" si="1"/>
        <v>0.108027405671219</v>
      </c>
      <c r="K21" s="73"/>
      <c r="L21" s="73"/>
      <c r="M21" s="73"/>
      <c r="N21" s="73"/>
    </row>
    <row r="22" spans="1:14" s="85" customFormat="1" ht="15" customHeight="1" thickBot="1">
      <c r="A22" s="65" t="s">
        <v>39</v>
      </c>
      <c r="B22" s="72" t="s">
        <v>40</v>
      </c>
      <c r="C22" s="73">
        <f>16368133+1690200</f>
        <v>18058333</v>
      </c>
      <c r="D22" s="78">
        <v>18058333</v>
      </c>
      <c r="E22" s="73">
        <v>14773080</v>
      </c>
      <c r="F22" s="73">
        <v>14773080</v>
      </c>
      <c r="G22" s="73">
        <v>15287738</v>
      </c>
      <c r="H22" s="83">
        <f t="shared" si="2"/>
        <v>81.807551117813588</v>
      </c>
      <c r="I22" s="76">
        <f t="shared" si="0"/>
        <v>7.2327525872804781</v>
      </c>
      <c r="J22" s="77">
        <f t="shared" si="1"/>
        <v>6.5863984043605575</v>
      </c>
      <c r="K22" s="84">
        <v>133193</v>
      </c>
      <c r="L22" s="73">
        <v>139172</v>
      </c>
      <c r="M22" s="73"/>
      <c r="N22" s="73">
        <v>6698</v>
      </c>
    </row>
    <row r="23" spans="1:14" s="85" customFormat="1" ht="48" customHeight="1" thickBot="1">
      <c r="A23" s="86" t="s">
        <v>41</v>
      </c>
      <c r="B23" s="87" t="s">
        <v>42</v>
      </c>
      <c r="C23" s="88">
        <f>SUM(C24:C26)</f>
        <v>658868</v>
      </c>
      <c r="D23" s="88">
        <f>SUM(D24:D26)</f>
        <v>658868</v>
      </c>
      <c r="E23" s="88">
        <f>SUM(E24:E26)</f>
        <v>500226</v>
      </c>
      <c r="F23" s="88">
        <f>SUM(F24:F26)</f>
        <v>500226</v>
      </c>
      <c r="G23" s="88">
        <f>SUM(G24:G26)</f>
        <v>500226</v>
      </c>
      <c r="H23" s="133">
        <f t="shared" si="2"/>
        <v>75.922035976857273</v>
      </c>
      <c r="I23" s="134">
        <f t="shared" si="0"/>
        <v>0.26389087141522494</v>
      </c>
      <c r="J23" s="135">
        <f t="shared" si="1"/>
        <v>0.22301969042472286</v>
      </c>
      <c r="K23" s="88">
        <f>SUM(K24:K26)</f>
        <v>0</v>
      </c>
      <c r="L23" s="88">
        <f>SUM(L24:L26)</f>
        <v>0</v>
      </c>
      <c r="M23" s="88">
        <f>SUM(M24:M26)</f>
        <v>0</v>
      </c>
      <c r="N23" s="88">
        <f>SUM(N24:N26)</f>
        <v>0</v>
      </c>
    </row>
    <row r="24" spans="1:14" s="92" customFormat="1" ht="12.75" customHeight="1">
      <c r="A24" s="89"/>
      <c r="B24" s="90" t="s">
        <v>43</v>
      </c>
      <c r="C24" s="91">
        <f>262864</f>
        <v>262864</v>
      </c>
      <c r="D24" s="91">
        <f>262864</f>
        <v>262864</v>
      </c>
      <c r="E24" s="91">
        <v>171714</v>
      </c>
      <c r="F24" s="91">
        <v>171714</v>
      </c>
      <c r="G24" s="91">
        <v>171714</v>
      </c>
      <c r="H24" s="136">
        <f t="shared" si="2"/>
        <v>65.324274149370027</v>
      </c>
      <c r="I24" s="137">
        <f t="shared" si="0"/>
        <v>0.10528271220288692</v>
      </c>
      <c r="J24" s="139">
        <f t="shared" si="1"/>
        <v>7.6556602658779949E-2</v>
      </c>
      <c r="K24" s="91"/>
      <c r="L24" s="91"/>
      <c r="M24" s="91"/>
      <c r="N24" s="91"/>
    </row>
    <row r="25" spans="1:14" s="92" customFormat="1" ht="12.75" customHeight="1">
      <c r="A25" s="93"/>
      <c r="B25" s="94" t="s">
        <v>44</v>
      </c>
      <c r="C25" s="95">
        <f>46004</f>
        <v>46004</v>
      </c>
      <c r="D25" s="95">
        <f>46004</f>
        <v>46004</v>
      </c>
      <c r="E25" s="95">
        <v>42639</v>
      </c>
      <c r="F25" s="95">
        <v>42639</v>
      </c>
      <c r="G25" s="138">
        <v>42639</v>
      </c>
      <c r="H25" s="142">
        <f t="shared" si="2"/>
        <v>92.68541865924702</v>
      </c>
      <c r="I25" s="143">
        <f t="shared" si="0"/>
        <v>1.842559609601014E-2</v>
      </c>
      <c r="J25" s="144">
        <f t="shared" si="1"/>
        <v>1.9010080603606684E-2</v>
      </c>
      <c r="K25" s="95"/>
      <c r="L25" s="95"/>
      <c r="M25" s="95"/>
      <c r="N25" s="95"/>
    </row>
    <row r="26" spans="1:14" s="92" customFormat="1" ht="12.75" customHeight="1" thickBot="1">
      <c r="A26" s="96"/>
      <c r="B26" s="97" t="s">
        <v>45</v>
      </c>
      <c r="C26" s="98">
        <f>350000</f>
        <v>350000</v>
      </c>
      <c r="D26" s="98">
        <f>350000</f>
        <v>350000</v>
      </c>
      <c r="E26" s="98">
        <v>285873</v>
      </c>
      <c r="F26" s="98">
        <v>285873</v>
      </c>
      <c r="G26" s="98">
        <v>285873</v>
      </c>
      <c r="H26" s="140">
        <f t="shared" si="2"/>
        <v>81.677999999999997</v>
      </c>
      <c r="I26" s="141">
        <f t="shared" si="0"/>
        <v>0.14018256311632793</v>
      </c>
      <c r="J26" s="141">
        <f t="shared" si="1"/>
        <v>0.12745300716233621</v>
      </c>
      <c r="K26" s="98"/>
      <c r="L26" s="98"/>
      <c r="M26" s="98"/>
      <c r="N26" s="98"/>
    </row>
    <row r="27" spans="1:14" s="151" customFormat="1" ht="29.25" thickBot="1">
      <c r="A27" s="65" t="s">
        <v>46</v>
      </c>
      <c r="B27" s="145" t="s">
        <v>47</v>
      </c>
      <c r="C27" s="146">
        <f>1259706</f>
        <v>1259706</v>
      </c>
      <c r="D27" s="147">
        <v>1259706</v>
      </c>
      <c r="E27" s="148">
        <v>1104655</v>
      </c>
      <c r="F27" s="148">
        <v>1104655</v>
      </c>
      <c r="G27" s="148">
        <v>1110454</v>
      </c>
      <c r="H27" s="149">
        <f t="shared" si="2"/>
        <v>87.691493094420451</v>
      </c>
      <c r="I27" s="150">
        <f t="shared" si="0"/>
        <v>0.5045394738657627</v>
      </c>
      <c r="J27" s="150">
        <f t="shared" si="1"/>
        <v>0.4924970235975783</v>
      </c>
      <c r="K27" s="148"/>
      <c r="L27" s="148"/>
      <c r="M27" s="84">
        <v>10406</v>
      </c>
      <c r="N27" s="148">
        <v>7817</v>
      </c>
    </row>
    <row r="28" spans="1:14" s="85" customFormat="1" ht="57.75" thickBot="1">
      <c r="A28" s="65" t="s">
        <v>48</v>
      </c>
      <c r="B28" s="82" t="s">
        <v>49</v>
      </c>
      <c r="C28" s="100">
        <f>12444859</f>
        <v>12444859</v>
      </c>
      <c r="D28" s="100">
        <f>12444859</f>
        <v>12444859</v>
      </c>
      <c r="E28" s="100">
        <v>12444859</v>
      </c>
      <c r="F28" s="100">
        <v>12444859</v>
      </c>
      <c r="G28" s="100">
        <v>12444859</v>
      </c>
      <c r="H28" s="101">
        <f t="shared" si="2"/>
        <v>100</v>
      </c>
      <c r="I28" s="99">
        <f t="shared" si="0"/>
        <v>4.9844349492608613</v>
      </c>
      <c r="J28" s="99">
        <f t="shared" si="1"/>
        <v>5.5483893311409762</v>
      </c>
      <c r="K28" s="100"/>
      <c r="L28" s="100"/>
      <c r="M28" s="100"/>
      <c r="N28" s="132"/>
    </row>
    <row r="29" spans="1:14" s="106" customFormat="1" ht="18" customHeight="1" thickBot="1">
      <c r="A29" s="102"/>
      <c r="B29" s="103" t="s">
        <v>50</v>
      </c>
      <c r="C29" s="104">
        <f>C11+C17+C18+C21+C23+C22+C27+C19+C20+C28</f>
        <v>249674419</v>
      </c>
      <c r="D29" s="104">
        <f>D11+D17+D18+D21+D23+D22+D27+D19+D20+D28</f>
        <v>249674419</v>
      </c>
      <c r="E29" s="104">
        <f>E11+E17+E18+E21+E23+E22+E27+E19+E20+E28</f>
        <v>224296787</v>
      </c>
      <c r="F29" s="104">
        <f>F11+F17+F18+F21+F23+F22+F27+F19+F20+F28</f>
        <v>224296787</v>
      </c>
      <c r="G29" s="104">
        <f>G11+G17+G18+G21+G23+G22+G27+G19+G20+G28</f>
        <v>233427684</v>
      </c>
      <c r="H29" s="105">
        <f t="shared" si="2"/>
        <v>89.835710001191586</v>
      </c>
      <c r="I29" s="104">
        <f t="shared" ref="I29:N29" si="3">I11+I17+I18+I21+I23+I22+I27+I19+I20+I28</f>
        <v>100</v>
      </c>
      <c r="J29" s="104">
        <f t="shared" si="3"/>
        <v>100</v>
      </c>
      <c r="K29" s="104">
        <f t="shared" si="3"/>
        <v>1334203</v>
      </c>
      <c r="L29" s="104">
        <f t="shared" si="3"/>
        <v>1513118</v>
      </c>
      <c r="M29" s="104">
        <f t="shared" si="3"/>
        <v>18095987</v>
      </c>
      <c r="N29" s="104">
        <f t="shared" si="3"/>
        <v>26711831</v>
      </c>
    </row>
    <row r="30" spans="1:14" s="31" customFormat="1" ht="13.5" customHeight="1">
      <c r="A30" s="1"/>
      <c r="B30" s="2"/>
      <c r="C30" s="2"/>
      <c r="D30" s="2"/>
      <c r="E30" s="107"/>
      <c r="F30" s="2"/>
    </row>
    <row r="31" spans="1:14" s="31" customFormat="1" ht="17.25" customHeight="1">
      <c r="A31" s="1"/>
      <c r="B31" s="2"/>
      <c r="C31" s="2"/>
      <c r="D31" s="2"/>
      <c r="E31" s="2"/>
      <c r="F31" s="2"/>
    </row>
    <row r="32" spans="1:14" s="31" customFormat="1" ht="15" customHeight="1">
      <c r="A32" s="1"/>
      <c r="B32" s="108" t="s">
        <v>51</v>
      </c>
      <c r="C32" s="108"/>
      <c r="D32" s="108"/>
      <c r="E32" s="1" t="s">
        <v>52</v>
      </c>
      <c r="F32" s="2"/>
    </row>
    <row r="33" spans="1:14" s="31" customFormat="1" ht="18" customHeight="1">
      <c r="A33" s="1"/>
      <c r="B33" s="2"/>
      <c r="C33" s="107"/>
      <c r="D33" s="2"/>
      <c r="E33" s="2"/>
      <c r="F33" s="2"/>
    </row>
    <row r="34" spans="1:14" s="31" customFormat="1" ht="14.25" customHeight="1">
      <c r="A34" s="1"/>
      <c r="B34" s="2" t="s">
        <v>53</v>
      </c>
      <c r="C34" s="2"/>
      <c r="D34" s="2"/>
      <c r="E34" s="2"/>
      <c r="F34" s="109"/>
      <c r="G34" s="92"/>
      <c r="H34" s="92"/>
      <c r="I34" s="92"/>
      <c r="J34" s="92"/>
      <c r="K34" s="92"/>
      <c r="L34" s="92"/>
      <c r="M34" s="92"/>
      <c r="N34" s="92"/>
    </row>
    <row r="35" spans="1:14" s="31" customFormat="1" ht="14.25" customHeight="1">
      <c r="A35" s="1"/>
      <c r="B35" s="2" t="s">
        <v>54</v>
      </c>
      <c r="C35" s="2"/>
      <c r="D35" s="2"/>
      <c r="E35" s="2"/>
      <c r="F35" s="2"/>
      <c r="G35" s="92"/>
      <c r="H35" s="92"/>
      <c r="I35" s="92"/>
      <c r="J35" s="92"/>
      <c r="K35" s="92"/>
      <c r="L35" s="92"/>
      <c r="M35" s="92"/>
      <c r="N35" s="92"/>
    </row>
    <row r="36" spans="1:14">
      <c r="G36" s="92"/>
      <c r="H36" s="92"/>
      <c r="I36" s="92"/>
      <c r="J36" s="92"/>
      <c r="K36" s="92"/>
      <c r="L36" s="92"/>
      <c r="M36" s="92"/>
      <c r="N36" s="92"/>
    </row>
    <row r="37" spans="1:14">
      <c r="G37" s="92"/>
      <c r="H37" s="92"/>
      <c r="I37" s="92"/>
      <c r="J37" s="92"/>
      <c r="K37" s="92"/>
      <c r="L37" s="92"/>
      <c r="M37" s="92"/>
      <c r="N37" s="92"/>
    </row>
    <row r="38" spans="1:14" ht="15.75">
      <c r="G38" s="110"/>
      <c r="H38" s="110"/>
      <c r="I38" s="110"/>
      <c r="J38" s="110"/>
      <c r="K38" s="110"/>
      <c r="L38" s="110"/>
      <c r="M38" s="110"/>
      <c r="N38" s="110"/>
    </row>
    <row r="39" spans="1:14" s="114" customFormat="1" ht="15" hidden="1" customHeight="1">
      <c r="A39" s="111"/>
      <c r="B39" s="112" t="s">
        <v>55</v>
      </c>
      <c r="C39" s="113"/>
      <c r="D39" s="113"/>
      <c r="E39" s="113"/>
      <c r="F39" s="2"/>
      <c r="G39" s="31"/>
      <c r="H39" s="31"/>
      <c r="I39" s="31"/>
      <c r="J39" s="31"/>
      <c r="K39" s="31"/>
      <c r="L39" s="31"/>
      <c r="M39" s="31"/>
      <c r="N39" s="31"/>
    </row>
    <row r="40" spans="1:14" s="92" customFormat="1" ht="12.75" customHeight="1">
      <c r="A40" s="115"/>
      <c r="B40" s="2"/>
      <c r="C40" s="2"/>
      <c r="D40" s="2"/>
      <c r="E40" s="2"/>
      <c r="F40" s="2"/>
      <c r="G40" s="31"/>
      <c r="H40" s="31"/>
      <c r="I40" s="31"/>
      <c r="J40" s="31"/>
      <c r="K40" s="31"/>
      <c r="L40" s="31"/>
      <c r="M40" s="31"/>
      <c r="N40" s="31"/>
    </row>
    <row r="41" spans="1:14" s="92" customFormat="1" ht="12.75" customHeight="1">
      <c r="A41" s="11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92" customFormat="1" ht="12.75" customHeight="1">
      <c r="A42" s="1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110" customFormat="1" ht="15.7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31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31" customForma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7" spans="1:14">
      <c r="C47" s="116"/>
    </row>
  </sheetData>
  <mergeCells count="13">
    <mergeCell ref="B6:I6"/>
    <mergeCell ref="B1:I1"/>
    <mergeCell ref="B2:I2"/>
    <mergeCell ref="B3:I3"/>
    <mergeCell ref="B4:I4"/>
    <mergeCell ref="B5:I5"/>
    <mergeCell ref="H8:H9"/>
    <mergeCell ref="A8:A9"/>
    <mergeCell ref="B8:B9"/>
    <mergeCell ref="C8:D8"/>
    <mergeCell ref="E8:E9"/>
    <mergeCell ref="F8:F9"/>
    <mergeCell ref="G8:G9"/>
  </mergeCells>
  <pageMargins left="0.39370078740157483" right="0.39370078740157483" top="0.59055118110236227" bottom="0.19685039370078741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31.12.20- отчет )</vt:lpstr>
      <vt:lpstr>'31.12.20- отчет 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k217t</cp:lastModifiedBy>
  <cp:lastPrinted>2021-02-18T13:50:38Z</cp:lastPrinted>
  <dcterms:created xsi:type="dcterms:W3CDTF">2021-02-18T08:08:28Z</dcterms:created>
  <dcterms:modified xsi:type="dcterms:W3CDTF">2021-02-18T13:50:56Z</dcterms:modified>
</cp:coreProperties>
</file>