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Лист1!$A$1:$X$30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I30" i="15" l="1"/>
  <c r="H26" i="15"/>
  <c r="I26" i="15" l="1"/>
  <c r="G24" i="15" l="1"/>
  <c r="L30" i="15"/>
  <c r="U30" i="15" l="1"/>
  <c r="S30" i="15"/>
  <c r="U28" i="15"/>
  <c r="T28" i="15"/>
  <c r="Q28" i="15"/>
  <c r="P28" i="15"/>
  <c r="O28" i="15"/>
  <c r="N28" i="15"/>
  <c r="K28" i="15"/>
  <c r="U26" i="15"/>
  <c r="M26" i="15"/>
  <c r="K26" i="15"/>
  <c r="F22" i="15"/>
  <c r="D20" i="15"/>
  <c r="R28" i="15" l="1"/>
  <c r="L29" i="15" l="1"/>
  <c r="R20" i="15"/>
  <c r="R21" i="15"/>
  <c r="R22" i="15"/>
  <c r="X22" i="15" s="1"/>
  <c r="R23" i="15"/>
  <c r="R24" i="15"/>
  <c r="R25" i="15"/>
  <c r="R26" i="15"/>
  <c r="R27" i="15"/>
  <c r="R29" i="15"/>
  <c r="R30" i="15"/>
  <c r="R19" i="15"/>
  <c r="X19" i="15" s="1"/>
  <c r="C20" i="15"/>
  <c r="C21" i="15"/>
  <c r="C22" i="15"/>
  <c r="C23" i="15"/>
  <c r="X23" i="15" s="1"/>
  <c r="C24" i="15"/>
  <c r="X24" i="15" s="1"/>
  <c r="C25" i="15"/>
  <c r="C27" i="15"/>
  <c r="X27" i="15" s="1"/>
  <c r="C28" i="15"/>
  <c r="X28" i="15" s="1"/>
  <c r="C19" i="15"/>
  <c r="D18" i="15"/>
  <c r="E18" i="15"/>
  <c r="F18" i="15"/>
  <c r="G18" i="15"/>
  <c r="H18" i="15"/>
  <c r="I18" i="15"/>
  <c r="J18" i="15"/>
  <c r="M18" i="15"/>
  <c r="N18" i="15"/>
  <c r="O18" i="15"/>
  <c r="P18" i="15"/>
  <c r="Q18" i="15"/>
  <c r="S18" i="15"/>
  <c r="U18" i="15"/>
  <c r="V18" i="15"/>
  <c r="W18" i="15"/>
  <c r="D17" i="15"/>
  <c r="E17" i="15"/>
  <c r="F17" i="15"/>
  <c r="G17" i="15"/>
  <c r="H17" i="15"/>
  <c r="I17" i="15"/>
  <c r="J17" i="15"/>
  <c r="K17" i="15"/>
  <c r="M17" i="15"/>
  <c r="N17" i="15"/>
  <c r="O17" i="15"/>
  <c r="P17" i="15"/>
  <c r="Q17" i="15"/>
  <c r="S17" i="15"/>
  <c r="U17" i="15"/>
  <c r="V17" i="15"/>
  <c r="W17" i="15"/>
  <c r="C30" i="15"/>
  <c r="L17" i="15"/>
  <c r="C26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K18" i="15"/>
  <c r="C29" i="15"/>
  <c r="C17" i="15" s="1"/>
  <c r="L18" i="15"/>
  <c r="X20" i="15"/>
  <c r="X21" i="15"/>
  <c r="E6" i="12"/>
  <c r="C16" i="12"/>
  <c r="F16" i="12" s="1"/>
  <c r="E4" i="14"/>
  <c r="X26" i="15" l="1"/>
  <c r="X25" i="15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4" i="14" s="1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R17" i="15"/>
  <c r="X29" i="15"/>
  <c r="R18" i="15"/>
  <c r="X30" i="15"/>
  <c r="X18" i="15" s="1"/>
  <c r="C18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  <c r="X17" i="15" l="1"/>
</calcChain>
</file>

<file path=xl/sharedStrings.xml><?xml version="1.0" encoding="utf-8"?>
<sst xmlns="http://schemas.openxmlformats.org/spreadsheetml/2006/main" count="215" uniqueCount="106">
  <si>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</si>
  <si>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</si>
  <si>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</si>
  <si>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</si>
  <si>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</si>
  <si>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</si>
  <si>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</si>
  <si>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</si>
  <si>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</si>
  <si>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</si>
  <si>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</si>
  <si>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</si>
  <si>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</si>
  <si>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</si>
  <si>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</si>
  <si>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</si>
  <si>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</si>
  <si>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</si>
  <si>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</si>
  <si>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</si>
  <si>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</si>
  <si>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</si>
  <si>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</si>
  <si>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</si>
  <si>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</si>
  <si>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</si>
  <si>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</si>
  <si>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</si>
  <si>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</si>
  <si>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</si>
  <si>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</si>
  <si>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</si>
  <si>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</si>
  <si>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</si>
  <si>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</si>
  <si>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</si>
  <si>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</si>
  <si>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</si>
  <si>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</si>
  <si>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</si>
  <si>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</si>
  <si>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</si>
  <si>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</si>
  <si>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</si>
  <si>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</si>
  <si>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</si>
  <si>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</si>
  <si>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</si>
  <si>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</si>
  <si>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</si>
  <si>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</si>
  <si>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</si>
  <si>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</si>
  <si>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</si>
  <si>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</si>
  <si>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</si>
  <si>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</si>
  <si>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</si>
  <si>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</si>
  <si>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</si>
  <si>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</si>
  <si>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</si>
  <si>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</si>
  <si>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</si>
  <si>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</si>
  <si>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</si>
  <si>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</si>
  <si>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 xml:space="preserve">Плата за проживание спортсменов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</si>
  <si>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</si>
  <si>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</si>
  <si>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</si>
  <si>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</si>
  <si>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</si>
  <si>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</si>
  <si>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</si>
  <si>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</si>
  <si>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</si>
  <si>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</si>
  <si>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</si>
  <si>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</si>
  <si>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</si>
  <si>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</si>
  <si>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 xml:space="preserve">плата за аренду помещен.                       </t>
  </si>
  <si>
    <t>Ожид. 2019 г.</t>
  </si>
  <si>
    <t>Прогноз 2020 г.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</si>
  <si>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</si>
  <si>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</si>
  <si>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</si>
  <si>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</si>
  <si>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>Оформление фотозон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</si>
  <si>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2022 год</t>
  </si>
  <si>
    <t xml:space="preserve">заработная плата с начислениями </t>
  </si>
  <si>
    <t>млн. руб.</t>
  </si>
  <si>
    <t>питание</t>
  </si>
  <si>
    <t>оплата коммунальных услуг и услуг связи</t>
  </si>
  <si>
    <t>расходы на оздоровительную кампанию</t>
  </si>
  <si>
    <t>тыс. руб.</t>
  </si>
  <si>
    <t>расходы на оплату текущего ремонта</t>
  </si>
  <si>
    <t>тыс.руб.</t>
  </si>
  <si>
    <t>Приобр. непроизвод. оборудования и предметов длительного пользования для гос. учреждений</t>
  </si>
  <si>
    <t>Прочие расходные материалы и предметы снабжения</t>
  </si>
  <si>
    <t>Прочие статьи</t>
  </si>
  <si>
    <t xml:space="preserve">№ 2 от 17 февраля 2022 г.  </t>
  </si>
  <si>
    <t>Приложение № 2</t>
  </si>
  <si>
    <t xml:space="preserve">№ 3 от  9 июня 2022 г.  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</si>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</sst>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8" fillId="5" borderId="0" xfId="0" applyFont="1" applyFill="1"/>
    <xf numFmtId="164" fontId="28" fillId="5" borderId="0" xfId="0" applyNumberFormat="1" applyFont="1" applyFill="1"/>
    <xf numFmtId="0" fontId="31" fillId="5" borderId="0" xfId="0" applyFont="1" applyFill="1"/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wrapText="1"/>
    </xf>
    <xf numFmtId="0" fontId="31" fillId="0" borderId="0" xfId="0" applyFont="1"/>
    <xf numFmtId="0" fontId="31" fillId="5" borderId="0" xfId="0" applyFont="1" applyFill="1" applyAlignment="1">
      <alignment horizontal="left" wrapText="1"/>
    </xf>
    <xf numFmtId="164" fontId="31" fillId="5" borderId="0" xfId="0" applyNumberFormat="1" applyFont="1" applyFill="1"/>
    <xf numFmtId="0" fontId="31" fillId="5" borderId="0" xfId="0" applyFont="1" applyFill="1" applyAlignment="1">
      <alignment vertical="center"/>
    </xf>
    <xf numFmtId="164" fontId="18" fillId="5" borderId="0" xfId="0" applyNumberFormat="1" applyFont="1" applyFill="1"/>
    <xf numFmtId="3" fontId="11" fillId="0" borderId="48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55" xfId="0" applyNumberFormat="1" applyFont="1" applyFill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31" fillId="5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65" t="s">
        <v>64</v>
      </c>
      <c r="B1" s="165"/>
      <c r="C1" s="165"/>
      <c r="D1" s="165"/>
      <c r="E1" s="165"/>
      <c r="F1" s="164"/>
      <c r="G1" s="164"/>
      <c r="H1" s="33"/>
    </row>
    <row r="2" spans="1:8" ht="15" customHeight="1" thickBot="1" x14ac:dyDescent="0.25">
      <c r="A2" s="166" t="s">
        <v>23</v>
      </c>
      <c r="B2" s="167"/>
      <c r="C2" s="167"/>
      <c r="D2" s="167"/>
      <c r="E2" s="168"/>
      <c r="F2" s="169">
        <v>2014</v>
      </c>
      <c r="G2" s="171">
        <v>2015</v>
      </c>
      <c r="H2" s="153">
        <v>2016</v>
      </c>
    </row>
    <row r="3" spans="1:8" ht="25.5" customHeight="1" thickBot="1" x14ac:dyDescent="0.25">
      <c r="A3" s="171" t="s">
        <v>26</v>
      </c>
      <c r="B3" s="174" t="s">
        <v>11</v>
      </c>
      <c r="C3" s="175"/>
      <c r="D3" s="176"/>
      <c r="E3" s="30" t="s">
        <v>13</v>
      </c>
      <c r="F3" s="170"/>
      <c r="G3" s="172"/>
      <c r="H3" s="154"/>
    </row>
    <row r="4" spans="1:8" ht="18" customHeight="1" thickBot="1" x14ac:dyDescent="0.25">
      <c r="A4" s="172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55" t="e">
        <f>C4</f>
        <v>#REF!</v>
      </c>
      <c r="G4" s="158" t="e">
        <f>C5</f>
        <v>#REF!</v>
      </c>
      <c r="H4" s="161" t="e">
        <f>C6</f>
        <v>#REF!</v>
      </c>
    </row>
    <row r="5" spans="1:8" ht="18" customHeight="1" thickBot="1" x14ac:dyDescent="0.25">
      <c r="A5" s="172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56"/>
      <c r="G5" s="159"/>
      <c r="H5" s="162"/>
    </row>
    <row r="6" spans="1:8" ht="18" customHeight="1" thickBot="1" x14ac:dyDescent="0.25">
      <c r="A6" s="173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57"/>
      <c r="G6" s="160"/>
      <c r="H6" s="163"/>
    </row>
    <row r="7" spans="1:8" ht="18" customHeight="1" x14ac:dyDescent="0.2">
      <c r="A7" s="177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42" t="e">
        <f>C7</f>
        <v>#REF!</v>
      </c>
      <c r="G7" s="145" t="e">
        <f>C8</f>
        <v>#REF!</v>
      </c>
      <c r="H7" s="148" t="e">
        <f>C9</f>
        <v>#REF!</v>
      </c>
    </row>
    <row r="8" spans="1:8" ht="18" customHeight="1" x14ac:dyDescent="0.2">
      <c r="A8" s="178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42"/>
      <c r="G8" s="145"/>
      <c r="H8" s="148"/>
    </row>
    <row r="9" spans="1:8" ht="18" customHeight="1" thickBot="1" x14ac:dyDescent="0.25">
      <c r="A9" s="179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50"/>
      <c r="G9" s="151"/>
      <c r="H9" s="152"/>
    </row>
    <row r="10" spans="1:8" ht="18" customHeight="1" x14ac:dyDescent="0.2">
      <c r="A10" s="177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41" t="e">
        <f>C10</f>
        <v>#REF!</v>
      </c>
      <c r="G10" s="144" t="e">
        <f>C11</f>
        <v>#REF!</v>
      </c>
      <c r="H10" s="147" t="e">
        <f>C12</f>
        <v>#REF!</v>
      </c>
    </row>
    <row r="11" spans="1:8" ht="18" customHeight="1" x14ac:dyDescent="0.2">
      <c r="A11" s="178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42"/>
      <c r="G11" s="145"/>
      <c r="H11" s="148"/>
    </row>
    <row r="12" spans="1:8" ht="18" customHeight="1" thickBot="1" x14ac:dyDescent="0.25">
      <c r="A12" s="179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50"/>
      <c r="G12" s="151"/>
      <c r="H12" s="152"/>
    </row>
    <row r="13" spans="1:8" ht="18" customHeight="1" x14ac:dyDescent="0.2">
      <c r="A13" s="177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41" t="e">
        <f>C13</f>
        <v>#REF!</v>
      </c>
      <c r="G13" s="144" t="e">
        <f>C14</f>
        <v>#REF!</v>
      </c>
      <c r="H13" s="147" t="e">
        <f>C15</f>
        <v>#REF!</v>
      </c>
    </row>
    <row r="14" spans="1:8" ht="18" customHeight="1" x14ac:dyDescent="0.2">
      <c r="A14" s="178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42"/>
      <c r="G14" s="145"/>
      <c r="H14" s="148"/>
    </row>
    <row r="15" spans="1:8" ht="18" customHeight="1" thickBot="1" x14ac:dyDescent="0.25">
      <c r="A15" s="179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50"/>
      <c r="G15" s="151"/>
      <c r="H15" s="152"/>
    </row>
    <row r="16" spans="1:8" ht="18" customHeight="1" x14ac:dyDescent="0.2">
      <c r="A16" s="180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41" t="e">
        <f>C16</f>
        <v>#REF!</v>
      </c>
      <c r="G16" s="144" t="e">
        <f>C17</f>
        <v>#REF!</v>
      </c>
      <c r="H16" s="147" t="e">
        <f>C18</f>
        <v>#REF!</v>
      </c>
    </row>
    <row r="17" spans="1:8" ht="18" customHeight="1" x14ac:dyDescent="0.2">
      <c r="A17" s="181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42"/>
      <c r="G17" s="145"/>
      <c r="H17" s="148"/>
    </row>
    <row r="18" spans="1:8" ht="18" customHeight="1" thickBot="1" x14ac:dyDescent="0.25">
      <c r="A18" s="182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50"/>
      <c r="G18" s="151"/>
      <c r="H18" s="152"/>
    </row>
    <row r="19" spans="1:8" ht="18" customHeight="1" x14ac:dyDescent="0.2">
      <c r="A19" s="178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41" t="e">
        <f>C19</f>
        <v>#REF!</v>
      </c>
      <c r="G19" s="144" t="e">
        <f>C20</f>
        <v>#REF!</v>
      </c>
      <c r="H19" s="147" t="e">
        <f>C21</f>
        <v>#REF!</v>
      </c>
    </row>
    <row r="20" spans="1:8" ht="18" customHeight="1" x14ac:dyDescent="0.2">
      <c r="A20" s="178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42"/>
      <c r="G20" s="145"/>
      <c r="H20" s="148"/>
    </row>
    <row r="21" spans="1:8" ht="18" customHeight="1" thickBot="1" x14ac:dyDescent="0.25">
      <c r="A21" s="179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50"/>
      <c r="G21" s="151"/>
      <c r="H21" s="152"/>
    </row>
    <row r="22" spans="1:8" ht="18" customHeight="1" x14ac:dyDescent="0.2">
      <c r="A22" s="177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41" t="e">
        <f>C22</f>
        <v>#REF!</v>
      </c>
      <c r="G22" s="144" t="e">
        <f>C23</f>
        <v>#REF!</v>
      </c>
      <c r="H22" s="147" t="e">
        <f>C24</f>
        <v>#REF!</v>
      </c>
    </row>
    <row r="23" spans="1:8" ht="18" customHeight="1" x14ac:dyDescent="0.2">
      <c r="A23" s="178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42"/>
      <c r="G23" s="145"/>
      <c r="H23" s="148"/>
    </row>
    <row r="24" spans="1:8" ht="18" customHeight="1" thickBot="1" x14ac:dyDescent="0.25">
      <c r="A24" s="179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43"/>
      <c r="G24" s="146"/>
      <c r="H24" s="149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A10:A12"/>
    <mergeCell ref="A7:A9"/>
    <mergeCell ref="A22:A24"/>
    <mergeCell ref="A19:A21"/>
    <mergeCell ref="A16:A18"/>
    <mergeCell ref="A13:A15"/>
    <mergeCell ref="F1:G1"/>
    <mergeCell ref="A1:E1"/>
    <mergeCell ref="A2:E2"/>
    <mergeCell ref="F2:F3"/>
    <mergeCell ref="G2:G3"/>
    <mergeCell ref="A3:A6"/>
    <mergeCell ref="B3:D3"/>
    <mergeCell ref="H2:H3"/>
    <mergeCell ref="F4:F6"/>
    <mergeCell ref="G4:G6"/>
    <mergeCell ref="H4:H6"/>
    <mergeCell ref="F7:F9"/>
    <mergeCell ref="G7:G9"/>
    <mergeCell ref="H7:H9"/>
    <mergeCell ref="F10:F12"/>
    <mergeCell ref="G10:G12"/>
    <mergeCell ref="H10:H12"/>
    <mergeCell ref="F13:F15"/>
    <mergeCell ref="G13:G15"/>
    <mergeCell ref="H13:H15"/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86"/>
      <c r="Q1" s="186"/>
      <c r="R1" s="186"/>
      <c r="S1" s="186"/>
      <c r="T1" s="186"/>
      <c r="U1" s="186"/>
      <c r="V1" s="186" t="s">
        <v>62</v>
      </c>
      <c r="W1" s="186"/>
      <c r="X1" s="186"/>
      <c r="Y1" s="186"/>
      <c r="Z1" s="186"/>
      <c r="AA1" s="186"/>
    </row>
    <row r="2" spans="1:28" ht="18.75" x14ac:dyDescent="0.3">
      <c r="P2" s="186"/>
      <c r="Q2" s="186"/>
      <c r="R2" s="186"/>
      <c r="S2" s="186"/>
      <c r="T2" s="186"/>
      <c r="U2" s="186"/>
      <c r="V2" s="186" t="s">
        <v>63</v>
      </c>
      <c r="W2" s="186"/>
      <c r="X2" s="186"/>
      <c r="Y2" s="186"/>
      <c r="Z2" s="186"/>
      <c r="AA2" s="186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86"/>
      <c r="Q4" s="186"/>
      <c r="R4" s="186"/>
      <c r="S4" s="186"/>
      <c r="T4" s="186"/>
      <c r="U4" s="186"/>
      <c r="V4" s="186" t="s">
        <v>57</v>
      </c>
      <c r="W4" s="186"/>
      <c r="X4" s="186"/>
      <c r="Y4" s="186"/>
      <c r="Z4" s="186"/>
      <c r="AA4" s="186"/>
    </row>
    <row r="5" spans="1:28" ht="18.75" x14ac:dyDescent="0.3">
      <c r="P5" s="186"/>
      <c r="Q5" s="186"/>
      <c r="R5" s="186"/>
      <c r="S5" s="186"/>
      <c r="T5" s="186"/>
      <c r="U5" s="186"/>
      <c r="V5" s="186" t="s">
        <v>58</v>
      </c>
      <c r="W5" s="186"/>
      <c r="X5" s="186"/>
      <c r="Y5" s="186"/>
      <c r="Z5" s="186"/>
      <c r="AA5" s="186"/>
    </row>
    <row r="6" spans="1:28" ht="18.75" x14ac:dyDescent="0.3">
      <c r="P6" s="186"/>
      <c r="Q6" s="186"/>
      <c r="R6" s="186"/>
      <c r="S6" s="186"/>
      <c r="T6" s="186"/>
      <c r="U6" s="186"/>
      <c r="V6" s="186" t="s">
        <v>60</v>
      </c>
      <c r="W6" s="186"/>
      <c r="X6" s="186"/>
      <c r="Y6" s="186"/>
      <c r="Z6" s="186"/>
      <c r="AA6" s="186"/>
    </row>
    <row r="7" spans="1:28" ht="18.75" x14ac:dyDescent="0.3">
      <c r="P7" s="186"/>
      <c r="Q7" s="186"/>
      <c r="R7" s="186"/>
      <c r="S7" s="186"/>
      <c r="T7" s="186"/>
      <c r="U7" s="186"/>
      <c r="V7" s="186" t="s">
        <v>59</v>
      </c>
      <c r="W7" s="186"/>
      <c r="X7" s="186"/>
      <c r="Y7" s="186"/>
      <c r="Z7" s="186"/>
      <c r="AA7" s="186"/>
    </row>
    <row r="8" spans="1:28" ht="18" x14ac:dyDescent="0.25">
      <c r="V8" s="185"/>
      <c r="W8" s="185"/>
      <c r="X8" s="185"/>
      <c r="Y8" s="185"/>
      <c r="Z8" s="185"/>
      <c r="AA8" s="185"/>
    </row>
    <row r="9" spans="1:28" ht="49.5" customHeight="1" x14ac:dyDescent="0.2">
      <c r="A9" s="107" t="s">
        <v>65</v>
      </c>
      <c r="B9" s="107"/>
      <c r="C9" s="107"/>
      <c r="D9" s="194" t="s">
        <v>66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211" t="s">
        <v>40</v>
      </c>
      <c r="B11" s="105"/>
      <c r="C11" s="106"/>
      <c r="D11" s="221" t="s">
        <v>5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3"/>
      <c r="AB11" s="5"/>
    </row>
    <row r="12" spans="1:28" ht="18" customHeight="1" x14ac:dyDescent="0.2">
      <c r="A12" s="212"/>
      <c r="B12" s="215" t="s">
        <v>12</v>
      </c>
      <c r="C12" s="214" t="s">
        <v>4</v>
      </c>
      <c r="D12" s="183" t="s">
        <v>3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8" ht="60" customHeight="1" x14ac:dyDescent="0.2">
      <c r="A13" s="212"/>
      <c r="B13" s="216"/>
      <c r="C13" s="212"/>
      <c r="D13" s="220" t="s">
        <v>6</v>
      </c>
      <c r="E13" s="199"/>
      <c r="F13" s="200" t="s">
        <v>1</v>
      </c>
      <c r="G13" s="199" t="s">
        <v>16</v>
      </c>
      <c r="H13" s="199" t="s">
        <v>17</v>
      </c>
      <c r="I13" s="205" t="s">
        <v>7</v>
      </c>
      <c r="J13" s="206"/>
      <c r="K13" s="207"/>
      <c r="L13" s="199" t="s">
        <v>18</v>
      </c>
      <c r="M13" s="200" t="s">
        <v>56</v>
      </c>
      <c r="N13" s="208" t="s">
        <v>54</v>
      </c>
      <c r="O13" s="199" t="s">
        <v>19</v>
      </c>
      <c r="P13" s="202" t="s">
        <v>20</v>
      </c>
      <c r="Q13" s="199" t="s">
        <v>21</v>
      </c>
      <c r="R13" s="199" t="s">
        <v>2</v>
      </c>
      <c r="S13" s="199" t="s">
        <v>22</v>
      </c>
      <c r="T13" s="202" t="s">
        <v>48</v>
      </c>
      <c r="U13" s="202"/>
      <c r="V13" s="195" t="s">
        <v>50</v>
      </c>
      <c r="W13" s="195" t="s">
        <v>52</v>
      </c>
      <c r="X13" s="195" t="s">
        <v>51</v>
      </c>
      <c r="Y13" s="195" t="s">
        <v>53</v>
      </c>
      <c r="Z13" s="197" t="s">
        <v>49</v>
      </c>
      <c r="AA13" s="200" t="s">
        <v>28</v>
      </c>
    </row>
    <row r="14" spans="1:28" ht="70.5" customHeight="1" thickBot="1" x14ac:dyDescent="0.25">
      <c r="A14" s="213"/>
      <c r="B14" s="217"/>
      <c r="C14" s="213"/>
      <c r="D14" s="12" t="s">
        <v>14</v>
      </c>
      <c r="E14" s="7" t="s">
        <v>15</v>
      </c>
      <c r="F14" s="204"/>
      <c r="G14" s="200"/>
      <c r="H14" s="200"/>
      <c r="I14" s="7" t="s">
        <v>8</v>
      </c>
      <c r="J14" s="7" t="s">
        <v>9</v>
      </c>
      <c r="K14" s="7" t="s">
        <v>24</v>
      </c>
      <c r="L14" s="200"/>
      <c r="M14" s="204"/>
      <c r="N14" s="209"/>
      <c r="O14" s="200"/>
      <c r="P14" s="195"/>
      <c r="Q14" s="200"/>
      <c r="R14" s="200"/>
      <c r="S14" s="200"/>
      <c r="T14" s="203"/>
      <c r="U14" s="203"/>
      <c r="V14" s="196"/>
      <c r="W14" s="196"/>
      <c r="X14" s="196"/>
      <c r="Y14" s="196"/>
      <c r="Z14" s="198"/>
      <c r="AA14" s="201"/>
    </row>
    <row r="15" spans="1:28" ht="22.5" customHeight="1" x14ac:dyDescent="0.2">
      <c r="A15" s="218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219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219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219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210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89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89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90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188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89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89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89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89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90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188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89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89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89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89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90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188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89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89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89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89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90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188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89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89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89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89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192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191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191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191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191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191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191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187" t="s">
        <v>38</v>
      </c>
      <c r="B54" s="187"/>
      <c r="C54" s="187"/>
      <c r="D54" s="104"/>
      <c r="E54" s="104"/>
      <c r="F54" s="104"/>
      <c r="G54" s="104"/>
      <c r="H54" s="104"/>
      <c r="I54" s="104"/>
      <c r="J54" s="2"/>
      <c r="K54" s="2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187" t="s">
        <v>55</v>
      </c>
      <c r="B56" s="187"/>
      <c r="C56" s="18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187" t="s">
        <v>37</v>
      </c>
      <c r="B57" s="187"/>
      <c r="C57" s="187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P1:U1"/>
    <mergeCell ref="P2:U2"/>
    <mergeCell ref="P4:U4"/>
    <mergeCell ref="V1:AA1"/>
    <mergeCell ref="V2:AA2"/>
    <mergeCell ref="V4:AA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L13:L14"/>
    <mergeCell ref="Q13:Q14"/>
    <mergeCell ref="M13:M14"/>
    <mergeCell ref="I13:K13"/>
    <mergeCell ref="P13:P14"/>
    <mergeCell ref="N13:N14"/>
    <mergeCell ref="R13:R14"/>
    <mergeCell ref="AA13:AA14"/>
    <mergeCell ref="T13:U14"/>
    <mergeCell ref="W13:W14"/>
    <mergeCell ref="V13:V14"/>
    <mergeCell ref="X13:X14"/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24" t="s">
        <v>61</v>
      </c>
      <c r="B1" s="224"/>
      <c r="C1" s="224"/>
      <c r="D1" s="224"/>
      <c r="E1" s="224"/>
    </row>
    <row r="2" spans="1:5" ht="25.5" customHeight="1" x14ac:dyDescent="0.2">
      <c r="A2" s="225" t="s">
        <v>23</v>
      </c>
      <c r="B2" s="225"/>
      <c r="C2" s="225"/>
      <c r="D2" s="225"/>
      <c r="E2" s="225"/>
    </row>
    <row r="3" spans="1:5" s="20" customFormat="1" ht="25.5" customHeight="1" x14ac:dyDescent="0.2">
      <c r="A3" s="226" t="s">
        <v>10</v>
      </c>
      <c r="B3" s="226" t="s">
        <v>11</v>
      </c>
      <c r="C3" s="226"/>
      <c r="D3" s="226"/>
      <c r="E3" s="109" t="s">
        <v>13</v>
      </c>
    </row>
    <row r="4" spans="1:5" s="20" customFormat="1" ht="25.5" customHeight="1" x14ac:dyDescent="0.2">
      <c r="A4" s="226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26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29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27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27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27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27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27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27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27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27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27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27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28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zoomScale="60" zoomScaleNormal="60" zoomScaleSheetLayoutView="40" workbookViewId="0">
      <selection activeCell="A10" sqref="A10:Y11"/>
    </sheetView>
  </sheetViews>
  <sheetFormatPr defaultColWidth="9.140625" defaultRowHeight="12.75" x14ac:dyDescent="0.2"/>
  <cols>
    <col min="1" max="1" width="22.28515625" style="115" customWidth="1"/>
    <col min="2" max="2" width="16.28515625" style="115" hidden="1" customWidth="1"/>
    <col min="3" max="3" width="14.28515625" style="115" hidden="1" customWidth="1"/>
    <col min="4" max="4" width="14.28515625" style="115" customWidth="1"/>
    <col min="5" max="5" width="14.28515625" style="115" hidden="1" customWidth="1"/>
    <col min="6" max="8" width="14.28515625" style="115" customWidth="1"/>
    <col min="9" max="9" width="16.7109375" style="115" customWidth="1"/>
    <col min="10" max="17" width="14.28515625" style="115" customWidth="1"/>
    <col min="18" max="18" width="14.28515625" style="115" hidden="1" customWidth="1"/>
    <col min="19" max="22" width="14.28515625" style="115" customWidth="1"/>
    <col min="23" max="23" width="14.28515625" style="115" hidden="1" customWidth="1"/>
    <col min="24" max="24" width="14.28515625" style="115" customWidth="1"/>
    <col min="25" max="25" width="35.28515625" style="115" customWidth="1"/>
    <col min="26" max="26" width="7.5703125" style="115" customWidth="1"/>
    <col min="27" max="27" width="11.28515625" style="115" customWidth="1"/>
    <col min="28" max="28" width="7.42578125" style="115" customWidth="1"/>
    <col min="29" max="16384" width="9.140625" style="115"/>
  </cols>
  <sheetData>
    <row r="1" spans="1:25" ht="17.25" customHeight="1" x14ac:dyDescent="0.3">
      <c r="K1" s="128"/>
      <c r="L1" s="128"/>
      <c r="M1" s="128"/>
      <c r="N1" s="128"/>
      <c r="O1" s="128"/>
      <c r="P1" s="248" t="s">
        <v>103</v>
      </c>
      <c r="Q1" s="248"/>
      <c r="R1" s="248"/>
      <c r="S1" s="248"/>
      <c r="T1" s="248"/>
      <c r="U1" s="248"/>
      <c r="V1" s="248"/>
      <c r="W1" s="248"/>
    </row>
    <row r="2" spans="1:25" ht="12.75" customHeight="1" x14ac:dyDescent="0.25">
      <c r="P2" s="248" t="s">
        <v>85</v>
      </c>
      <c r="Q2" s="248"/>
      <c r="R2" s="248"/>
      <c r="S2" s="248"/>
      <c r="T2" s="248"/>
      <c r="U2" s="248"/>
      <c r="V2" s="248"/>
      <c r="W2" s="248"/>
    </row>
    <row r="3" spans="1:25" ht="12.75" customHeight="1" x14ac:dyDescent="0.25">
      <c r="P3" s="248" t="s">
        <v>86</v>
      </c>
      <c r="Q3" s="248"/>
      <c r="R3" s="248"/>
      <c r="S3" s="248"/>
      <c r="T3" s="248"/>
      <c r="U3" s="248"/>
      <c r="V3" s="248"/>
      <c r="W3" s="248"/>
    </row>
    <row r="4" spans="1:25" ht="12.75" customHeight="1" x14ac:dyDescent="0.25">
      <c r="P4" s="248" t="s">
        <v>104</v>
      </c>
      <c r="Q4" s="248"/>
      <c r="R4" s="248"/>
      <c r="S4" s="248"/>
      <c r="T4" s="248"/>
      <c r="U4" s="248"/>
      <c r="V4" s="248"/>
      <c r="W4" s="248"/>
    </row>
    <row r="5" spans="1:25" ht="17.25" customHeight="1" x14ac:dyDescent="0.3">
      <c r="K5" s="128"/>
      <c r="L5" s="128"/>
      <c r="M5" s="128"/>
      <c r="N5" s="128"/>
      <c r="O5" s="128"/>
      <c r="P5" s="248" t="s">
        <v>105</v>
      </c>
      <c r="Q5" s="248"/>
      <c r="R5" s="248"/>
      <c r="S5" s="248"/>
      <c r="T5" s="248"/>
      <c r="U5" s="248"/>
      <c r="V5" s="248"/>
      <c r="W5" s="248"/>
    </row>
    <row r="6" spans="1:25" ht="12.75" customHeight="1" x14ac:dyDescent="0.25">
      <c r="P6" s="248" t="s">
        <v>85</v>
      </c>
      <c r="Q6" s="248"/>
      <c r="R6" s="248"/>
      <c r="S6" s="248"/>
      <c r="T6" s="248"/>
      <c r="U6" s="248"/>
      <c r="V6" s="248"/>
      <c r="W6" s="248"/>
    </row>
    <row r="7" spans="1:25" ht="12.75" customHeight="1" x14ac:dyDescent="0.25">
      <c r="P7" s="248" t="s">
        <v>86</v>
      </c>
      <c r="Q7" s="248"/>
      <c r="R7" s="248"/>
      <c r="S7" s="248"/>
      <c r="T7" s="248"/>
      <c r="U7" s="248"/>
      <c r="V7" s="248"/>
      <c r="W7" s="248"/>
    </row>
    <row r="8" spans="1:25" ht="12.75" customHeight="1" x14ac:dyDescent="0.25">
      <c r="P8" s="248" t="s">
        <v>102</v>
      </c>
      <c r="Q8" s="248"/>
      <c r="R8" s="248"/>
      <c r="S8" s="248"/>
      <c r="T8" s="248"/>
      <c r="U8" s="248"/>
      <c r="V8" s="248"/>
      <c r="W8" s="248"/>
    </row>
    <row r="9" spans="1:25" ht="12.75" customHeight="1" x14ac:dyDescent="0.25">
      <c r="P9" s="129"/>
      <c r="Q9" s="129"/>
      <c r="R9" s="129"/>
      <c r="S9" s="129"/>
      <c r="T9" s="130"/>
      <c r="U9" s="129"/>
      <c r="V9" s="129"/>
      <c r="W9" s="129"/>
    </row>
    <row r="10" spans="1:25" ht="20.25" customHeight="1" x14ac:dyDescent="0.2">
      <c r="A10" s="235" t="s">
        <v>90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</row>
    <row r="11" spans="1:25" ht="20.45" customHeight="1" x14ac:dyDescent="0.2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</row>
    <row r="12" spans="1:25" ht="13.5" x14ac:dyDescent="0.2">
      <c r="A12" s="252" t="s">
        <v>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116"/>
    </row>
    <row r="13" spans="1:25" s="117" customFormat="1" ht="15.75" x14ac:dyDescent="0.25">
      <c r="A13" s="243" t="s">
        <v>36</v>
      </c>
      <c r="B13" s="243" t="s">
        <v>12</v>
      </c>
      <c r="C13" s="243" t="s">
        <v>70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 t="s">
        <v>68</v>
      </c>
      <c r="S13" s="243"/>
      <c r="T13" s="243"/>
      <c r="U13" s="243"/>
      <c r="V13" s="243"/>
      <c r="W13" s="243"/>
      <c r="X13" s="244" t="s">
        <v>72</v>
      </c>
    </row>
    <row r="14" spans="1:25" s="117" customFormat="1" ht="64.5" customHeight="1" x14ac:dyDescent="0.25">
      <c r="A14" s="253"/>
      <c r="B14" s="243"/>
      <c r="C14" s="245" t="s">
        <v>4</v>
      </c>
      <c r="D14" s="246" t="s">
        <v>71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3" t="s">
        <v>4</v>
      </c>
      <c r="S14" s="247" t="s">
        <v>69</v>
      </c>
      <c r="T14" s="247"/>
      <c r="U14" s="247"/>
      <c r="V14" s="247"/>
      <c r="W14" s="247"/>
      <c r="X14" s="244"/>
    </row>
    <row r="15" spans="1:25" s="117" customFormat="1" ht="60.6" customHeight="1" x14ac:dyDescent="0.25">
      <c r="A15" s="253"/>
      <c r="B15" s="243"/>
      <c r="C15" s="245"/>
      <c r="D15" s="249" t="s">
        <v>88</v>
      </c>
      <c r="E15" s="127"/>
      <c r="F15" s="243" t="s">
        <v>79</v>
      </c>
      <c r="G15" s="243" t="s">
        <v>17</v>
      </c>
      <c r="H15" s="243" t="s">
        <v>7</v>
      </c>
      <c r="I15" s="243"/>
      <c r="J15" s="243"/>
      <c r="K15" s="243" t="s">
        <v>87</v>
      </c>
      <c r="L15" s="243" t="s">
        <v>77</v>
      </c>
      <c r="M15" s="243" t="s">
        <v>78</v>
      </c>
      <c r="N15" s="243" t="s">
        <v>81</v>
      </c>
      <c r="O15" s="241" t="s">
        <v>20</v>
      </c>
      <c r="P15" s="243" t="s">
        <v>21</v>
      </c>
      <c r="Q15" s="243" t="s">
        <v>2</v>
      </c>
      <c r="R15" s="243"/>
      <c r="S15" s="243" t="s">
        <v>67</v>
      </c>
      <c r="T15" s="236" t="s">
        <v>89</v>
      </c>
      <c r="U15" s="243" t="s">
        <v>82</v>
      </c>
      <c r="V15" s="236" t="s">
        <v>74</v>
      </c>
      <c r="W15" s="236" t="s">
        <v>28</v>
      </c>
      <c r="X15" s="244"/>
    </row>
    <row r="16" spans="1:25" s="117" customFormat="1" ht="94.5" customHeight="1" x14ac:dyDescent="0.25">
      <c r="A16" s="253"/>
      <c r="B16" s="243"/>
      <c r="C16" s="245"/>
      <c r="D16" s="250"/>
      <c r="E16" s="126" t="s">
        <v>15</v>
      </c>
      <c r="F16" s="243"/>
      <c r="G16" s="243"/>
      <c r="H16" s="118" t="s">
        <v>80</v>
      </c>
      <c r="I16" s="118" t="s">
        <v>76</v>
      </c>
      <c r="J16" s="118" t="s">
        <v>9</v>
      </c>
      <c r="K16" s="243"/>
      <c r="L16" s="243"/>
      <c r="M16" s="243"/>
      <c r="N16" s="243"/>
      <c r="O16" s="242"/>
      <c r="P16" s="243"/>
      <c r="Q16" s="243"/>
      <c r="R16" s="243"/>
      <c r="S16" s="243"/>
      <c r="T16" s="237"/>
      <c r="U16" s="243"/>
      <c r="V16" s="237"/>
      <c r="W16" s="237"/>
      <c r="X16" s="244"/>
    </row>
    <row r="17" spans="1:29" ht="39" hidden="1" customHeight="1" x14ac:dyDescent="0.2">
      <c r="A17" s="251" t="s">
        <v>73</v>
      </c>
      <c r="B17" s="125" t="s">
        <v>83</v>
      </c>
      <c r="C17" s="119">
        <f>C19+C21+C23+C25+C27+C29</f>
        <v>23587229</v>
      </c>
      <c r="D17" s="119">
        <f t="shared" ref="D17:X17" si="0">D19+D21+D23+D25+D27+D29</f>
        <v>1188000</v>
      </c>
      <c r="E17" s="119">
        <f t="shared" si="0"/>
        <v>177000</v>
      </c>
      <c r="F17" s="119">
        <f t="shared" si="0"/>
        <v>114000</v>
      </c>
      <c r="G17" s="119">
        <f t="shared" si="0"/>
        <v>43000</v>
      </c>
      <c r="H17" s="119">
        <f t="shared" si="0"/>
        <v>14392159</v>
      </c>
      <c r="I17" s="119">
        <f t="shared" si="0"/>
        <v>1707597</v>
      </c>
      <c r="J17" s="119">
        <f t="shared" si="0"/>
        <v>4048</v>
      </c>
      <c r="K17" s="119">
        <f t="shared" si="0"/>
        <v>518370</v>
      </c>
      <c r="L17" s="119">
        <f t="shared" si="0"/>
        <v>660343</v>
      </c>
      <c r="M17" s="119">
        <f t="shared" si="0"/>
        <v>3252583</v>
      </c>
      <c r="N17" s="119">
        <f t="shared" si="0"/>
        <v>722487</v>
      </c>
      <c r="O17" s="119">
        <f t="shared" si="0"/>
        <v>694167</v>
      </c>
      <c r="P17" s="119">
        <f t="shared" si="0"/>
        <v>49940</v>
      </c>
      <c r="Q17" s="119">
        <f t="shared" si="0"/>
        <v>63535</v>
      </c>
      <c r="R17" s="119">
        <f t="shared" si="0"/>
        <v>186410</v>
      </c>
      <c r="S17" s="119">
        <f t="shared" si="0"/>
        <v>32884</v>
      </c>
      <c r="T17" s="119"/>
      <c r="U17" s="119">
        <f t="shared" si="0"/>
        <v>147049</v>
      </c>
      <c r="V17" s="119">
        <f t="shared" si="0"/>
        <v>6477</v>
      </c>
      <c r="W17" s="119">
        <f t="shared" si="0"/>
        <v>0</v>
      </c>
      <c r="X17" s="119">
        <f t="shared" si="0"/>
        <v>23773639</v>
      </c>
    </row>
    <row r="18" spans="1:29" ht="60.75" customHeight="1" x14ac:dyDescent="0.2">
      <c r="A18" s="237"/>
      <c r="B18" s="125" t="s">
        <v>84</v>
      </c>
      <c r="C18" s="119">
        <f>C20+C22+C24+C26+C28+C30</f>
        <v>25008943</v>
      </c>
      <c r="D18" s="119">
        <f t="shared" ref="D18:W18" si="1">D20+D22+D24+D26+D28+D30</f>
        <v>1620629</v>
      </c>
      <c r="E18" s="119">
        <f t="shared" si="1"/>
        <v>0</v>
      </c>
      <c r="F18" s="119">
        <f t="shared" si="1"/>
        <v>259306</v>
      </c>
      <c r="G18" s="119">
        <f t="shared" si="1"/>
        <v>26284</v>
      </c>
      <c r="H18" s="119">
        <f t="shared" si="1"/>
        <v>14723563</v>
      </c>
      <c r="I18" s="119">
        <f t="shared" si="1"/>
        <v>904700</v>
      </c>
      <c r="J18" s="119">
        <f t="shared" si="1"/>
        <v>548</v>
      </c>
      <c r="K18" s="119">
        <f t="shared" si="1"/>
        <v>783020</v>
      </c>
      <c r="L18" s="119">
        <f t="shared" si="1"/>
        <v>1021651</v>
      </c>
      <c r="M18" s="119">
        <f t="shared" si="1"/>
        <v>3543709</v>
      </c>
      <c r="N18" s="119">
        <f t="shared" si="1"/>
        <v>876692</v>
      </c>
      <c r="O18" s="119">
        <f t="shared" si="1"/>
        <v>1086392</v>
      </c>
      <c r="P18" s="119">
        <f t="shared" si="1"/>
        <v>63275</v>
      </c>
      <c r="Q18" s="119">
        <f t="shared" si="1"/>
        <v>99174</v>
      </c>
      <c r="R18" s="119">
        <f t="shared" si="1"/>
        <v>207811</v>
      </c>
      <c r="S18" s="119">
        <f t="shared" si="1"/>
        <v>59622</v>
      </c>
      <c r="T18" s="119"/>
      <c r="U18" s="119">
        <f t="shared" si="1"/>
        <v>138373</v>
      </c>
      <c r="V18" s="119">
        <f t="shared" si="1"/>
        <v>8416</v>
      </c>
      <c r="W18" s="119">
        <f t="shared" si="1"/>
        <v>0</v>
      </c>
      <c r="X18" s="119">
        <f>X20+X22+X24+X26+X28+X30</f>
        <v>25216754</v>
      </c>
    </row>
    <row r="19" spans="1:29" ht="27.75" hidden="1" customHeight="1" x14ac:dyDescent="0.2">
      <c r="A19" s="251" t="s">
        <v>75</v>
      </c>
      <c r="B19" s="125" t="s">
        <v>83</v>
      </c>
      <c r="C19" s="119">
        <f>SUM(D19:Q19)</f>
        <v>1365000</v>
      </c>
      <c r="D19" s="120">
        <v>1188000</v>
      </c>
      <c r="E19" s="120">
        <v>177000</v>
      </c>
      <c r="F19" s="120"/>
      <c r="G19" s="120"/>
      <c r="H19" s="120"/>
      <c r="I19" s="121"/>
      <c r="J19" s="120"/>
      <c r="K19" s="120"/>
      <c r="L19" s="119"/>
      <c r="M19" s="119"/>
      <c r="N19" s="120"/>
      <c r="O19" s="120"/>
      <c r="P19" s="120"/>
      <c r="Q19" s="120"/>
      <c r="R19" s="122">
        <f>SUM(S19:W19)</f>
        <v>0</v>
      </c>
      <c r="S19" s="121"/>
      <c r="T19" s="121"/>
      <c r="U19" s="120"/>
      <c r="V19" s="120"/>
      <c r="W19" s="121"/>
      <c r="X19" s="123">
        <f t="shared" ref="X19:X30" si="2">R19+C19</f>
        <v>1365000</v>
      </c>
    </row>
    <row r="20" spans="1:29" ht="61.5" customHeight="1" x14ac:dyDescent="0.2">
      <c r="A20" s="237"/>
      <c r="B20" s="125" t="s">
        <v>84</v>
      </c>
      <c r="C20" s="119">
        <f t="shared" ref="C20:C30" si="3">SUM(D20:Q20)</f>
        <v>1620629</v>
      </c>
      <c r="D20" s="121">
        <f>1534781+85848</f>
        <v>1620629</v>
      </c>
      <c r="E20" s="121"/>
      <c r="F20" s="121"/>
      <c r="G20" s="119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>
        <f t="shared" ref="R20:R30" si="4">SUM(S20:W20)</f>
        <v>0</v>
      </c>
      <c r="S20" s="121"/>
      <c r="T20" s="121"/>
      <c r="U20" s="121"/>
      <c r="V20" s="121"/>
      <c r="W20" s="121"/>
      <c r="X20" s="123">
        <f t="shared" si="2"/>
        <v>1620629</v>
      </c>
    </row>
    <row r="21" spans="1:29" ht="2.25" hidden="1" customHeight="1" x14ac:dyDescent="0.2">
      <c r="A21" s="236" t="s">
        <v>31</v>
      </c>
      <c r="B21" s="125" t="s">
        <v>83</v>
      </c>
      <c r="C21" s="119">
        <f t="shared" si="3"/>
        <v>114000</v>
      </c>
      <c r="D21" s="120"/>
      <c r="E21" s="120"/>
      <c r="F21" s="120">
        <v>114000</v>
      </c>
      <c r="G21" s="120"/>
      <c r="H21" s="120"/>
      <c r="I21" s="121"/>
      <c r="J21" s="120"/>
      <c r="K21" s="120"/>
      <c r="L21" s="119"/>
      <c r="M21" s="119"/>
      <c r="N21" s="120"/>
      <c r="O21" s="120"/>
      <c r="P21" s="120"/>
      <c r="Q21" s="120"/>
      <c r="R21" s="122">
        <f t="shared" si="4"/>
        <v>0</v>
      </c>
      <c r="S21" s="121"/>
      <c r="T21" s="121"/>
      <c r="U21" s="120"/>
      <c r="V21" s="120"/>
      <c r="W21" s="121"/>
      <c r="X21" s="123">
        <f t="shared" si="2"/>
        <v>114000</v>
      </c>
    </row>
    <row r="22" spans="1:29" ht="75.75" customHeight="1" x14ac:dyDescent="0.2">
      <c r="A22" s="237"/>
      <c r="B22" s="125" t="s">
        <v>84</v>
      </c>
      <c r="C22" s="119">
        <f t="shared" si="3"/>
        <v>259306</v>
      </c>
      <c r="D22" s="120"/>
      <c r="E22" s="120"/>
      <c r="F22" s="120">
        <f>197424+61882</f>
        <v>259306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2">
        <f t="shared" si="4"/>
        <v>0</v>
      </c>
      <c r="S22" s="120"/>
      <c r="T22" s="120"/>
      <c r="U22" s="120"/>
      <c r="V22" s="120"/>
      <c r="W22" s="120"/>
      <c r="X22" s="124">
        <f t="shared" si="2"/>
        <v>259306</v>
      </c>
    </row>
    <row r="23" spans="1:29" ht="31.5" hidden="1" customHeight="1" x14ac:dyDescent="0.2">
      <c r="A23" s="243" t="s">
        <v>33</v>
      </c>
      <c r="B23" s="125" t="s">
        <v>83</v>
      </c>
      <c r="C23" s="119">
        <f t="shared" si="3"/>
        <v>43000</v>
      </c>
      <c r="D23" s="120"/>
      <c r="E23" s="120"/>
      <c r="F23" s="120"/>
      <c r="G23" s="120">
        <v>43000</v>
      </c>
      <c r="H23" s="120"/>
      <c r="I23" s="121"/>
      <c r="J23" s="120"/>
      <c r="K23" s="120"/>
      <c r="L23" s="119"/>
      <c r="M23" s="119"/>
      <c r="N23" s="120"/>
      <c r="O23" s="120"/>
      <c r="P23" s="120"/>
      <c r="Q23" s="120"/>
      <c r="R23" s="122">
        <f t="shared" si="4"/>
        <v>0</v>
      </c>
      <c r="S23" s="121"/>
      <c r="T23" s="121"/>
      <c r="U23" s="120"/>
      <c r="V23" s="120"/>
      <c r="W23" s="121"/>
      <c r="X23" s="123">
        <f t="shared" si="2"/>
        <v>43000</v>
      </c>
    </row>
    <row r="24" spans="1:29" ht="83.25" customHeight="1" x14ac:dyDescent="0.2">
      <c r="A24" s="243"/>
      <c r="B24" s="125" t="s">
        <v>84</v>
      </c>
      <c r="C24" s="119">
        <f t="shared" si="3"/>
        <v>26284</v>
      </c>
      <c r="D24" s="121"/>
      <c r="E24" s="121"/>
      <c r="F24" s="121"/>
      <c r="G24" s="120">
        <f>23834+2449+1</f>
        <v>26284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>
        <f t="shared" si="4"/>
        <v>0</v>
      </c>
      <c r="S24" s="121"/>
      <c r="T24" s="121"/>
      <c r="U24" s="121"/>
      <c r="V24" s="121"/>
      <c r="W24" s="121"/>
      <c r="X24" s="123">
        <f t="shared" si="2"/>
        <v>26284</v>
      </c>
    </row>
    <row r="25" spans="1:29" ht="28.5" hidden="1" customHeight="1" x14ac:dyDescent="0.2">
      <c r="A25" s="251" t="s">
        <v>34</v>
      </c>
      <c r="B25" s="125" t="s">
        <v>83</v>
      </c>
      <c r="C25" s="119">
        <f t="shared" si="3"/>
        <v>18044094</v>
      </c>
      <c r="D25" s="120"/>
      <c r="E25" s="120"/>
      <c r="F25" s="120"/>
      <c r="G25" s="120"/>
      <c r="H25" s="120">
        <v>14392159</v>
      </c>
      <c r="I25" s="121">
        <v>245894</v>
      </c>
      <c r="J25" s="120">
        <v>4048</v>
      </c>
      <c r="K25" s="120">
        <v>149410</v>
      </c>
      <c r="L25" s="120"/>
      <c r="M25" s="120">
        <v>3252583</v>
      </c>
      <c r="N25" s="120"/>
      <c r="O25" s="120"/>
      <c r="P25" s="120"/>
      <c r="Q25" s="120"/>
      <c r="R25" s="122">
        <f t="shared" si="4"/>
        <v>141043</v>
      </c>
      <c r="S25" s="121"/>
      <c r="T25" s="121"/>
      <c r="U25" s="120">
        <v>134566</v>
      </c>
      <c r="V25" s="120">
        <v>6477</v>
      </c>
      <c r="W25" s="121"/>
      <c r="X25" s="123">
        <f t="shared" si="2"/>
        <v>18185137</v>
      </c>
    </row>
    <row r="26" spans="1:29" ht="75.75" customHeight="1" x14ac:dyDescent="0.2">
      <c r="A26" s="237"/>
      <c r="B26" s="125" t="s">
        <v>84</v>
      </c>
      <c r="C26" s="119">
        <f t="shared" si="3"/>
        <v>18559540</v>
      </c>
      <c r="D26" s="120"/>
      <c r="E26" s="120"/>
      <c r="F26" s="120"/>
      <c r="G26" s="120"/>
      <c r="H26" s="120">
        <f>14805459+218104-300000</f>
        <v>14723563</v>
      </c>
      <c r="I26" s="120">
        <f>278608+6863-278608</f>
        <v>6863</v>
      </c>
      <c r="J26" s="120">
        <v>548</v>
      </c>
      <c r="K26" s="120">
        <f>140131+144726</f>
        <v>284857</v>
      </c>
      <c r="L26" s="120"/>
      <c r="M26" s="120">
        <f>3267981+275728</f>
        <v>3543709</v>
      </c>
      <c r="N26" s="120"/>
      <c r="O26" s="120"/>
      <c r="P26" s="120"/>
      <c r="Q26" s="120"/>
      <c r="R26" s="122">
        <f t="shared" si="4"/>
        <v>134577</v>
      </c>
      <c r="S26" s="120"/>
      <c r="T26" s="120"/>
      <c r="U26" s="120">
        <f>77025+49136</f>
        <v>126161</v>
      </c>
      <c r="V26" s="120">
        <v>8416</v>
      </c>
      <c r="W26" s="120"/>
      <c r="X26" s="123">
        <f t="shared" si="2"/>
        <v>18694117</v>
      </c>
    </row>
    <row r="27" spans="1:29" ht="25.5" hidden="1" customHeight="1" x14ac:dyDescent="0.2">
      <c r="A27" s="251" t="s">
        <v>35</v>
      </c>
      <c r="B27" s="125" t="s">
        <v>83</v>
      </c>
      <c r="C27" s="119">
        <f t="shared" si="3"/>
        <v>1899089</v>
      </c>
      <c r="D27" s="120"/>
      <c r="E27" s="120"/>
      <c r="F27" s="120"/>
      <c r="G27" s="120"/>
      <c r="H27" s="120"/>
      <c r="I27" s="121"/>
      <c r="J27" s="120"/>
      <c r="K27" s="120">
        <v>368960</v>
      </c>
      <c r="L27" s="119"/>
      <c r="M27" s="119"/>
      <c r="N27" s="120">
        <v>722487</v>
      </c>
      <c r="O27" s="120">
        <v>694167</v>
      </c>
      <c r="P27" s="120">
        <v>49940</v>
      </c>
      <c r="Q27" s="120">
        <v>63535</v>
      </c>
      <c r="R27" s="122">
        <f t="shared" si="4"/>
        <v>4479</v>
      </c>
      <c r="S27" s="121"/>
      <c r="T27" s="121"/>
      <c r="U27" s="120">
        <v>4479</v>
      </c>
      <c r="V27" s="120"/>
      <c r="W27" s="121"/>
      <c r="X27" s="123">
        <f t="shared" si="2"/>
        <v>1903568</v>
      </c>
    </row>
    <row r="28" spans="1:29" ht="93.75" customHeight="1" x14ac:dyDescent="0.2">
      <c r="A28" s="237"/>
      <c r="B28" s="125" t="s">
        <v>84</v>
      </c>
      <c r="C28" s="119">
        <f t="shared" si="3"/>
        <v>2623696</v>
      </c>
      <c r="D28" s="120"/>
      <c r="E28" s="120"/>
      <c r="F28" s="120"/>
      <c r="G28" s="120"/>
      <c r="H28" s="120"/>
      <c r="I28" s="120"/>
      <c r="J28" s="120"/>
      <c r="K28" s="120">
        <f>386057+112106</f>
        <v>498163</v>
      </c>
      <c r="L28" s="120"/>
      <c r="M28" s="120"/>
      <c r="N28" s="120">
        <f>788805+87887</f>
        <v>876692</v>
      </c>
      <c r="O28" s="120">
        <f>967538+118854</f>
        <v>1086392</v>
      </c>
      <c r="P28" s="120">
        <f>56045+7230</f>
        <v>63275</v>
      </c>
      <c r="Q28" s="120">
        <f>79500+19674</f>
        <v>99174</v>
      </c>
      <c r="R28" s="122">
        <f t="shared" si="4"/>
        <v>13153</v>
      </c>
      <c r="S28" s="120"/>
      <c r="T28" s="120">
        <f>1400+0</f>
        <v>1400</v>
      </c>
      <c r="U28" s="120">
        <f>7335+870+3548</f>
        <v>11753</v>
      </c>
      <c r="V28" s="120"/>
      <c r="W28" s="120"/>
      <c r="X28" s="123">
        <f>R28+C28</f>
        <v>2636849</v>
      </c>
    </row>
    <row r="29" spans="1:29" ht="68.25" hidden="1" customHeight="1" x14ac:dyDescent="0.4">
      <c r="A29" s="251" t="s">
        <v>46</v>
      </c>
      <c r="B29" s="125" t="s">
        <v>83</v>
      </c>
      <c r="C29" s="119">
        <f t="shared" si="3"/>
        <v>2122046</v>
      </c>
      <c r="D29" s="120"/>
      <c r="E29" s="120"/>
      <c r="F29" s="120"/>
      <c r="G29" s="120"/>
      <c r="H29" s="120"/>
      <c r="I29" s="121">
        <v>1461703</v>
      </c>
      <c r="J29" s="120"/>
      <c r="K29" s="120"/>
      <c r="L29" s="120">
        <f>522276+3772+9364+79090+1404+8505+2520+888+713+12955+5206+3718+1487+1750+1487+1002+1002+801+801+801+801</f>
        <v>660343</v>
      </c>
      <c r="M29" s="119"/>
      <c r="N29" s="120"/>
      <c r="O29" s="120"/>
      <c r="P29" s="120"/>
      <c r="Q29" s="120"/>
      <c r="R29" s="122">
        <f t="shared" si="4"/>
        <v>40888</v>
      </c>
      <c r="S29" s="121">
        <v>32884</v>
      </c>
      <c r="T29" s="121"/>
      <c r="U29" s="120">
        <v>8004</v>
      </c>
      <c r="V29" s="120"/>
      <c r="W29" s="121"/>
      <c r="X29" s="123">
        <f t="shared" si="2"/>
        <v>2162934</v>
      </c>
      <c r="Y29" s="131"/>
      <c r="Z29" s="131"/>
      <c r="AA29" s="131"/>
      <c r="AB29" s="131"/>
      <c r="AC29" s="131"/>
    </row>
    <row r="30" spans="1:29" ht="74.25" customHeight="1" x14ac:dyDescent="0.4">
      <c r="A30" s="237"/>
      <c r="B30" s="125" t="s">
        <v>84</v>
      </c>
      <c r="C30" s="119">
        <f t="shared" si="3"/>
        <v>1919488</v>
      </c>
      <c r="D30" s="120"/>
      <c r="E30" s="120"/>
      <c r="F30" s="120"/>
      <c r="G30" s="120"/>
      <c r="H30" s="120"/>
      <c r="I30" s="120">
        <f>298253+20976+278608+300000</f>
        <v>897837</v>
      </c>
      <c r="J30" s="120"/>
      <c r="K30" s="120"/>
      <c r="L30" s="120">
        <f>895977+125674</f>
        <v>1021651</v>
      </c>
      <c r="M30" s="120"/>
      <c r="N30" s="120"/>
      <c r="O30" s="120"/>
      <c r="P30" s="120"/>
      <c r="Q30" s="120"/>
      <c r="R30" s="122">
        <f t="shared" si="4"/>
        <v>60081</v>
      </c>
      <c r="S30" s="121">
        <f>34022+25600</f>
        <v>59622</v>
      </c>
      <c r="T30" s="121"/>
      <c r="U30" s="120">
        <f>459+0</f>
        <v>459</v>
      </c>
      <c r="V30" s="120"/>
      <c r="W30" s="119"/>
      <c r="X30" s="123">
        <f t="shared" si="2"/>
        <v>1979569</v>
      </c>
      <c r="Y30" s="131"/>
      <c r="Z30" s="131"/>
      <c r="AA30" s="131"/>
      <c r="AB30" s="131"/>
      <c r="AC30" s="131"/>
    </row>
    <row r="31" spans="1:29" hidden="1" x14ac:dyDescent="0.2"/>
    <row r="32" spans="1:29" ht="21.75" hidden="1" customHeight="1" x14ac:dyDescent="0.2"/>
    <row r="33" spans="1:19" s="113" customFormat="1" ht="40.5" hidden="1" customHeight="1" x14ac:dyDescent="0.35">
      <c r="A33" s="114"/>
      <c r="B33" s="114"/>
      <c r="C33" s="238"/>
      <c r="D33" s="238"/>
      <c r="E33" s="238"/>
      <c r="F33" s="238"/>
      <c r="G33" s="239"/>
      <c r="H33" s="239"/>
      <c r="I33" s="240"/>
      <c r="J33" s="240"/>
      <c r="K33" s="240"/>
    </row>
    <row r="34" spans="1:19" ht="26.25" hidden="1" customHeight="1" x14ac:dyDescent="0.45">
      <c r="A34" s="133">
        <v>110100.1102</v>
      </c>
      <c r="B34" s="133"/>
      <c r="C34" s="133"/>
      <c r="D34" s="232" t="s">
        <v>91</v>
      </c>
      <c r="E34" s="233"/>
      <c r="F34" s="233"/>
      <c r="G34" s="233"/>
      <c r="H34" s="233"/>
      <c r="I34" s="233"/>
      <c r="J34" s="233"/>
      <c r="K34" s="233"/>
      <c r="L34" s="134"/>
      <c r="M34" s="133">
        <v>5.0999999999999996</v>
      </c>
      <c r="N34" s="133" t="s">
        <v>92</v>
      </c>
      <c r="O34" s="133"/>
    </row>
    <row r="35" spans="1:19" ht="35.25" hidden="1" customHeight="1" x14ac:dyDescent="0.45">
      <c r="A35" s="133">
        <v>110330</v>
      </c>
      <c r="B35" s="133"/>
      <c r="C35" s="133"/>
      <c r="D35" s="234" t="s">
        <v>93</v>
      </c>
      <c r="E35" s="234"/>
      <c r="F35" s="234"/>
      <c r="G35" s="234"/>
      <c r="H35" s="234"/>
      <c r="I35" s="234"/>
      <c r="J35" s="234"/>
      <c r="K35" s="234"/>
      <c r="L35" s="234"/>
      <c r="M35" s="133">
        <v>15.1</v>
      </c>
      <c r="N35" s="133" t="s">
        <v>92</v>
      </c>
      <c r="O35" s="133"/>
    </row>
    <row r="36" spans="1:19" ht="35.25" hidden="1" customHeight="1" x14ac:dyDescent="0.45">
      <c r="A36" s="135">
        <v>110600.1107</v>
      </c>
      <c r="B36" s="133"/>
      <c r="C36" s="133"/>
      <c r="D36" s="230" t="s">
        <v>94</v>
      </c>
      <c r="E36" s="230"/>
      <c r="F36" s="230"/>
      <c r="G36" s="230"/>
      <c r="H36" s="230"/>
      <c r="I36" s="230"/>
      <c r="J36" s="230"/>
      <c r="K36" s="230"/>
      <c r="L36" s="230"/>
      <c r="M36" s="133">
        <v>410.5</v>
      </c>
      <c r="N36" s="133" t="s">
        <v>98</v>
      </c>
      <c r="O36" s="133"/>
    </row>
    <row r="37" spans="1:19" ht="37.5" hidden="1" customHeight="1" x14ac:dyDescent="0.45">
      <c r="A37" s="133">
        <v>110360</v>
      </c>
      <c r="B37" s="133"/>
      <c r="C37" s="133"/>
      <c r="D37" s="136" t="s">
        <v>100</v>
      </c>
      <c r="E37" s="137"/>
      <c r="F37" s="137"/>
      <c r="G37" s="137"/>
      <c r="H37" s="137"/>
      <c r="I37" s="137"/>
      <c r="J37" s="137"/>
      <c r="K37" s="137"/>
      <c r="L37" s="137"/>
      <c r="M37" s="133">
        <v>993.1</v>
      </c>
      <c r="N37" s="133" t="s">
        <v>96</v>
      </c>
      <c r="O37" s="133"/>
      <c r="S37" s="131"/>
    </row>
    <row r="38" spans="1:19" ht="33.75" hidden="1" customHeight="1" x14ac:dyDescent="0.45">
      <c r="A38" s="133">
        <v>111030</v>
      </c>
      <c r="B38" s="133"/>
      <c r="C38" s="133"/>
      <c r="D38" s="230" t="s">
        <v>97</v>
      </c>
      <c r="E38" s="230"/>
      <c r="F38" s="230"/>
      <c r="G38" s="230"/>
      <c r="H38" s="230"/>
      <c r="I38" s="230"/>
      <c r="J38" s="230"/>
      <c r="K38" s="230"/>
      <c r="L38" s="230"/>
      <c r="M38" s="138">
        <v>300</v>
      </c>
      <c r="N38" s="133" t="s">
        <v>98</v>
      </c>
      <c r="O38" s="133"/>
      <c r="S38" s="140"/>
    </row>
    <row r="39" spans="1:19" ht="30" hidden="1" customHeight="1" x14ac:dyDescent="0.45">
      <c r="A39" s="133">
        <v>130660</v>
      </c>
      <c r="B39" s="133"/>
      <c r="C39" s="133"/>
      <c r="D39" s="230" t="s">
        <v>95</v>
      </c>
      <c r="E39" s="230"/>
      <c r="F39" s="230"/>
      <c r="G39" s="230"/>
      <c r="H39" s="230"/>
      <c r="I39" s="230"/>
      <c r="J39" s="230"/>
      <c r="K39" s="230"/>
      <c r="L39" s="230"/>
      <c r="M39" s="133">
        <v>576.9</v>
      </c>
      <c r="N39" s="133" t="s">
        <v>98</v>
      </c>
      <c r="O39" s="133"/>
    </row>
    <row r="40" spans="1:19" ht="54" hidden="1" customHeight="1" x14ac:dyDescent="0.45">
      <c r="A40" s="139">
        <v>240120</v>
      </c>
      <c r="B40" s="133"/>
      <c r="C40" s="133"/>
      <c r="D40" s="231" t="s">
        <v>99</v>
      </c>
      <c r="E40" s="231"/>
      <c r="F40" s="231"/>
      <c r="G40" s="231"/>
      <c r="H40" s="231"/>
      <c r="I40" s="231"/>
      <c r="J40" s="231"/>
      <c r="K40" s="231"/>
      <c r="L40" s="133"/>
      <c r="M40" s="133">
        <v>627.1</v>
      </c>
      <c r="N40" s="133" t="s">
        <v>98</v>
      </c>
      <c r="O40" s="133"/>
    </row>
    <row r="41" spans="1:19" ht="30.75" hidden="1" x14ac:dyDescent="0.45">
      <c r="A41" s="133">
        <v>111000</v>
      </c>
      <c r="B41" s="133"/>
      <c r="C41" s="133"/>
      <c r="D41" s="133" t="s">
        <v>101</v>
      </c>
      <c r="E41" s="133"/>
      <c r="F41" s="133"/>
      <c r="G41" s="133"/>
      <c r="H41" s="133"/>
      <c r="I41" s="133"/>
      <c r="J41" s="133"/>
      <c r="K41" s="138"/>
      <c r="L41" s="133"/>
      <c r="M41" s="133">
        <v>692.4</v>
      </c>
      <c r="N41" s="133" t="s">
        <v>98</v>
      </c>
      <c r="O41" s="133"/>
    </row>
    <row r="42" spans="1:19" ht="26.25" hidden="1" x14ac:dyDescent="0.4">
      <c r="K42" s="132"/>
      <c r="L42" s="131"/>
    </row>
    <row r="43" spans="1:19" ht="26.25" hidden="1" x14ac:dyDescent="0.4">
      <c r="K43" s="131"/>
      <c r="L43" s="131"/>
    </row>
    <row r="44" spans="1:19" ht="26.25" hidden="1" x14ac:dyDescent="0.4">
      <c r="K44" s="131"/>
      <c r="L44" s="131"/>
    </row>
    <row r="45" spans="1:19" ht="26.25" x14ac:dyDescent="0.4">
      <c r="K45" s="131"/>
      <c r="L45" s="131"/>
    </row>
    <row r="46" spans="1:19" ht="26.25" x14ac:dyDescent="0.4">
      <c r="K46" s="132"/>
      <c r="L46" s="131"/>
    </row>
    <row r="47" spans="1:19" ht="26.25" x14ac:dyDescent="0.4">
      <c r="K47" s="131"/>
      <c r="L47" s="131"/>
    </row>
    <row r="48" spans="1:19" ht="26.25" x14ac:dyDescent="0.4">
      <c r="K48" s="131"/>
      <c r="L48" s="131"/>
    </row>
  </sheetData>
  <mergeCells count="51">
    <mergeCell ref="P1:W1"/>
    <mergeCell ref="P2:W2"/>
    <mergeCell ref="P3:W3"/>
    <mergeCell ref="P4:W4"/>
    <mergeCell ref="P5:W5"/>
    <mergeCell ref="P6:W6"/>
    <mergeCell ref="D15:D16"/>
    <mergeCell ref="A29:A30"/>
    <mergeCell ref="A27:A28"/>
    <mergeCell ref="A17:A18"/>
    <mergeCell ref="A19:A20"/>
    <mergeCell ref="A21:A22"/>
    <mergeCell ref="A23:A24"/>
    <mergeCell ref="A25:A26"/>
    <mergeCell ref="P7:W7"/>
    <mergeCell ref="P8:W8"/>
    <mergeCell ref="U15:U16"/>
    <mergeCell ref="A12:W12"/>
    <mergeCell ref="A13:A16"/>
    <mergeCell ref="B13:B16"/>
    <mergeCell ref="H15:J15"/>
    <mergeCell ref="K15:K16"/>
    <mergeCell ref="W15:W16"/>
    <mergeCell ref="R13:W13"/>
    <mergeCell ref="V15:V16"/>
    <mergeCell ref="N15:N16"/>
    <mergeCell ref="C13:Q13"/>
    <mergeCell ref="Q15:Q16"/>
    <mergeCell ref="S15:S16"/>
    <mergeCell ref="A10:Y11"/>
    <mergeCell ref="T15:T16"/>
    <mergeCell ref="C33:F33"/>
    <mergeCell ref="G33:H33"/>
    <mergeCell ref="I33:K33"/>
    <mergeCell ref="O15:O16"/>
    <mergeCell ref="P15:P16"/>
    <mergeCell ref="L15:L16"/>
    <mergeCell ref="M15:M16"/>
    <mergeCell ref="X13:X16"/>
    <mergeCell ref="C14:C16"/>
    <mergeCell ref="D14:Q14"/>
    <mergeCell ref="R14:R16"/>
    <mergeCell ref="S14:W14"/>
    <mergeCell ref="F15:F16"/>
    <mergeCell ref="G15:G16"/>
    <mergeCell ref="D39:L39"/>
    <mergeCell ref="D38:L38"/>
    <mergeCell ref="D40:K40"/>
    <mergeCell ref="D34:K34"/>
    <mergeCell ref="D35:L35"/>
    <mergeCell ref="D36:L36"/>
  </mergeCells>
  <pageMargins left="0.19685039370078741" right="0.19685039370078741" top="3.937007874015748E-2" bottom="0.15748031496062992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2022-06-09T12:40:26Z</cp:lastPrinted>
  <dcterms:created xsi:type="dcterms:W3CDTF">1996-10-08T23:32:33Z</dcterms:created>
  <dcterms:modified xsi:type="dcterms:W3CDTF">2022-06-09T12:40:37Z</dcterms:modified>
</cp:coreProperties>
</file>