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firstSheet="13" activeTab="14"/>
  </bookViews>
  <sheets>
    <sheet name="Программа февраль." sheetId="1" r:id="rId1"/>
    <sheet name="поквартал. февраль" sheetId="4" r:id="rId2"/>
    <sheet name="изменения к программе март" sheetId="8" r:id="rId3"/>
    <sheet name="изменения покварт. 24 марта" sheetId="9" r:id="rId4"/>
    <sheet name="21 апреля покварталка" sheetId="11" r:id="rId5"/>
    <sheet name="21.04 сравнительная табл." sheetId="12" r:id="rId6"/>
    <sheet name="21.04 программа" sheetId="13" r:id="rId7"/>
    <sheet name="покварталка по сост. на 22.08.2" sheetId="14" r:id="rId8"/>
    <sheet name="Покв. по сост.на 13.09 " sheetId="20" r:id="rId9"/>
    <sheet name="Программа 6.10" sheetId="18" r:id="rId10"/>
    <sheet name="сравнит 6,10" sheetId="19" r:id="rId11"/>
    <sheet name="Покв. по сост. на 31.10" sheetId="21" r:id="rId12"/>
    <sheet name="Программа на сессию 17.11" sheetId="22" r:id="rId13"/>
    <sheet name="Сравнит к сессии 17.11" sheetId="23" r:id="rId14"/>
    <sheet name="Программа на сессию 15.12" sheetId="24" r:id="rId15"/>
    <sheet name="Сравнит. на сессию 15.12" sheetId="25" r:id="rId16"/>
  </sheets>
  <definedNames>
    <definedName name="_xlnm.Print_Area" localSheetId="6">'21.04 программа'!$A$2:$D$49</definedName>
    <definedName name="_xlnm.Print_Area" localSheetId="5">'21.04 сравнительная табл.'!$A$1:$I$45</definedName>
    <definedName name="_xlnm.Print_Area" localSheetId="11">'Покв. по сост. на 31.10'!$A$1:$I$42</definedName>
    <definedName name="_xlnm.Print_Area" localSheetId="1">'поквартал. февраль'!$A$1:$G$40</definedName>
    <definedName name="_xlnm.Print_Area" localSheetId="7">'покварталка по сост. на 22.08.2'!$A$1:$H$43</definedName>
    <definedName name="_xlnm.Print_Area" localSheetId="9">'Программа 6.10'!$A$1:$D$45</definedName>
    <definedName name="_xlnm.Print_Area" localSheetId="14">'Программа на сессию 15.12'!$A$1:$D$51</definedName>
    <definedName name="_xlnm.Print_Area" localSheetId="12">'Программа на сессию 17.11'!$A$2:$D$46</definedName>
    <definedName name="_xlnm.Print_Area" localSheetId="0">'Программа февраль.'!$A$1:$D$44</definedName>
    <definedName name="_xlnm.Print_Area" localSheetId="10">'сравнит 6,10'!$A$1:$H$45</definedName>
    <definedName name="_xlnm.Print_Area" localSheetId="15">'Сравнит. на сессию 15.12'!$A$1:$H$46</definedName>
  </definedNames>
  <calcPr calcId="145621"/>
</workbook>
</file>

<file path=xl/calcChain.xml><?xml version="1.0" encoding="utf-8"?>
<calcChain xmlns="http://schemas.openxmlformats.org/spreadsheetml/2006/main">
  <c r="D45" i="24" l="1"/>
  <c r="G39" i="25"/>
  <c r="G38" i="25" s="1"/>
  <c r="G36" i="25" s="1"/>
  <c r="D46" i="24"/>
  <c r="G40" i="25"/>
  <c r="C38" i="25"/>
  <c r="C36" i="25" s="1"/>
  <c r="G35" i="25"/>
  <c r="C35" i="25"/>
  <c r="G33" i="25"/>
  <c r="C33" i="25"/>
  <c r="G32" i="25"/>
  <c r="G29" i="25" s="1"/>
  <c r="C32" i="25"/>
  <c r="C29" i="25"/>
  <c r="G9" i="25"/>
  <c r="G7" i="25" s="1"/>
  <c r="C9" i="25"/>
  <c r="C7" i="25" s="1"/>
  <c r="D44" i="24"/>
  <c r="D42" i="24" s="1"/>
  <c r="C44" i="24"/>
  <c r="C42" i="24" s="1"/>
  <c r="C34" i="24" s="1"/>
  <c r="D41" i="24"/>
  <c r="D39" i="24"/>
  <c r="D38" i="24"/>
  <c r="D35" i="24" s="1"/>
  <c r="D33" i="24" s="1"/>
  <c r="D34" i="24" s="1"/>
  <c r="D16" i="24"/>
  <c r="D14" i="24" s="1"/>
  <c r="C27" i="25" l="1"/>
  <c r="C28" i="25" s="1"/>
  <c r="G27" i="25"/>
  <c r="G28" i="25" s="1"/>
  <c r="G39" i="23"/>
  <c r="G40" i="23"/>
  <c r="G38" i="23" l="1"/>
  <c r="G43" i="23" l="1"/>
  <c r="G36" i="23" s="1"/>
  <c r="C39" i="23"/>
  <c r="C35" i="23"/>
  <c r="C29" i="23" s="1"/>
  <c r="C33" i="23"/>
  <c r="C32" i="23"/>
  <c r="C9" i="23"/>
  <c r="C7" i="23" s="1"/>
  <c r="G35" i="23"/>
  <c r="G33" i="23"/>
  <c r="G32" i="23"/>
  <c r="G9" i="23"/>
  <c r="G7" i="23"/>
  <c r="D41" i="22"/>
  <c r="D40" i="22"/>
  <c r="D44" i="22"/>
  <c r="C39" i="22"/>
  <c r="C37" i="22"/>
  <c r="D36" i="22"/>
  <c r="D30" i="22" s="1"/>
  <c r="D34" i="22"/>
  <c r="D33" i="22"/>
  <c r="C29" i="22"/>
  <c r="D11" i="22"/>
  <c r="D9" i="22"/>
  <c r="G29" i="23" l="1"/>
  <c r="D39" i="22"/>
  <c r="D37" i="22" s="1"/>
  <c r="C38" i="23"/>
  <c r="C36" i="23" s="1"/>
  <c r="C27" i="23" s="1"/>
  <c r="C28" i="23" s="1"/>
  <c r="G27" i="23"/>
  <c r="G28" i="23" s="1"/>
  <c r="D28" i="22"/>
  <c r="D29" i="22" s="1"/>
  <c r="H35" i="21"/>
  <c r="H31" i="21"/>
  <c r="H28" i="21"/>
  <c r="I28" i="21" s="1"/>
  <c r="I40" i="21"/>
  <c r="E40" i="21"/>
  <c r="G40" i="21" s="1"/>
  <c r="H39" i="21"/>
  <c r="I39" i="21" s="1"/>
  <c r="G39" i="21"/>
  <c r="I38" i="21"/>
  <c r="G38" i="21"/>
  <c r="I37" i="21"/>
  <c r="G37" i="21"/>
  <c r="H36" i="21"/>
  <c r="F36" i="21"/>
  <c r="E36" i="21"/>
  <c r="F35" i="21"/>
  <c r="E35" i="21"/>
  <c r="G35" i="21" s="1"/>
  <c r="E34" i="21"/>
  <c r="D34" i="21"/>
  <c r="C34" i="21"/>
  <c r="G33" i="21"/>
  <c r="E32" i="21"/>
  <c r="D32" i="21"/>
  <c r="C32" i="21"/>
  <c r="E31" i="21"/>
  <c r="I31" i="21" s="1"/>
  <c r="E30" i="21"/>
  <c r="G30" i="21" s="1"/>
  <c r="C29" i="21"/>
  <c r="E29" i="21" s="1"/>
  <c r="E27" i="21"/>
  <c r="G27" i="21" s="1"/>
  <c r="F26" i="21"/>
  <c r="D26" i="21"/>
  <c r="D25" i="21" s="1"/>
  <c r="I24" i="21"/>
  <c r="G24" i="21"/>
  <c r="I23" i="21"/>
  <c r="E23" i="21"/>
  <c r="G23" i="21" s="1"/>
  <c r="I22" i="21"/>
  <c r="E22" i="21"/>
  <c r="G22" i="21" s="1"/>
  <c r="I21" i="21"/>
  <c r="E21" i="21"/>
  <c r="G21" i="21" s="1"/>
  <c r="E20" i="21"/>
  <c r="G20" i="21" s="1"/>
  <c r="E19" i="21"/>
  <c r="G19" i="21" s="1"/>
  <c r="I18" i="21"/>
  <c r="E18" i="21"/>
  <c r="G18" i="21" s="1"/>
  <c r="I17" i="21"/>
  <c r="E17" i="21"/>
  <c r="G17" i="21" s="1"/>
  <c r="I16" i="21"/>
  <c r="E16" i="21"/>
  <c r="G16" i="21" s="1"/>
  <c r="E15" i="21"/>
  <c r="G15" i="21" s="1"/>
  <c r="I14" i="21"/>
  <c r="E14" i="21"/>
  <c r="G14" i="21" s="1"/>
  <c r="I13" i="21"/>
  <c r="E13" i="21"/>
  <c r="G13" i="21" s="1"/>
  <c r="I12" i="21"/>
  <c r="E12" i="21"/>
  <c r="G12" i="21" s="1"/>
  <c r="I11" i="21"/>
  <c r="E11" i="21"/>
  <c r="G11" i="21" s="1"/>
  <c r="E10" i="21"/>
  <c r="G10" i="21" s="1"/>
  <c r="E9" i="21"/>
  <c r="G9" i="21" s="1"/>
  <c r="I8" i="21"/>
  <c r="E8" i="21"/>
  <c r="G8" i="21" s="1"/>
  <c r="H7" i="21"/>
  <c r="F7" i="21"/>
  <c r="D7" i="21"/>
  <c r="C7" i="21"/>
  <c r="E7" i="21" s="1"/>
  <c r="E6" i="21"/>
  <c r="G6" i="21" s="1"/>
  <c r="G5" i="21"/>
  <c r="I40" i="20"/>
  <c r="E40" i="20"/>
  <c r="G40" i="20" s="1"/>
  <c r="H39" i="20"/>
  <c r="I39" i="20" s="1"/>
  <c r="G39" i="20"/>
  <c r="I38" i="20"/>
  <c r="G38" i="20"/>
  <c r="I37" i="20"/>
  <c r="G37" i="20"/>
  <c r="H36" i="20"/>
  <c r="F36" i="20"/>
  <c r="E36" i="20"/>
  <c r="I36" i="20" s="1"/>
  <c r="H35" i="20"/>
  <c r="F35" i="20"/>
  <c r="E35" i="20"/>
  <c r="G35" i="20" s="1"/>
  <c r="D34" i="20"/>
  <c r="C34" i="20"/>
  <c r="G33" i="20"/>
  <c r="D32" i="20"/>
  <c r="C32" i="20"/>
  <c r="E31" i="20"/>
  <c r="I31" i="20" s="1"/>
  <c r="E30" i="20"/>
  <c r="G30" i="20" s="1"/>
  <c r="C29" i="20"/>
  <c r="E29" i="20" s="1"/>
  <c r="I28" i="20"/>
  <c r="E27" i="20"/>
  <c r="G27" i="20" s="1"/>
  <c r="H26" i="20"/>
  <c r="F26" i="20"/>
  <c r="D26" i="20"/>
  <c r="D25" i="20" s="1"/>
  <c r="I24" i="20"/>
  <c r="G24" i="20"/>
  <c r="I23" i="20"/>
  <c r="E23" i="20"/>
  <c r="G23" i="20" s="1"/>
  <c r="I22" i="20"/>
  <c r="E22" i="20"/>
  <c r="G22" i="20" s="1"/>
  <c r="I21" i="20"/>
  <c r="E21" i="20"/>
  <c r="G21" i="20" s="1"/>
  <c r="E20" i="20"/>
  <c r="G20" i="20" s="1"/>
  <c r="E19" i="20"/>
  <c r="G19" i="20" s="1"/>
  <c r="I18" i="20"/>
  <c r="G18" i="20"/>
  <c r="E18" i="20"/>
  <c r="I17" i="20"/>
  <c r="E17" i="20"/>
  <c r="G17" i="20" s="1"/>
  <c r="I16" i="20"/>
  <c r="E16" i="20"/>
  <c r="G16" i="20" s="1"/>
  <c r="E15" i="20"/>
  <c r="G15" i="20" s="1"/>
  <c r="I14" i="20"/>
  <c r="E14" i="20"/>
  <c r="G14" i="20" s="1"/>
  <c r="I13" i="20"/>
  <c r="G13" i="20"/>
  <c r="E13" i="20"/>
  <c r="I12" i="20"/>
  <c r="E12" i="20"/>
  <c r="G12" i="20" s="1"/>
  <c r="I11" i="20"/>
  <c r="E11" i="20"/>
  <c r="G11" i="20" s="1"/>
  <c r="E10" i="20"/>
  <c r="G10" i="20" s="1"/>
  <c r="E9" i="20"/>
  <c r="G9" i="20" s="1"/>
  <c r="I8" i="20"/>
  <c r="E8" i="20"/>
  <c r="G8" i="20" s="1"/>
  <c r="H7" i="20"/>
  <c r="F7" i="20"/>
  <c r="D7" i="20"/>
  <c r="C7" i="20"/>
  <c r="E7" i="20" s="1"/>
  <c r="E6" i="20"/>
  <c r="G6" i="20" s="1"/>
  <c r="G5" i="20"/>
  <c r="E4" i="20"/>
  <c r="G4" i="20" s="1"/>
  <c r="G31" i="21" l="1"/>
  <c r="F34" i="20"/>
  <c r="F32" i="20" s="1"/>
  <c r="F25" i="20" s="1"/>
  <c r="F34" i="21"/>
  <c r="F32" i="21" s="1"/>
  <c r="E34" i="20"/>
  <c r="F25" i="21"/>
  <c r="G32" i="21"/>
  <c r="G31" i="20"/>
  <c r="I35" i="21"/>
  <c r="I35" i="20"/>
  <c r="E4" i="21"/>
  <c r="G4" i="21" s="1"/>
  <c r="I36" i="21"/>
  <c r="H26" i="21"/>
  <c r="I7" i="21"/>
  <c r="G7" i="21"/>
  <c r="I29" i="21"/>
  <c r="G29" i="21"/>
  <c r="I6" i="21"/>
  <c r="I4" i="21" s="1"/>
  <c r="I27" i="21"/>
  <c r="I30" i="21"/>
  <c r="G36" i="21"/>
  <c r="C26" i="21"/>
  <c r="C25" i="21" s="1"/>
  <c r="C24" i="21" s="1"/>
  <c r="E26" i="21"/>
  <c r="H34" i="21"/>
  <c r="I7" i="20"/>
  <c r="G7" i="20"/>
  <c r="I29" i="20"/>
  <c r="G29" i="20"/>
  <c r="I6" i="20"/>
  <c r="I4" i="20" s="1"/>
  <c r="I27" i="20"/>
  <c r="I30" i="20"/>
  <c r="G36" i="20"/>
  <c r="C26" i="20"/>
  <c r="C25" i="20" s="1"/>
  <c r="C24" i="20" s="1"/>
  <c r="E26" i="20"/>
  <c r="I26" i="20" s="1"/>
  <c r="H34" i="20"/>
  <c r="I26" i="21" l="1"/>
  <c r="G34" i="20"/>
  <c r="E32" i="20"/>
  <c r="G32" i="20" s="1"/>
  <c r="G34" i="21"/>
  <c r="H32" i="21"/>
  <c r="I34" i="21"/>
  <c r="G26" i="21"/>
  <c r="E25" i="21"/>
  <c r="G25" i="21" s="1"/>
  <c r="H32" i="20"/>
  <c r="I34" i="20"/>
  <c r="G26" i="20"/>
  <c r="E25" i="20"/>
  <c r="G25" i="20" s="1"/>
  <c r="I32" i="21" l="1"/>
  <c r="H25" i="21"/>
  <c r="I25" i="21" s="1"/>
  <c r="I32" i="20"/>
  <c r="H25" i="20"/>
  <c r="I25" i="20" s="1"/>
  <c r="D39" i="18" l="1"/>
  <c r="D35" i="18"/>
  <c r="G39" i="19"/>
  <c r="G35" i="19"/>
  <c r="G38" i="19" l="1"/>
  <c r="G36" i="19" s="1"/>
  <c r="G32" i="19"/>
  <c r="G33" i="19"/>
  <c r="G9" i="19"/>
  <c r="G7" i="19" s="1"/>
  <c r="C39" i="19"/>
  <c r="C38" i="19" s="1"/>
  <c r="C36" i="19" s="1"/>
  <c r="C33" i="19"/>
  <c r="C32" i="19"/>
  <c r="C29" i="19" s="1"/>
  <c r="C27" i="19" s="1"/>
  <c r="C28" i="19" s="1"/>
  <c r="C9" i="19"/>
  <c r="C7" i="19" s="1"/>
  <c r="D32" i="18"/>
  <c r="D38" i="18"/>
  <c r="D36" i="18" s="1"/>
  <c r="C38" i="18"/>
  <c r="C36" i="18"/>
  <c r="C28" i="18" s="1"/>
  <c r="D33" i="18"/>
  <c r="E15" i="18"/>
  <c r="D10" i="18"/>
  <c r="D8" i="18" s="1"/>
  <c r="E5" i="11"/>
  <c r="G36" i="14"/>
  <c r="G37" i="14"/>
  <c r="G35" i="14" s="1"/>
  <c r="F37" i="14"/>
  <c r="F35" i="14" s="1"/>
  <c r="F36" i="14"/>
  <c r="H40" i="14"/>
  <c r="H38" i="14"/>
  <c r="H29" i="14"/>
  <c r="H11" i="14"/>
  <c r="H8" i="14"/>
  <c r="D27" i="14"/>
  <c r="E28" i="14"/>
  <c r="H28" i="14" s="1"/>
  <c r="E36" i="14"/>
  <c r="E35" i="14" s="1"/>
  <c r="E33" i="14" s="1"/>
  <c r="E41" i="14"/>
  <c r="E37" i="14"/>
  <c r="E31" i="14"/>
  <c r="H31" i="14" s="1"/>
  <c r="E32" i="14"/>
  <c r="H32" i="14" s="1"/>
  <c r="H25" i="14"/>
  <c r="H36" i="14" l="1"/>
  <c r="G29" i="19"/>
  <c r="G27" i="19" s="1"/>
  <c r="G28" i="19" s="1"/>
  <c r="D29" i="18"/>
  <c r="D27" i="18" s="1"/>
  <c r="D28" i="18" s="1"/>
  <c r="H37" i="14"/>
  <c r="H35" i="14"/>
  <c r="G33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6" i="14"/>
  <c r="H6" i="14" s="1"/>
  <c r="H4" i="14" s="1"/>
  <c r="C7" i="14"/>
  <c r="D7" i="14"/>
  <c r="F7" i="14"/>
  <c r="G7" i="14"/>
  <c r="C30" i="14"/>
  <c r="E30" i="14" s="1"/>
  <c r="H30" i="14" s="1"/>
  <c r="E7" i="14" l="1"/>
  <c r="H7" i="14" s="1"/>
  <c r="E27" i="14"/>
  <c r="E26" i="14" s="1"/>
  <c r="E4" i="14"/>
  <c r="H41" i="14"/>
  <c r="H39" i="14"/>
  <c r="D35" i="14"/>
  <c r="D33" i="14" s="1"/>
  <c r="D26" i="14" s="1"/>
  <c r="C35" i="14"/>
  <c r="C33" i="14" s="1"/>
  <c r="G27" i="14"/>
  <c r="F27" i="14"/>
  <c r="H23" i="14"/>
  <c r="H22" i="14"/>
  <c r="H21" i="14"/>
  <c r="H18" i="14"/>
  <c r="H17" i="14"/>
  <c r="H16" i="14"/>
  <c r="H14" i="14"/>
  <c r="H13" i="14"/>
  <c r="H12" i="14"/>
  <c r="H33" i="12"/>
  <c r="H39" i="12"/>
  <c r="H38" i="12" s="1"/>
  <c r="H36" i="12" s="1"/>
  <c r="E15" i="13"/>
  <c r="D34" i="13"/>
  <c r="D40" i="13"/>
  <c r="D39" i="13" s="1"/>
  <c r="H32" i="12"/>
  <c r="D9" i="12"/>
  <c r="H9" i="12"/>
  <c r="H6" i="12" s="1"/>
  <c r="E33" i="13"/>
  <c r="D33" i="13"/>
  <c r="D10" i="13"/>
  <c r="D8" i="13" s="1"/>
  <c r="H29" i="12" l="1"/>
  <c r="H27" i="12" s="1"/>
  <c r="H28" i="12" s="1"/>
  <c r="G26" i="14"/>
  <c r="H27" i="14"/>
  <c r="F33" i="14"/>
  <c r="H33" i="14" s="1"/>
  <c r="C27" i="14"/>
  <c r="C39" i="13"/>
  <c r="C37" i="13" s="1"/>
  <c r="C29" i="13" s="1"/>
  <c r="D37" i="13"/>
  <c r="D30" i="13"/>
  <c r="D28" i="13" l="1"/>
  <c r="F26" i="14"/>
  <c r="H26" i="14" s="1"/>
  <c r="C26" i="14"/>
  <c r="D29" i="13"/>
  <c r="D29" i="12"/>
  <c r="D38" i="12"/>
  <c r="D36" i="12" s="1"/>
  <c r="C38" i="12"/>
  <c r="C36" i="12" s="1"/>
  <c r="C28" i="12" s="1"/>
  <c r="C25" i="14" l="1"/>
  <c r="D28" i="12"/>
  <c r="G23" i="11"/>
  <c r="G34" i="11"/>
  <c r="G38" i="11"/>
  <c r="G37" i="11"/>
  <c r="G36" i="11"/>
  <c r="G35" i="11"/>
  <c r="G33" i="11"/>
  <c r="F32" i="11"/>
  <c r="E32" i="11"/>
  <c r="D32" i="11"/>
  <c r="C32" i="11"/>
  <c r="F30" i="11"/>
  <c r="E30" i="11"/>
  <c r="D30" i="11"/>
  <c r="C30" i="11"/>
  <c r="G29" i="11"/>
  <c r="C28" i="11"/>
  <c r="G28" i="11" s="1"/>
  <c r="G27" i="11"/>
  <c r="G26" i="11"/>
  <c r="F25" i="11"/>
  <c r="F24" i="11" s="1"/>
  <c r="E25" i="11"/>
  <c r="E24" i="11" s="1"/>
  <c r="D25" i="11"/>
  <c r="G21" i="11"/>
  <c r="G20" i="11"/>
  <c r="G19" i="11"/>
  <c r="G16" i="11"/>
  <c r="G15" i="11"/>
  <c r="G14" i="11"/>
  <c r="G12" i="11"/>
  <c r="G11" i="11"/>
  <c r="G10" i="11"/>
  <c r="G9" i="11"/>
  <c r="G6" i="11"/>
  <c r="F5" i="11"/>
  <c r="D5" i="11"/>
  <c r="C5" i="11"/>
  <c r="C28" i="4"/>
  <c r="G38" i="9"/>
  <c r="G37" i="9"/>
  <c r="G36" i="9"/>
  <c r="G35" i="9"/>
  <c r="G34" i="9"/>
  <c r="G33" i="9"/>
  <c r="F32" i="9"/>
  <c r="E32" i="9"/>
  <c r="E30" i="9" s="1"/>
  <c r="D32" i="9"/>
  <c r="D30" i="9" s="1"/>
  <c r="C32" i="9"/>
  <c r="C30" i="9" s="1"/>
  <c r="F30" i="9"/>
  <c r="G29" i="9"/>
  <c r="C28" i="9"/>
  <c r="G28" i="9" s="1"/>
  <c r="G27" i="9"/>
  <c r="G26" i="9"/>
  <c r="F25" i="9"/>
  <c r="E25" i="9"/>
  <c r="D25" i="9"/>
  <c r="G21" i="9"/>
  <c r="G20" i="9"/>
  <c r="G19" i="9"/>
  <c r="G16" i="9"/>
  <c r="G15" i="9"/>
  <c r="G14" i="9"/>
  <c r="G12" i="9"/>
  <c r="G11" i="9"/>
  <c r="G10" i="9"/>
  <c r="G9" i="9"/>
  <c r="G6" i="9"/>
  <c r="F5" i="9"/>
  <c r="E5" i="9"/>
  <c r="D5" i="9"/>
  <c r="C5" i="9"/>
  <c r="D35" i="8"/>
  <c r="D33" i="8" s="1"/>
  <c r="C35" i="8"/>
  <c r="C33" i="8" s="1"/>
  <c r="C26" i="8" s="1"/>
  <c r="D31" i="8"/>
  <c r="D27" i="8" s="1"/>
  <c r="D7" i="8"/>
  <c r="G38" i="4"/>
  <c r="G37" i="4"/>
  <c r="G36" i="4"/>
  <c r="G35" i="4"/>
  <c r="G34" i="4"/>
  <c r="G33" i="4"/>
  <c r="F32" i="4"/>
  <c r="E32" i="4"/>
  <c r="D32" i="4"/>
  <c r="C32" i="4"/>
  <c r="G29" i="4"/>
  <c r="G28" i="4"/>
  <c r="G27" i="4"/>
  <c r="G26" i="4"/>
  <c r="F25" i="4"/>
  <c r="E25" i="4"/>
  <c r="D25" i="4"/>
  <c r="C25" i="4"/>
  <c r="C25" i="11" l="1"/>
  <c r="F24" i="9"/>
  <c r="D24" i="11"/>
  <c r="G30" i="11"/>
  <c r="D25" i="8"/>
  <c r="D26" i="8" s="1"/>
  <c r="D24" i="9"/>
  <c r="G32" i="4"/>
  <c r="G5" i="9"/>
  <c r="G30" i="9"/>
  <c r="E24" i="9"/>
  <c r="G5" i="11"/>
  <c r="G25" i="11"/>
  <c r="G32" i="11"/>
  <c r="C24" i="11"/>
  <c r="G25" i="4"/>
  <c r="G32" i="9"/>
  <c r="C25" i="9"/>
  <c r="C24" i="9" s="1"/>
  <c r="G21" i="4"/>
  <c r="G20" i="4"/>
  <c r="G19" i="4"/>
  <c r="G16" i="4"/>
  <c r="G15" i="4"/>
  <c r="G14" i="4"/>
  <c r="G12" i="4"/>
  <c r="G11" i="4"/>
  <c r="G10" i="4"/>
  <c r="G9" i="4"/>
  <c r="G6" i="4"/>
  <c r="F5" i="4"/>
  <c r="E5" i="4"/>
  <c r="D5" i="4"/>
  <c r="C5" i="4"/>
  <c r="D35" i="1"/>
  <c r="C35" i="1"/>
  <c r="D31" i="1"/>
  <c r="D27" i="1" s="1"/>
  <c r="G24" i="11" l="1"/>
  <c r="G24" i="9"/>
  <c r="D33" i="1"/>
  <c r="C33" i="1" s="1"/>
  <c r="G5" i="4"/>
  <c r="G25" i="9"/>
  <c r="D25" i="1"/>
  <c r="D26" i="1" s="1"/>
  <c r="C26" i="1" s="1"/>
  <c r="D7" i="1"/>
  <c r="G23" i="9" l="1"/>
  <c r="C23" i="9"/>
  <c r="C30" i="4"/>
  <c r="C24" i="4"/>
  <c r="D30" i="4"/>
  <c r="D24" i="4" s="1"/>
  <c r="E30" i="4"/>
  <c r="E24" i="4" s="1"/>
  <c r="F30" i="4"/>
  <c r="F24" i="4" s="1"/>
  <c r="G24" i="4" l="1"/>
  <c r="G23" i="4" s="1"/>
  <c r="G30" i="4"/>
  <c r="C23" i="4"/>
</calcChain>
</file>

<file path=xl/sharedStrings.xml><?xml version="1.0" encoding="utf-8"?>
<sst xmlns="http://schemas.openxmlformats.org/spreadsheetml/2006/main" count="1078" uniqueCount="115">
  <si>
    <t>Программа формирования и расходования средств</t>
  </si>
  <si>
    <t>территориального экологического фонда города Тирасполь на 2022 год</t>
  </si>
  <si>
    <t>№ п/п</t>
  </si>
  <si>
    <t>Наименование мероприятий (статей)</t>
  </si>
  <si>
    <t>Плана на 2020 год</t>
  </si>
  <si>
    <t>Сумма (руб.)</t>
  </si>
  <si>
    <t>Код:</t>
  </si>
  <si>
    <t>ДОХОДЫ</t>
  </si>
  <si>
    <t>4 906 923</t>
  </si>
  <si>
    <t>Платежи за пользование водными ресурсами сверх установленных нормативов и лимитов</t>
  </si>
  <si>
    <t xml:space="preserve"> </t>
  </si>
  <si>
    <t xml:space="preserve">Платежи за пользование недрами, в том числе для производства столовых и минеральных вод, сверх установленных лимитов  </t>
  </si>
  <si>
    <t>Платежи за пользование животным миром сверх установленных нормативов и лимитов</t>
  </si>
  <si>
    <t xml:space="preserve">Платежи за выбросы в атмосферу загрязняющих веществ стационарными источниками загрязнения  </t>
  </si>
  <si>
    <t>Платежи за выбросы в атмосферу загрязняющих веществ передвижными источниками загрязнения, уплачиваемые юридическими лицами</t>
  </si>
  <si>
    <t xml:space="preserve">Платежи за загрязнение водного бассейна сбросом производственных и коммунально-бытовых сточных вод  </t>
  </si>
  <si>
    <t xml:space="preserve">Платежи за загрязнение водного бассейна сбросом загрязняющих веществ поверхностным стоком  </t>
  </si>
  <si>
    <t xml:space="preserve">Платежи за нерациональное использование и использование  не по назначению всех видов природных ресурсов  </t>
  </si>
  <si>
    <t xml:space="preserve">Платежи за нерациональное использование и использование  не по назначению водных ресурсов питьевого назначения  </t>
  </si>
  <si>
    <t xml:space="preserve">Платежи за размещение отходов и другие виды вредного воздействия на окружающую природную среду  </t>
  </si>
  <si>
    <t xml:space="preserve">Штрафы и средства, уплачиваемые за ущерб, причиненный окружающей среде, взимаемые территориальными управлениями экологического контроля  </t>
  </si>
  <si>
    <t>Прочие поступления</t>
  </si>
  <si>
    <t>Отчисления от фиксированного сельскохозяйственного налога</t>
  </si>
  <si>
    <t>Платежи за выбросы в атмосферу загрязняющих веществ передвижными источниками загрязнения, уплачиваемые физическими лицами</t>
  </si>
  <si>
    <t>Платежи за выбросы в атмосферу загрязняющих веществ передвижными источниками загрязнения, уплачиваемые физическими лицами, осуществляющими предпринимательскую деятельность без образования юридического лица (индивидуальными предпринимателями)</t>
  </si>
  <si>
    <t>Платежи за размещение твердых бытовых отходов</t>
  </si>
  <si>
    <t>РАСХОДЫ</t>
  </si>
  <si>
    <t>Расходы по экологическому фонду</t>
  </si>
  <si>
    <t>1.</t>
  </si>
  <si>
    <t>Охрана окружающей среды от воздействия  отходов производства потребления и др., всего:</t>
  </si>
  <si>
    <t>95 000</t>
  </si>
  <si>
    <t xml:space="preserve"> в том числе:</t>
  </si>
  <si>
    <t>а) демеркуризация отработаных ртутьсодержащих ламп  бюджетных организаций,  уличного освещения  и  жилищного фонда (в т.ч. обезвреживание ртутьсодержащих термометров)</t>
  </si>
  <si>
    <t>45 000</t>
  </si>
  <si>
    <t>б) проектирование полигонов для складирования отходов (разработка проектно-сметной документации на третью очередь полигона ТБО в с. Малаешты)</t>
  </si>
  <si>
    <t>в) мероприятия по предупреждению несанкционированных свалок и их ликвидация</t>
  </si>
  <si>
    <t>г) очистка береговой линии ручьев "Светлый" и "Лиманный" от поверхностного мусора</t>
  </si>
  <si>
    <t>2.</t>
  </si>
  <si>
    <t>Сохранение  и развитие зеленых насаждений, улучшение санитарно-экологического состояния города, всего:</t>
  </si>
  <si>
    <t>в том числе:</t>
  </si>
  <si>
    <t>а) мероприятия по озеленению и уходу за зелеными насаждениями на территории населенного пункта и уходу за существующими рекреационными местами отдыха, в том числе по 12 000 руб. на  избирательный округ по заявке депутата ТГСНД</t>
  </si>
  <si>
    <t xml:space="preserve"> - мероприятия по озеленению и уходу за зелеными насаждениями (приобретение, посадка зеленых насаждений (в том числе для венртикального озеленениея), полив, прополка, стрижка живой изгороди, формирование крон деревьев и кустарников и др.);
 - мероприятия по озеленению населенного пункта (реконструкция и высадка зеленых насаждений на территории населенного пункта  и на территории рекреационных мест отдыха);
- уход за существующими рекреационными местами отдыха и территоряими населенного пункта (выкашивание газонов на территории линейного озеленения и рекреационных мест отдыха, в т.ч. парков и скверов города).
</t>
  </si>
  <si>
    <t>1 250 983</t>
  </si>
  <si>
    <t>- спил аварийных деревьев, уход за зелеными насаждениями (спил аварийных деревьев, обрезка и формирование крон деревьев, корчевка пней на территории города, в том числе на территориях соцкультбыта, находящихся в муниципальной собственности)</t>
  </si>
  <si>
    <t>1 009 442</t>
  </si>
  <si>
    <t xml:space="preserve">- мероприятия по борьбе с карантинными растениями </t>
  </si>
  <si>
    <t>1 200 000</t>
  </si>
  <si>
    <t>б) приобретение посадочного материала для объектов
 МУ "УНО г. Тирасполя"</t>
  </si>
  <si>
    <t>20 000</t>
  </si>
  <si>
    <t xml:space="preserve">в) приобретение оборудования, предназначенного для сбора твердых бытовых отходов (приобретение контейнеров) </t>
  </si>
  <si>
    <t>730 000</t>
  </si>
  <si>
    <t>3.</t>
  </si>
  <si>
    <t>Организация и ведение системы экологической информации и рекламы, пропаганда экологических знаний,  в том числе:</t>
  </si>
  <si>
    <t>65 940</t>
  </si>
  <si>
    <t xml:space="preserve">
финансовая поддержка по экологическому воспитанию детей 
МОУ ДО "Экологический центр учащихся" </t>
  </si>
  <si>
    <t>Заместитель главы                                                                                                    Г.Д. Горох</t>
  </si>
  <si>
    <t>План на 2022 год</t>
  </si>
  <si>
    <t>Код</t>
  </si>
  <si>
    <t>Наименование групп, подгрупп, статей и подстатей доходов</t>
  </si>
  <si>
    <t>1 квартал</t>
  </si>
  <si>
    <t>2 квартал</t>
  </si>
  <si>
    <t>3 квартал</t>
  </si>
  <si>
    <t>4 квартал</t>
  </si>
  <si>
    <t>Доходы целевых бюджетных фондов</t>
  </si>
  <si>
    <t>Территориальные целевые бюджетные экологические фонды</t>
  </si>
  <si>
    <t xml:space="preserve">Охрана окружающей среды от воздействия  отходов производства потребления и др., всего:                                                                      в том числе:                                                                           </t>
  </si>
  <si>
    <t>Организация и ведение системы экологической информации и рекламы, пропаганда экологических знаний,  в том числе:финансовая поддержка по экологическому воспитанию детей МОУ ДО "Экологический центр учащихся"</t>
  </si>
  <si>
    <t xml:space="preserve">исп. Главный специалист МУ "УГХТ"                       Зидрашко А.А. </t>
  </si>
  <si>
    <t>План на 2022 год(сумма, руб.)</t>
  </si>
  <si>
    <t>Утверждаю:
Заместитель Главы Государственной администрации города Тирасполь и города Днестровск по 
жилищно-коммунальному хозяйству
_________________Г.Д. Горох
"_____"_____________2022 год</t>
  </si>
  <si>
    <t>Программа формирования и расходования средств территориального экологического фонда города Тирасполь на 2022 год (поквартальная роспись), основание:Решение Государственной администрации города Тирасполь и города Днестровск № 411 от 18 февраля 2022 года "Об утверждении поквартальной росписи местного бюджета города Тирасполь на 2022 год"</t>
  </si>
  <si>
    <t>на ближайшую сессию внести изменения в пунт 3 ( в том числе приобретение ОРГ техникики) ( для центра учащихся)</t>
  </si>
  <si>
    <t>4.</t>
  </si>
  <si>
    <t>Кредиторская задолженность по состоянию на 1.01.2022 г.</t>
  </si>
  <si>
    <t>Кредиторская задолженность по состоянию на 1.01.2022г.</t>
  </si>
  <si>
    <t xml:space="preserve"> - мероприятия по озеленению и уходу за зелеными насаждениями (приобретение, посадка зеленых насаждений (в том числе для вертикального озеленения), полив, прополка, стрижка живой изгороди, формирование крон деревьев и кустарников и др.);
 - мероприятия по озеленению населенного пункта (реконструкция и высадка зеленых насаждений на территории населенного пункта  и на территории рекреационных мест отдыха);
- уход за существующими рекреационными местами отдыха и территоряими населенного пункта (выкашивание газонов на территории линейного озеленения и рекреационных мест отдыха, в т.ч. парков и скверов города).
</t>
  </si>
  <si>
    <t>Сравнительная таблица к  Программе формирования и расходования средств территорриального 
экологического фонда города Тирасполь на 2022 год</t>
  </si>
  <si>
    <t>Действующая редакция:</t>
  </si>
  <si>
    <t>Предлагаемая редакция:</t>
  </si>
  <si>
    <t>Программа формирования и расходования средств
территориального экологического фонда города Тирасполь на 2022 год</t>
  </si>
  <si>
    <t>Всего поступлений</t>
  </si>
  <si>
    <t>остатки по состоянию на 1.01.2022 г.</t>
  </si>
  <si>
    <t>+193 063</t>
  </si>
  <si>
    <t>+215909</t>
  </si>
  <si>
    <t xml:space="preserve">в) мероприятия по предупреждению несанкционированных свалок и их ликвидация, в том числе:
</t>
  </si>
  <si>
    <t>- кредиторская задолженость по состоянию на 01.01.2022г.</t>
  </si>
  <si>
    <t>+ 19 010</t>
  </si>
  <si>
    <t>1 полугодие</t>
  </si>
  <si>
    <t>-</t>
  </si>
  <si>
    <t xml:space="preserve">изложить в новой редакции </t>
  </si>
  <si>
    <t>изложить в новой редакции</t>
  </si>
  <si>
    <t>-58 489</t>
  </si>
  <si>
    <t xml:space="preserve">
финансовая поддержка по экологическому воспитанию детей 
МОУ ДО "Экологический центр учащихся", в т.ч. приобретение оргтехники</t>
  </si>
  <si>
    <t>-5 012</t>
  </si>
  <si>
    <t>+58 489
+5 012</t>
  </si>
  <si>
    <t>+58 489 
+ 5 012</t>
  </si>
  <si>
    <r>
      <t>Утверждаю:
Заместитель Главы Государственной администрации города Тирасполь и города Днестровск по 
жилищно-коммунальному хозяйству
_________________Г.Д. Горох
"</t>
    </r>
    <r>
      <rPr>
        <u val="singleAccounting"/>
        <sz val="20"/>
        <color theme="1"/>
        <rFont val="Times New Roman"/>
        <family val="1"/>
        <charset val="204"/>
      </rPr>
      <t>30</t>
    </r>
    <r>
      <rPr>
        <sz val="20"/>
        <color theme="1"/>
        <rFont val="Times New Roman"/>
        <family val="1"/>
        <charset val="204"/>
      </rPr>
      <t xml:space="preserve">" </t>
    </r>
    <r>
      <rPr>
        <u val="singleAccounting"/>
        <sz val="20"/>
        <color theme="1"/>
        <rFont val="Times New Roman"/>
        <family val="1"/>
        <charset val="204"/>
      </rPr>
      <t>августа</t>
    </r>
    <r>
      <rPr>
        <sz val="20"/>
        <color theme="1"/>
        <rFont val="Times New Roman"/>
        <family val="1"/>
        <charset val="204"/>
      </rPr>
      <t xml:space="preserve"> 2022 год</t>
    </r>
  </si>
  <si>
    <t>9 мес.</t>
  </si>
  <si>
    <t>Утверждаю:
Заместитель Главы Государственной администрации города Тирасполь и города Днестровск по 
жилищно-коммунальному хозяйству
_________________Г.Д. Горох
_________________ 2022 год</t>
  </si>
  <si>
    <t>Организация и ведение системы экологической информации и рекламы, пропаганда экологических знаний,  в том числе:финансовая поддержка по экологическому воспитанию детей МОУ ДО "Экологический центр учащихся", в т.ч. приобретение оргтехники</t>
  </si>
  <si>
    <t>-74280,21</t>
  </si>
  <si>
    <t>+74280,21
+2900</t>
  </si>
  <si>
    <t xml:space="preserve">
финансовая поддержка по экологическому воспитанию детей 
МОУ ДО "Экологический центр учащихся" ,в т.ч. Приобретение оргтехники</t>
  </si>
  <si>
    <t>+2900</t>
  </si>
  <si>
    <t>-74281</t>
  </si>
  <si>
    <t>+74281
+2900</t>
  </si>
  <si>
    <t>+ 297 000,</t>
  </si>
  <si>
    <t>+297000</t>
  </si>
  <si>
    <t>в) мероприятия по предупреждению несанкционированных свалок и их ликвидация, в том числе:</t>
  </si>
  <si>
    <t>Приложение № 12</t>
  </si>
  <si>
    <t xml:space="preserve">к Решению Тираспольского городского </t>
  </si>
  <si>
    <t>Совета народных депутатов</t>
  </si>
  <si>
    <t>№ 2 от 17 февраля 2022 г.</t>
  </si>
  <si>
    <t>Приложение № 11</t>
  </si>
  <si>
    <t>№ 68 от 15 декабря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</si>
</sst>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#,##0.00&quot;р.&quot;"/>
    <numFmt numFmtId="167" formatCode="_-* #,##0_р_._-;\-* #,##0_р_._-;_-* &quot;-&quot;??_р_._-;_-@_-"/>
  </numFmts>
  <fonts count="3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24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5"/>
      <name val="Times New Roman"/>
      <family val="1"/>
      <charset val="204"/>
    </font>
    <font>
      <b/>
      <sz val="25"/>
      <name val="Times New Roman"/>
      <family val="1"/>
      <charset val="204"/>
    </font>
    <font>
      <b/>
      <i/>
      <sz val="25"/>
      <name val="Times New Roman"/>
      <family val="1"/>
      <charset val="204"/>
    </font>
    <font>
      <sz val="25"/>
      <color rgb="FFFF0000"/>
      <name val="Times New Roman"/>
      <family val="1"/>
      <charset val="204"/>
    </font>
    <font>
      <sz val="25"/>
      <color theme="1"/>
      <name val="Times New Roman"/>
      <family val="1"/>
      <charset val="204"/>
    </font>
    <font>
      <sz val="36"/>
      <name val="Times New Roman"/>
      <family val="1"/>
      <charset val="204"/>
    </font>
    <font>
      <u val="singleAccounting"/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8" fillId="0" borderId="0" applyFont="0" applyFill="0" applyBorder="0" applyAlignment="0" applyProtection="0"/>
  </cellStyleXfs>
  <cellXfs count="53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166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166" fontId="4" fillId="2" borderId="2" xfId="0" applyNumberFormat="1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166" fontId="4" fillId="2" borderId="4" xfId="0" applyNumberFormat="1" applyFont="1" applyFill="1" applyBorder="1" applyAlignment="1">
      <alignment horizontal="left" wrapText="1"/>
    </xf>
    <xf numFmtId="0" fontId="4" fillId="0" borderId="3" xfId="0" applyFont="1" applyBorder="1" applyAlignment="1">
      <alignment horizontal="center" vertical="center"/>
    </xf>
    <xf numFmtId="3" fontId="4" fillId="0" borderId="0" xfId="0" applyNumberFormat="1" applyFont="1" applyAlignment="1">
      <alignment horizontal="left" vertical="top"/>
    </xf>
    <xf numFmtId="3" fontId="4" fillId="0" borderId="0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5" fillId="2" borderId="12" xfId="0" applyFont="1" applyFill="1" applyBorder="1" applyAlignment="1">
      <alignment horizontal="left" wrapText="1"/>
    </xf>
    <xf numFmtId="3" fontId="4" fillId="0" borderId="0" xfId="0" applyNumberFormat="1" applyFont="1" applyBorder="1" applyAlignment="1">
      <alignment vertical="center"/>
    </xf>
    <xf numFmtId="0" fontId="5" fillId="2" borderId="15" xfId="0" applyFont="1" applyFill="1" applyBorder="1" applyAlignment="1">
      <alignment horizontal="left" wrapText="1"/>
    </xf>
    <xf numFmtId="3" fontId="4" fillId="0" borderId="0" xfId="0" applyNumberFormat="1" applyFont="1" applyBorder="1" applyAlignment="1">
      <alignment horizontal="left" vertical="center"/>
    </xf>
    <xf numFmtId="0" fontId="4" fillId="2" borderId="7" xfId="0" applyFont="1" applyFill="1" applyBorder="1" applyAlignment="1">
      <alignment horizontal="left" wrapText="1"/>
    </xf>
    <xf numFmtId="166" fontId="4" fillId="2" borderId="6" xfId="0" applyNumberFormat="1" applyFont="1" applyFill="1" applyBorder="1" applyAlignment="1">
      <alignment horizontal="left" wrapText="1"/>
    </xf>
    <xf numFmtId="3" fontId="4" fillId="0" borderId="7" xfId="0" applyNumberFormat="1" applyFont="1" applyBorder="1" applyAlignment="1">
      <alignment horizontal="center" vertical="center"/>
    </xf>
    <xf numFmtId="0" fontId="4" fillId="2" borderId="16" xfId="0" applyFont="1" applyFill="1" applyBorder="1" applyAlignment="1">
      <alignment horizontal="left" wrapText="1"/>
    </xf>
    <xf numFmtId="166" fontId="4" fillId="2" borderId="17" xfId="0" applyNumberFormat="1" applyFont="1" applyFill="1" applyBorder="1" applyAlignment="1">
      <alignment horizontal="left" wrapText="1"/>
    </xf>
    <xf numFmtId="3" fontId="4" fillId="0" borderId="14" xfId="0" applyNumberFormat="1" applyFont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wrapText="1"/>
    </xf>
    <xf numFmtId="166" fontId="4" fillId="2" borderId="10" xfId="0" applyNumberFormat="1" applyFont="1" applyFill="1" applyBorder="1" applyAlignment="1">
      <alignment horizontal="left" wrapText="1"/>
    </xf>
    <xf numFmtId="3" fontId="4" fillId="0" borderId="1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166" fontId="3" fillId="0" borderId="6" xfId="0" applyNumberFormat="1" applyFont="1" applyFill="1" applyBorder="1" applyAlignment="1">
      <alignment horizontal="left" wrapText="1"/>
    </xf>
    <xf numFmtId="0" fontId="4" fillId="0" borderId="14" xfId="0" applyFont="1" applyBorder="1" applyAlignment="1">
      <alignment horizontal="left" vertical="center" wrapText="1"/>
    </xf>
    <xf numFmtId="166" fontId="4" fillId="0" borderId="17" xfId="0" applyNumberFormat="1" applyFont="1" applyBorder="1" applyAlignment="1">
      <alignment horizontal="left" wrapText="1"/>
    </xf>
    <xf numFmtId="49" fontId="6" fillId="2" borderId="14" xfId="0" applyNumberFormat="1" applyFont="1" applyFill="1" applyBorder="1" applyAlignment="1">
      <alignment horizontal="left" vertical="top" wrapText="1"/>
    </xf>
    <xf numFmtId="3" fontId="4" fillId="0" borderId="0" xfId="0" applyNumberFormat="1" applyFont="1" applyAlignment="1">
      <alignment horizontal="center" vertical="center" wrapText="1"/>
    </xf>
    <xf numFmtId="49" fontId="4" fillId="0" borderId="14" xfId="0" applyNumberFormat="1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166" fontId="3" fillId="0" borderId="17" xfId="0" applyNumberFormat="1" applyFont="1" applyBorder="1" applyAlignment="1">
      <alignment horizontal="left" wrapText="1"/>
    </xf>
    <xf numFmtId="3" fontId="3" fillId="0" borderId="14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166" fontId="4" fillId="0" borderId="0" xfId="0" applyNumberFormat="1" applyFont="1" applyAlignment="1">
      <alignment horizontal="left" vertical="top"/>
    </xf>
    <xf numFmtId="0" fontId="3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3" fontId="4" fillId="0" borderId="6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center"/>
    </xf>
    <xf numFmtId="0" fontId="7" fillId="0" borderId="0" xfId="0" applyFont="1"/>
    <xf numFmtId="0" fontId="4" fillId="2" borderId="14" xfId="0" applyFont="1" applyFill="1" applyBorder="1" applyAlignment="1">
      <alignment horizontal="center"/>
    </xf>
    <xf numFmtId="3" fontId="4" fillId="0" borderId="17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166" fontId="3" fillId="2" borderId="17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66" fontId="3" fillId="2" borderId="1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/>
    </xf>
    <xf numFmtId="0" fontId="4" fillId="2" borderId="21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wrapText="1"/>
    </xf>
    <xf numFmtId="0" fontId="4" fillId="2" borderId="16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4" fillId="2" borderId="14" xfId="0" applyFont="1" applyFill="1" applyBorder="1" applyAlignment="1">
      <alignment horizontal="center" vertical="center" wrapText="1"/>
    </xf>
    <xf numFmtId="166" fontId="4" fillId="2" borderId="22" xfId="0" applyNumberFormat="1" applyFont="1" applyFill="1" applyBorder="1" applyAlignment="1">
      <alignment horizontal="left" wrapText="1"/>
    </xf>
    <xf numFmtId="0" fontId="4" fillId="0" borderId="14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wrapText="1"/>
    </xf>
    <xf numFmtId="166" fontId="4" fillId="2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center" vertical="center"/>
    </xf>
    <xf numFmtId="164" fontId="9" fillId="0" borderId="33" xfId="0" applyNumberFormat="1" applyFont="1" applyFill="1" applyBorder="1" applyAlignment="1">
      <alignment horizontal="center" vertical="center"/>
    </xf>
    <xf numFmtId="164" fontId="9" fillId="0" borderId="33" xfId="1" applyNumberFormat="1" applyFont="1" applyFill="1" applyBorder="1" applyAlignment="1">
      <alignment horizontal="center" vertical="center"/>
    </xf>
    <xf numFmtId="167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164" fontId="12" fillId="0" borderId="0" xfId="0" applyNumberFormat="1" applyFont="1" applyFill="1" applyAlignment="1">
      <alignment vertical="center"/>
    </xf>
    <xf numFmtId="164" fontId="9" fillId="0" borderId="0" xfId="0" applyNumberFormat="1" applyFont="1" applyFill="1" applyAlignment="1">
      <alignment vertical="center"/>
    </xf>
    <xf numFmtId="164" fontId="9" fillId="0" borderId="35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64" fontId="11" fillId="0" borderId="25" xfId="0" applyNumberFormat="1" applyFont="1" applyFill="1" applyBorder="1" applyAlignment="1">
      <alignment horizontal="center" vertical="center"/>
    </xf>
    <xf numFmtId="164" fontId="11" fillId="0" borderId="26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Alignment="1">
      <alignment vertical="center"/>
    </xf>
    <xf numFmtId="164" fontId="9" fillId="0" borderId="6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164" fontId="12" fillId="0" borderId="0" xfId="0" applyNumberFormat="1" applyFont="1" applyFill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164" fontId="12" fillId="0" borderId="32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vertical="center"/>
    </xf>
    <xf numFmtId="164" fontId="12" fillId="0" borderId="25" xfId="1" applyNumberFormat="1" applyFont="1" applyFill="1" applyBorder="1" applyAlignment="1">
      <alignment horizontal="center" vertical="center"/>
    </xf>
    <xf numFmtId="164" fontId="12" fillId="0" borderId="26" xfId="1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1" fillId="0" borderId="41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wrapText="1"/>
    </xf>
    <xf numFmtId="164" fontId="11" fillId="0" borderId="24" xfId="0" applyNumberFormat="1" applyFont="1" applyFill="1" applyBorder="1" applyAlignment="1">
      <alignment horizontal="center" vertical="center"/>
    </xf>
    <xf numFmtId="164" fontId="12" fillId="0" borderId="24" xfId="0" applyNumberFormat="1" applyFont="1" applyFill="1" applyBorder="1" applyAlignment="1">
      <alignment horizontal="center" vertical="center"/>
    </xf>
    <xf numFmtId="164" fontId="12" fillId="0" borderId="40" xfId="0" applyNumberFormat="1" applyFont="1" applyFill="1" applyBorder="1" applyAlignment="1">
      <alignment horizontal="center" vertical="center"/>
    </xf>
    <xf numFmtId="164" fontId="12" fillId="0" borderId="39" xfId="1" applyNumberFormat="1" applyFont="1" applyFill="1" applyBorder="1" applyAlignment="1">
      <alignment horizontal="center" vertical="center"/>
    </xf>
    <xf numFmtId="164" fontId="9" fillId="0" borderId="42" xfId="0" applyNumberFormat="1" applyFont="1" applyFill="1" applyBorder="1" applyAlignment="1">
      <alignment horizontal="center" vertical="center"/>
    </xf>
    <xf numFmtId="164" fontId="9" fillId="0" borderId="30" xfId="0" applyNumberFormat="1" applyFont="1" applyFill="1" applyBorder="1" applyAlignment="1">
      <alignment horizontal="center" vertical="center"/>
    </xf>
    <xf numFmtId="164" fontId="9" fillId="0" borderId="31" xfId="1" applyNumberFormat="1" applyFont="1" applyFill="1" applyBorder="1" applyAlignment="1">
      <alignment horizontal="center" vertical="center"/>
    </xf>
    <xf numFmtId="164" fontId="9" fillId="0" borderId="43" xfId="0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vertical="center"/>
    </xf>
    <xf numFmtId="164" fontId="12" fillId="0" borderId="29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wrapText="1"/>
    </xf>
    <xf numFmtId="164" fontId="9" fillId="0" borderId="31" xfId="0" applyNumberFormat="1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wrapText="1"/>
    </xf>
    <xf numFmtId="164" fontId="9" fillId="0" borderId="24" xfId="0" applyNumberFormat="1" applyFont="1" applyFill="1" applyBorder="1" applyAlignment="1">
      <alignment horizontal="center" vertical="center"/>
    </xf>
    <xf numFmtId="164" fontId="9" fillId="0" borderId="25" xfId="0" applyNumberFormat="1" applyFont="1" applyFill="1" applyBorder="1" applyAlignment="1">
      <alignment horizontal="center" vertical="center"/>
    </xf>
    <xf numFmtId="164" fontId="9" fillId="0" borderId="26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9" fillId="0" borderId="36" xfId="0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/>
    </xf>
    <xf numFmtId="164" fontId="9" fillId="0" borderId="27" xfId="0" applyNumberFormat="1" applyFont="1" applyFill="1" applyBorder="1" applyAlignment="1">
      <alignment horizontal="center" vertical="center"/>
    </xf>
    <xf numFmtId="164" fontId="9" fillId="0" borderId="28" xfId="0" applyNumberFormat="1" applyFont="1" applyFill="1" applyBorder="1" applyAlignment="1">
      <alignment horizontal="center" vertical="center"/>
    </xf>
    <xf numFmtId="164" fontId="9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166" fontId="5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vertical="center"/>
    </xf>
    <xf numFmtId="0" fontId="5" fillId="0" borderId="41" xfId="0" applyFont="1" applyFill="1" applyBorder="1" applyAlignment="1">
      <alignment wrapText="1"/>
    </xf>
    <xf numFmtId="166" fontId="5" fillId="0" borderId="41" xfId="0" applyNumberFormat="1" applyFont="1" applyFill="1" applyBorder="1" applyAlignment="1">
      <alignment wrapText="1"/>
    </xf>
    <xf numFmtId="3" fontId="5" fillId="0" borderId="41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/>
    </xf>
    <xf numFmtId="0" fontId="4" fillId="2" borderId="14" xfId="0" applyNumberFormat="1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166" fontId="4" fillId="2" borderId="6" xfId="0" applyNumberFormat="1" applyFont="1" applyFill="1" applyBorder="1" applyAlignment="1">
      <alignment horizontal="center"/>
    </xf>
    <xf numFmtId="166" fontId="4" fillId="2" borderId="4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2" borderId="3" xfId="0" applyFont="1" applyFill="1" applyBorder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wrapText="1"/>
    </xf>
    <xf numFmtId="166" fontId="3" fillId="2" borderId="2" xfId="0" applyNumberFormat="1" applyFont="1" applyFill="1" applyBorder="1" applyAlignment="1">
      <alignment horizontal="left" wrapText="1"/>
    </xf>
    <xf numFmtId="3" fontId="3" fillId="0" borderId="39" xfId="0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wrapText="1"/>
    </xf>
    <xf numFmtId="3" fontId="4" fillId="0" borderId="35" xfId="0" applyNumberFormat="1" applyFont="1" applyBorder="1" applyAlignment="1">
      <alignment horizontal="center" vertical="center"/>
    </xf>
    <xf numFmtId="0" fontId="4" fillId="2" borderId="33" xfId="0" applyFont="1" applyFill="1" applyBorder="1" applyAlignment="1">
      <alignment horizontal="center"/>
    </xf>
    <xf numFmtId="166" fontId="4" fillId="2" borderId="33" xfId="0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2" borderId="33" xfId="0" applyFont="1" applyFill="1" applyBorder="1" applyAlignment="1">
      <alignment horizontal="center" vertical="center" wrapText="1"/>
    </xf>
    <xf numFmtId="3" fontId="4" fillId="2" borderId="42" xfId="0" applyNumberFormat="1" applyFont="1" applyFill="1" applyBorder="1" applyAlignment="1">
      <alignment horizontal="center" wrapText="1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3" fontId="3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/>
    <xf numFmtId="3" fontId="3" fillId="2" borderId="27" xfId="0" applyNumberFormat="1" applyFont="1" applyFill="1" applyBorder="1" applyAlignment="1">
      <alignment horizontal="center" wrapText="1"/>
    </xf>
    <xf numFmtId="0" fontId="4" fillId="0" borderId="42" xfId="0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3" fontId="4" fillId="0" borderId="42" xfId="0" applyNumberFormat="1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18" fillId="2" borderId="49" xfId="0" applyFont="1" applyFill="1" applyBorder="1" applyAlignment="1">
      <alignment horizontal="left" wrapText="1"/>
    </xf>
    <xf numFmtId="166" fontId="18" fillId="2" borderId="4" xfId="0" applyNumberFormat="1" applyFont="1" applyFill="1" applyBorder="1" applyAlignment="1">
      <alignment horizontal="left" wrapText="1"/>
    </xf>
    <xf numFmtId="3" fontId="18" fillId="2" borderId="50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 wrapText="1"/>
    </xf>
    <xf numFmtId="164" fontId="9" fillId="0" borderId="52" xfId="0" applyNumberFormat="1" applyFont="1" applyFill="1" applyBorder="1" applyAlignment="1">
      <alignment horizontal="center" vertical="center"/>
    </xf>
    <xf numFmtId="164" fontId="9" fillId="0" borderId="53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164" fontId="11" fillId="0" borderId="25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4" fontId="9" fillId="0" borderId="32" xfId="1" applyNumberFormat="1" applyFont="1" applyFill="1" applyBorder="1" applyAlignment="1">
      <alignment horizontal="center" vertical="center"/>
    </xf>
    <xf numFmtId="164" fontId="11" fillId="3" borderId="24" xfId="0" applyNumberFormat="1" applyFont="1" applyFill="1" applyBorder="1" applyAlignment="1">
      <alignment horizontal="center" vertical="center"/>
    </xf>
    <xf numFmtId="164" fontId="11" fillId="3" borderId="25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164" fontId="12" fillId="3" borderId="24" xfId="0" applyNumberFormat="1" applyFont="1" applyFill="1" applyBorder="1" applyAlignment="1">
      <alignment horizontal="center" vertical="center"/>
    </xf>
    <xf numFmtId="164" fontId="12" fillId="3" borderId="25" xfId="1" applyNumberFormat="1" applyFont="1" applyFill="1" applyBorder="1" applyAlignment="1">
      <alignment horizontal="center" vertical="center"/>
    </xf>
    <xf numFmtId="164" fontId="12" fillId="3" borderId="40" xfId="0" applyNumberFormat="1" applyFont="1" applyFill="1" applyBorder="1" applyAlignment="1">
      <alignment horizontal="center" vertical="center"/>
    </xf>
    <xf numFmtId="164" fontId="12" fillId="3" borderId="32" xfId="0" applyNumberFormat="1" applyFont="1" applyFill="1" applyBorder="1" applyAlignment="1">
      <alignment horizontal="center" vertical="center"/>
    </xf>
    <xf numFmtId="164" fontId="9" fillId="3" borderId="42" xfId="0" applyNumberFormat="1" applyFont="1" applyFill="1" applyBorder="1" applyAlignment="1">
      <alignment horizontal="center" vertical="center"/>
    </xf>
    <xf numFmtId="164" fontId="9" fillId="3" borderId="33" xfId="1" applyNumberFormat="1" applyFont="1" applyFill="1" applyBorder="1" applyAlignment="1">
      <alignment horizontal="center" vertical="center"/>
    </xf>
    <xf numFmtId="164" fontId="9" fillId="3" borderId="30" xfId="0" applyNumberFormat="1" applyFont="1" applyFill="1" applyBorder="1" applyAlignment="1">
      <alignment horizontal="center" vertical="center"/>
    </xf>
    <xf numFmtId="164" fontId="9" fillId="3" borderId="31" xfId="1" applyNumberFormat="1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164" fontId="12" fillId="3" borderId="27" xfId="0" applyNumberFormat="1" applyFont="1" applyFill="1" applyBorder="1" applyAlignment="1">
      <alignment horizontal="center" vertical="center"/>
    </xf>
    <xf numFmtId="164" fontId="12" fillId="3" borderId="28" xfId="0" applyNumberFormat="1" applyFont="1" applyFill="1" applyBorder="1" applyAlignment="1">
      <alignment horizontal="center" vertical="center"/>
    </xf>
    <xf numFmtId="164" fontId="9" fillId="3" borderId="31" xfId="0" applyNumberFormat="1" applyFont="1" applyFill="1" applyBorder="1" applyAlignment="1">
      <alignment horizontal="center" vertical="center"/>
    </xf>
    <xf numFmtId="164" fontId="9" fillId="3" borderId="27" xfId="0" applyNumberFormat="1" applyFont="1" applyFill="1" applyBorder="1" applyAlignment="1">
      <alignment horizontal="center" vertical="center"/>
    </xf>
    <xf numFmtId="164" fontId="9" fillId="3" borderId="33" xfId="0" applyNumberFormat="1" applyFont="1" applyFill="1" applyBorder="1" applyAlignment="1">
      <alignment horizontal="center" vertical="center"/>
    </xf>
    <xf numFmtId="164" fontId="9" fillId="3" borderId="51" xfId="0" applyNumberFormat="1" applyFont="1" applyFill="1" applyBorder="1" applyAlignment="1">
      <alignment horizontal="center" vertical="center"/>
    </xf>
    <xf numFmtId="164" fontId="9" fillId="3" borderId="24" xfId="0" applyNumberFormat="1" applyFont="1" applyFill="1" applyBorder="1" applyAlignment="1">
      <alignment horizontal="center" vertical="center"/>
    </xf>
    <xf numFmtId="164" fontId="9" fillId="3" borderId="25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 applyAlignment="1">
      <alignment horizontal="center" vertical="center"/>
    </xf>
    <xf numFmtId="164" fontId="12" fillId="3" borderId="0" xfId="0" applyNumberFormat="1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164" fontId="11" fillId="3" borderId="55" xfId="0" applyNumberFormat="1" applyFont="1" applyFill="1" applyBorder="1" applyAlignment="1">
      <alignment horizontal="center" vertical="center"/>
    </xf>
    <xf numFmtId="164" fontId="11" fillId="0" borderId="54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164" fontId="9" fillId="3" borderId="52" xfId="0" applyNumberFormat="1" applyFont="1" applyFill="1" applyBorder="1" applyAlignment="1">
      <alignment horizontal="center" vertical="center"/>
    </xf>
    <xf numFmtId="164" fontId="19" fillId="3" borderId="33" xfId="0" applyNumberFormat="1" applyFont="1" applyFill="1" applyBorder="1" applyAlignment="1">
      <alignment horizontal="center" vertical="center"/>
    </xf>
    <xf numFmtId="164" fontId="19" fillId="0" borderId="33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wrapText="1"/>
    </xf>
    <xf numFmtId="3" fontId="20" fillId="0" borderId="39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3" fontId="2" fillId="0" borderId="35" xfId="0" applyNumberFormat="1" applyFont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wrapText="1"/>
    </xf>
    <xf numFmtId="3" fontId="2" fillId="0" borderId="14" xfId="0" applyNumberFormat="1" applyFont="1" applyBorder="1" applyAlignment="1">
      <alignment horizontal="center"/>
    </xf>
    <xf numFmtId="0" fontId="2" fillId="0" borderId="0" xfId="0" applyFont="1"/>
    <xf numFmtId="0" fontId="2" fillId="2" borderId="14" xfId="0" applyFont="1" applyFill="1" applyBorder="1" applyAlignment="1">
      <alignment horizontal="center"/>
    </xf>
    <xf numFmtId="0" fontId="2" fillId="2" borderId="16" xfId="0" applyFont="1" applyFill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wrapText="1"/>
    </xf>
    <xf numFmtId="3" fontId="2" fillId="0" borderId="11" xfId="0" applyNumberFormat="1" applyFont="1" applyBorder="1" applyAlignment="1">
      <alignment horizontal="center"/>
    </xf>
    <xf numFmtId="0" fontId="20" fillId="2" borderId="23" xfId="0" applyFont="1" applyFill="1" applyBorder="1" applyAlignment="1">
      <alignment horizontal="center" vertical="center" wrapText="1"/>
    </xf>
    <xf numFmtId="3" fontId="20" fillId="0" borderId="13" xfId="0" applyNumberFormat="1" applyFont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/>
    </xf>
    <xf numFmtId="0" fontId="21" fillId="2" borderId="12" xfId="0" applyFont="1" applyFill="1" applyBorder="1" applyAlignment="1">
      <alignment horizontal="left" wrapText="1"/>
    </xf>
    <xf numFmtId="0" fontId="21" fillId="2" borderId="15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3" fontId="2" fillId="0" borderId="7" xfId="0" applyNumberFormat="1" applyFont="1" applyBorder="1" applyAlignment="1">
      <alignment horizontal="center" vertical="center"/>
    </xf>
    <xf numFmtId="0" fontId="2" fillId="2" borderId="16" xfId="0" applyFont="1" applyFill="1" applyBorder="1" applyAlignment="1">
      <alignment horizontal="left" wrapText="1"/>
    </xf>
    <xf numFmtId="3" fontId="2" fillId="0" borderId="14" xfId="0" applyNumberFormat="1" applyFont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 wrapText="1"/>
    </xf>
    <xf numFmtId="3" fontId="2" fillId="2" borderId="14" xfId="0" applyNumberFormat="1" applyFont="1" applyFill="1" applyBorder="1" applyAlignment="1">
      <alignment horizontal="center" vertical="center"/>
    </xf>
    <xf numFmtId="0" fontId="22" fillId="2" borderId="49" xfId="0" applyFont="1" applyFill="1" applyBorder="1" applyAlignment="1">
      <alignment horizontal="left" wrapText="1"/>
    </xf>
    <xf numFmtId="3" fontId="22" fillId="2" borderId="50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wrapText="1"/>
    </xf>
    <xf numFmtId="3" fontId="2" fillId="0" borderId="11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20" fillId="0" borderId="7" xfId="0" applyFont="1" applyBorder="1" applyAlignment="1">
      <alignment horizontal="left" wrapText="1"/>
    </xf>
    <xf numFmtId="3" fontId="20" fillId="0" borderId="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49" fontId="15" fillId="2" borderId="14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wrapText="1"/>
    </xf>
    <xf numFmtId="0" fontId="20" fillId="0" borderId="14" xfId="0" applyFont="1" applyBorder="1" applyAlignment="1">
      <alignment horizontal="left" wrapText="1"/>
    </xf>
    <xf numFmtId="0" fontId="21" fillId="0" borderId="1" xfId="0" applyFont="1" applyFill="1" applyBorder="1" applyAlignment="1">
      <alignment horizontal="left" wrapText="1"/>
    </xf>
    <xf numFmtId="0" fontId="21" fillId="0" borderId="8" xfId="0" applyFont="1" applyFill="1" applyBorder="1" applyAlignment="1">
      <alignment horizontal="left" wrapText="1"/>
    </xf>
    <xf numFmtId="0" fontId="23" fillId="0" borderId="0" xfId="0" applyFont="1" applyAlignment="1">
      <alignment horizontal="left" vertical="top"/>
    </xf>
    <xf numFmtId="3" fontId="23" fillId="0" borderId="0" xfId="0" applyNumberFormat="1" applyFont="1" applyAlignment="1">
      <alignment horizontal="center" vertical="center"/>
    </xf>
    <xf numFmtId="0" fontId="23" fillId="0" borderId="0" xfId="0" applyFont="1" applyBorder="1" applyAlignment="1">
      <alignment horizontal="left" vertical="top"/>
    </xf>
    <xf numFmtId="0" fontId="23" fillId="0" borderId="1" xfId="0" applyFont="1" applyBorder="1" applyAlignment="1">
      <alignment horizontal="center" vertical="center"/>
    </xf>
    <xf numFmtId="3" fontId="23" fillId="0" borderId="0" xfId="0" applyNumberFormat="1" applyFont="1" applyAlignment="1">
      <alignment horizontal="center"/>
    </xf>
    <xf numFmtId="0" fontId="23" fillId="0" borderId="3" xfId="0" applyFont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wrapText="1"/>
    </xf>
    <xf numFmtId="0" fontId="23" fillId="0" borderId="14" xfId="0" applyFont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wrapText="1"/>
    </xf>
    <xf numFmtId="3" fontId="24" fillId="0" borderId="39" xfId="0" applyNumberFormat="1" applyFont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wrapText="1"/>
    </xf>
    <xf numFmtId="3" fontId="23" fillId="0" borderId="35" xfId="0" applyNumberFormat="1" applyFont="1" applyBorder="1" applyAlignment="1">
      <alignment horizontal="center" vertical="center"/>
    </xf>
    <xf numFmtId="0" fontId="23" fillId="0" borderId="0" xfId="0" applyFont="1"/>
    <xf numFmtId="0" fontId="23" fillId="0" borderId="0" xfId="0" applyFont="1" applyBorder="1"/>
    <xf numFmtId="0" fontId="24" fillId="2" borderId="14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3" fontId="24" fillId="0" borderId="14" xfId="0" applyNumberFormat="1" applyFont="1" applyBorder="1" applyAlignment="1">
      <alignment horizontal="center" vertical="center"/>
    </xf>
    <xf numFmtId="0" fontId="23" fillId="2" borderId="7" xfId="0" applyFont="1" applyFill="1" applyBorder="1" applyAlignment="1">
      <alignment horizontal="center"/>
    </xf>
    <xf numFmtId="0" fontId="23" fillId="2" borderId="5" xfId="0" applyFont="1" applyFill="1" applyBorder="1" applyAlignment="1">
      <alignment wrapText="1"/>
    </xf>
    <xf numFmtId="3" fontId="23" fillId="0" borderId="14" xfId="0" applyNumberFormat="1" applyFont="1" applyBorder="1" applyAlignment="1">
      <alignment horizontal="center"/>
    </xf>
    <xf numFmtId="0" fontId="23" fillId="2" borderId="14" xfId="0" applyFont="1" applyFill="1" applyBorder="1" applyAlignment="1">
      <alignment horizontal="center"/>
    </xf>
    <xf numFmtId="0" fontId="23" fillId="2" borderId="16" xfId="0" applyFont="1" applyFill="1" applyBorder="1" applyAlignment="1">
      <alignment wrapText="1"/>
    </xf>
    <xf numFmtId="0" fontId="23" fillId="0" borderId="14" xfId="0" applyFont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0" fontId="23" fillId="2" borderId="9" xfId="0" applyFont="1" applyFill="1" applyBorder="1" applyAlignment="1">
      <alignment wrapText="1"/>
    </xf>
    <xf numFmtId="3" fontId="23" fillId="0" borderId="11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 wrapText="1"/>
    </xf>
    <xf numFmtId="3" fontId="24" fillId="0" borderId="13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vertical="center"/>
    </xf>
    <xf numFmtId="0" fontId="24" fillId="2" borderId="9" xfId="0" applyFont="1" applyFill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left" vertical="center"/>
    </xf>
    <xf numFmtId="0" fontId="25" fillId="2" borderId="12" xfId="0" applyFont="1" applyFill="1" applyBorder="1" applyAlignment="1">
      <alignment horizontal="left" wrapText="1"/>
    </xf>
    <xf numFmtId="0" fontId="25" fillId="2" borderId="15" xfId="0" applyFont="1" applyFill="1" applyBorder="1" applyAlignment="1">
      <alignment horizontal="left" wrapText="1"/>
    </xf>
    <xf numFmtId="0" fontId="23" fillId="2" borderId="7" xfId="0" applyFont="1" applyFill="1" applyBorder="1" applyAlignment="1">
      <alignment horizontal="left" wrapText="1"/>
    </xf>
    <xf numFmtId="3" fontId="23" fillId="0" borderId="7" xfId="0" applyNumberFormat="1" applyFont="1" applyBorder="1" applyAlignment="1">
      <alignment horizontal="center" vertical="center"/>
    </xf>
    <xf numFmtId="0" fontId="23" fillId="2" borderId="16" xfId="0" applyFont="1" applyFill="1" applyBorder="1" applyAlignment="1">
      <alignment horizontal="left" wrapText="1"/>
    </xf>
    <xf numFmtId="3" fontId="23" fillId="0" borderId="14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left" vertical="top"/>
    </xf>
    <xf numFmtId="0" fontId="23" fillId="2" borderId="16" xfId="0" applyFont="1" applyFill="1" applyBorder="1" applyAlignment="1">
      <alignment horizontal="left" vertical="center" wrapText="1"/>
    </xf>
    <xf numFmtId="3" fontId="23" fillId="2" borderId="14" xfId="0" applyNumberFormat="1" applyFont="1" applyFill="1" applyBorder="1" applyAlignment="1">
      <alignment horizontal="center" vertical="center"/>
    </xf>
    <xf numFmtId="0" fontId="26" fillId="2" borderId="49" xfId="0" applyFont="1" applyFill="1" applyBorder="1" applyAlignment="1">
      <alignment horizontal="left" wrapText="1"/>
    </xf>
    <xf numFmtId="3" fontId="26" fillId="2" borderId="50" xfId="0" applyNumberFormat="1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left" wrapText="1"/>
    </xf>
    <xf numFmtId="3" fontId="23" fillId="0" borderId="11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left" wrapText="1"/>
    </xf>
    <xf numFmtId="0" fontId="25" fillId="0" borderId="11" xfId="0" applyFont="1" applyBorder="1" applyAlignment="1">
      <alignment horizontal="left" wrapText="1"/>
    </xf>
    <xf numFmtId="0" fontId="24" fillId="0" borderId="7" xfId="0" applyFont="1" applyBorder="1" applyAlignment="1">
      <alignment horizontal="left" wrapText="1"/>
    </xf>
    <xf numFmtId="3" fontId="24" fillId="0" borderId="7" xfId="0" applyNumberFormat="1" applyFont="1" applyBorder="1" applyAlignment="1">
      <alignment horizontal="center" vertical="center"/>
    </xf>
    <xf numFmtId="3" fontId="23" fillId="0" borderId="0" xfId="0" applyNumberFormat="1" applyFont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/>
    </xf>
    <xf numFmtId="49" fontId="23" fillId="0" borderId="0" xfId="0" applyNumberFormat="1" applyFont="1" applyAlignment="1">
      <alignment horizontal="left" vertical="top" wrapText="1"/>
    </xf>
    <xf numFmtId="49" fontId="27" fillId="2" borderId="14" xfId="0" applyNumberFormat="1" applyFont="1" applyFill="1" applyBorder="1" applyAlignment="1">
      <alignment horizontal="left" vertical="top" wrapText="1"/>
    </xf>
    <xf numFmtId="49" fontId="23" fillId="0" borderId="14" xfId="0" applyNumberFormat="1" applyFont="1" applyBorder="1" applyAlignment="1">
      <alignment horizontal="left" wrapText="1"/>
    </xf>
    <xf numFmtId="0" fontId="24" fillId="0" borderId="14" xfId="0" applyFont="1" applyBorder="1" applyAlignment="1">
      <alignment horizontal="left" wrapText="1"/>
    </xf>
    <xf numFmtId="0" fontId="25" fillId="0" borderId="1" xfId="0" applyFont="1" applyFill="1" applyBorder="1" applyAlignment="1">
      <alignment horizontal="left" wrapText="1"/>
    </xf>
    <xf numFmtId="0" fontId="25" fillId="0" borderId="8" xfId="0" applyFont="1" applyFill="1" applyBorder="1" applyAlignment="1">
      <alignment horizontal="left" wrapText="1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vertical="center"/>
    </xf>
    <xf numFmtId="166" fontId="2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center" vertical="center"/>
    </xf>
    <xf numFmtId="166" fontId="2" fillId="2" borderId="2" xfId="0" applyNumberFormat="1" applyFont="1" applyFill="1" applyBorder="1" applyAlignment="1">
      <alignment horizontal="left" wrapText="1"/>
    </xf>
    <xf numFmtId="166" fontId="2" fillId="2" borderId="4" xfId="0" applyNumberFormat="1" applyFont="1" applyFill="1" applyBorder="1" applyAlignment="1">
      <alignment horizontal="left" wrapText="1"/>
    </xf>
    <xf numFmtId="166" fontId="2" fillId="2" borderId="22" xfId="0" applyNumberFormat="1" applyFont="1" applyFill="1" applyBorder="1" applyAlignment="1">
      <alignment horizontal="left" wrapText="1"/>
    </xf>
    <xf numFmtId="3" fontId="2" fillId="0" borderId="0" xfId="0" applyNumberFormat="1" applyFont="1" applyAlignment="1">
      <alignment horizontal="left" vertical="top"/>
    </xf>
    <xf numFmtId="166" fontId="20" fillId="2" borderId="2" xfId="0" applyNumberFormat="1" applyFont="1" applyFill="1" applyBorder="1" applyAlignment="1">
      <alignment horizontal="left" wrapText="1"/>
    </xf>
    <xf numFmtId="166" fontId="2" fillId="2" borderId="6" xfId="0" applyNumberFormat="1" applyFont="1" applyFill="1" applyBorder="1" applyAlignment="1">
      <alignment horizontal="left" wrapText="1"/>
    </xf>
    <xf numFmtId="166" fontId="20" fillId="2" borderId="17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wrapText="1"/>
    </xf>
    <xf numFmtId="3" fontId="2" fillId="0" borderId="17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166" fontId="20" fillId="2" borderId="2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/>
    </xf>
    <xf numFmtId="166" fontId="20" fillId="2" borderId="1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166" fontId="2" fillId="2" borderId="17" xfId="0" applyNumberFormat="1" applyFont="1" applyFill="1" applyBorder="1" applyAlignment="1">
      <alignment horizontal="left" wrapText="1"/>
    </xf>
    <xf numFmtId="166" fontId="22" fillId="2" borderId="4" xfId="0" applyNumberFormat="1" applyFont="1" applyFill="1" applyBorder="1" applyAlignment="1">
      <alignment horizontal="left" wrapText="1"/>
    </xf>
    <xf numFmtId="166" fontId="2" fillId="2" borderId="10" xfId="0" applyNumberFormat="1" applyFont="1" applyFill="1" applyBorder="1" applyAlignment="1">
      <alignment horizontal="left" wrapText="1"/>
    </xf>
    <xf numFmtId="4" fontId="2" fillId="0" borderId="0" xfId="0" applyNumberFormat="1" applyFont="1" applyAlignment="1">
      <alignment horizontal="center" vertical="center"/>
    </xf>
    <xf numFmtId="166" fontId="20" fillId="0" borderId="6" xfId="0" applyNumberFormat="1" applyFont="1" applyFill="1" applyBorder="1" applyAlignment="1">
      <alignment horizontal="left" wrapText="1"/>
    </xf>
    <xf numFmtId="166" fontId="2" fillId="0" borderId="17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66" fontId="20" fillId="0" borderId="17" xfId="0" applyNumberFormat="1" applyFont="1" applyBorder="1" applyAlignment="1">
      <alignment horizontal="left" wrapText="1"/>
    </xf>
    <xf numFmtId="0" fontId="9" fillId="3" borderId="0" xfId="0" applyFont="1" applyFill="1" applyBorder="1" applyAlignment="1">
      <alignment vertical="center"/>
    </xf>
    <xf numFmtId="164" fontId="11" fillId="0" borderId="58" xfId="0" applyNumberFormat="1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164" fontId="9" fillId="3" borderId="46" xfId="0" applyNumberFormat="1" applyFont="1" applyFill="1" applyBorder="1" applyAlignment="1">
      <alignment horizontal="center" vertical="center"/>
    </xf>
    <xf numFmtId="164" fontId="9" fillId="3" borderId="28" xfId="0" applyNumberFormat="1" applyFont="1" applyFill="1" applyBorder="1" applyAlignment="1">
      <alignment horizontal="center" vertical="center"/>
    </xf>
    <xf numFmtId="164" fontId="9" fillId="3" borderId="21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wrapText="1"/>
    </xf>
    <xf numFmtId="164" fontId="1" fillId="3" borderId="60" xfId="0" applyNumberFormat="1" applyFont="1" applyFill="1" applyBorder="1" applyAlignment="1">
      <alignment horizontal="center" vertical="center"/>
    </xf>
    <xf numFmtId="164" fontId="1" fillId="3" borderId="33" xfId="0" applyNumberFormat="1" applyFont="1" applyFill="1" applyBorder="1" applyAlignment="1">
      <alignment horizontal="center" vertical="center"/>
    </xf>
    <xf numFmtId="164" fontId="1" fillId="0" borderId="33" xfId="0" applyNumberFormat="1" applyFont="1" applyFill="1" applyBorder="1" applyAlignment="1">
      <alignment horizontal="center" vertical="center"/>
    </xf>
    <xf numFmtId="164" fontId="1" fillId="0" borderId="3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50" xfId="0" applyFont="1" applyFill="1" applyBorder="1" applyAlignment="1">
      <alignment horizontal="left" wrapText="1"/>
    </xf>
    <xf numFmtId="164" fontId="9" fillId="3" borderId="60" xfId="0" applyNumberFormat="1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left" wrapText="1"/>
    </xf>
    <xf numFmtId="164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horizontal="left" vertical="top" wrapText="1"/>
    </xf>
    <xf numFmtId="164" fontId="9" fillId="3" borderId="61" xfId="0" applyNumberFormat="1" applyFont="1" applyFill="1" applyBorder="1" applyAlignment="1">
      <alignment horizontal="center" vertical="center"/>
    </xf>
    <xf numFmtId="164" fontId="9" fillId="3" borderId="32" xfId="0" applyNumberFormat="1" applyFont="1" applyFill="1" applyBorder="1" applyAlignment="1">
      <alignment horizontal="center" vertical="center"/>
    </xf>
    <xf numFmtId="164" fontId="9" fillId="0" borderId="32" xfId="0" applyNumberFormat="1" applyFont="1" applyFill="1" applyBorder="1" applyAlignment="1">
      <alignment horizontal="center" vertical="center"/>
    </xf>
    <xf numFmtId="164" fontId="9" fillId="0" borderId="39" xfId="0" applyNumberFormat="1" applyFont="1" applyFill="1" applyBorder="1" applyAlignment="1">
      <alignment horizontal="center" vertical="center"/>
    </xf>
    <xf numFmtId="164" fontId="9" fillId="3" borderId="47" xfId="0" applyNumberFormat="1" applyFont="1" applyFill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 wrapText="1"/>
    </xf>
    <xf numFmtId="0" fontId="2" fillId="2" borderId="49" xfId="0" applyFont="1" applyFill="1" applyBorder="1" applyAlignment="1">
      <alignment horizontal="left" wrapText="1"/>
    </xf>
    <xf numFmtId="3" fontId="2" fillId="2" borderId="5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left" wrapText="1"/>
    </xf>
    <xf numFmtId="166" fontId="5" fillId="0" borderId="8" xfId="0" applyNumberFormat="1" applyFont="1" applyFill="1" applyBorder="1" applyAlignment="1">
      <alignment horizontal="left"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left" wrapText="1"/>
    </xf>
    <xf numFmtId="166" fontId="5" fillId="0" borderId="10" xfId="0" applyNumberFormat="1" applyFont="1" applyFill="1" applyBorder="1" applyAlignment="1">
      <alignment horizontal="left" wrapText="1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6" fontId="5" fillId="2" borderId="18" xfId="0" applyNumberFormat="1" applyFont="1" applyFill="1" applyBorder="1" applyAlignment="1">
      <alignment horizontal="center" wrapText="1"/>
    </xf>
    <xf numFmtId="166" fontId="5" fillId="2" borderId="19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64" fontId="15" fillId="0" borderId="0" xfId="0" applyNumberFormat="1" applyFont="1" applyFill="1" applyAlignment="1">
      <alignment horizontal="right" vertical="center" wrapText="1"/>
    </xf>
    <xf numFmtId="164" fontId="11" fillId="0" borderId="29" xfId="0" applyNumberFormat="1" applyFont="1" applyFill="1" applyBorder="1" applyAlignment="1">
      <alignment horizontal="center" vertical="center"/>
    </xf>
    <xf numFmtId="164" fontId="11" fillId="0" borderId="35" xfId="0" applyNumberFormat="1" applyFont="1" applyFill="1" applyBorder="1" applyAlignment="1">
      <alignment horizontal="center" vertical="center"/>
    </xf>
    <xf numFmtId="164" fontId="11" fillId="0" borderId="28" xfId="0" applyNumberFormat="1" applyFont="1" applyFill="1" applyBorder="1" applyAlignment="1">
      <alignment horizontal="center" vertical="center"/>
    </xf>
    <xf numFmtId="164" fontId="11" fillId="0" borderId="33" xfId="0" applyNumberFormat="1" applyFont="1" applyFill="1" applyBorder="1" applyAlignment="1">
      <alignment horizontal="center" vertical="center"/>
    </xf>
    <xf numFmtId="164" fontId="11" fillId="0" borderId="27" xfId="0" applyNumberFormat="1" applyFont="1" applyFill="1" applyBorder="1" applyAlignment="1">
      <alignment horizontal="center" vertical="center"/>
    </xf>
    <xf numFmtId="164" fontId="11" fillId="0" borderId="42" xfId="0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wrapText="1"/>
    </xf>
    <xf numFmtId="164" fontId="15" fillId="0" borderId="0" xfId="0" applyNumberFormat="1" applyFont="1" applyFill="1" applyAlignment="1">
      <alignment horizontal="right" vertical="top" wrapText="1"/>
    </xf>
    <xf numFmtId="0" fontId="4" fillId="2" borderId="50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3" fontId="4" fillId="2" borderId="50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4" fontId="11" fillId="0" borderId="39" xfId="0" applyNumberFormat="1" applyFont="1" applyFill="1" applyBorder="1" applyAlignment="1">
      <alignment horizontal="center" vertical="center"/>
    </xf>
    <xf numFmtId="164" fontId="11" fillId="0" borderId="36" xfId="0" applyNumberFormat="1" applyFont="1" applyFill="1" applyBorder="1" applyAlignment="1">
      <alignment horizontal="center" vertical="center" wrapText="1"/>
    </xf>
    <xf numFmtId="164" fontId="11" fillId="0" borderId="3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64" fontId="11" fillId="3" borderId="27" xfId="0" applyNumberFormat="1" applyFont="1" applyFill="1" applyBorder="1" applyAlignment="1">
      <alignment horizontal="center" vertical="center"/>
    </xf>
    <xf numFmtId="164" fontId="11" fillId="3" borderId="42" xfId="0" applyNumberFormat="1" applyFont="1" applyFill="1" applyBorder="1" applyAlignment="1">
      <alignment horizontal="center" vertical="center"/>
    </xf>
    <xf numFmtId="164" fontId="11" fillId="3" borderId="32" xfId="0" applyNumberFormat="1" applyFont="1" applyFill="1" applyBorder="1" applyAlignment="1">
      <alignment horizontal="center" vertical="center"/>
    </xf>
    <xf numFmtId="164" fontId="11" fillId="3" borderId="33" xfId="0" applyNumberFormat="1" applyFont="1" applyFill="1" applyBorder="1" applyAlignment="1">
      <alignment horizontal="center" vertical="center"/>
    </xf>
    <xf numFmtId="164" fontId="11" fillId="0" borderId="32" xfId="0" applyNumberFormat="1" applyFont="1" applyFill="1" applyBorder="1" applyAlignment="1">
      <alignment horizontal="center" vertical="center"/>
    </xf>
    <xf numFmtId="164" fontId="11" fillId="3" borderId="46" xfId="0" applyNumberFormat="1" applyFont="1" applyFill="1" applyBorder="1" applyAlignment="1">
      <alignment horizontal="center" vertical="center"/>
    </xf>
    <xf numFmtId="164" fontId="11" fillId="3" borderId="21" xfId="0" applyNumberFormat="1" applyFont="1" applyFill="1" applyBorder="1" applyAlignment="1">
      <alignment horizontal="center" vertical="center"/>
    </xf>
    <xf numFmtId="164" fontId="11" fillId="3" borderId="28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Alignment="1">
      <alignment horizontal="left" vertical="center" wrapText="1"/>
    </xf>
    <xf numFmtId="0" fontId="9" fillId="0" borderId="59" xfId="0" applyFont="1" applyFill="1" applyBorder="1" applyAlignment="1">
      <alignment horizontal="center" vertical="center"/>
    </xf>
    <xf numFmtId="164" fontId="11" fillId="0" borderId="54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166" fontId="21" fillId="0" borderId="1" xfId="0" applyNumberFormat="1" applyFont="1" applyFill="1" applyBorder="1" applyAlignment="1">
      <alignment horizontal="left" wrapText="1"/>
    </xf>
    <xf numFmtId="166" fontId="21" fillId="0" borderId="8" xfId="0" applyNumberFormat="1" applyFont="1" applyFill="1" applyBorder="1" applyAlignment="1">
      <alignment horizontal="left" wrapText="1"/>
    </xf>
    <xf numFmtId="3" fontId="21" fillId="0" borderId="1" xfId="0" applyNumberFormat="1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166" fontId="21" fillId="0" borderId="2" xfId="0" applyNumberFormat="1" applyFont="1" applyFill="1" applyBorder="1" applyAlignment="1">
      <alignment horizontal="left" wrapText="1"/>
    </xf>
    <xf numFmtId="166" fontId="21" fillId="0" borderId="10" xfId="0" applyNumberFormat="1" applyFont="1" applyFill="1" applyBorder="1" applyAlignment="1">
      <alignment horizontal="left" wrapText="1"/>
    </xf>
    <xf numFmtId="3" fontId="21" fillId="0" borderId="13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166" fontId="21" fillId="2" borderId="18" xfId="0" applyNumberFormat="1" applyFont="1" applyFill="1" applyBorder="1" applyAlignment="1">
      <alignment horizontal="center" wrapText="1"/>
    </xf>
    <xf numFmtId="166" fontId="21" fillId="2" borderId="19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3" fontId="25" fillId="0" borderId="13" xfId="0" applyNumberFormat="1" applyFont="1" applyFill="1" applyBorder="1" applyAlignment="1">
      <alignment horizontal="center" vertical="center"/>
    </xf>
    <xf numFmtId="3" fontId="25" fillId="0" borderId="11" xfId="0" applyNumberFormat="1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wrapText="1"/>
    </xf>
    <xf numFmtId="0" fontId="23" fillId="2" borderId="20" xfId="0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center"/>
    </xf>
    <xf numFmtId="3" fontId="25" fillId="0" borderId="8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825088</xdr:colOff>
      <xdr:row>0</xdr:row>
      <xdr:rowOff>138547</xdr:rowOff>
    </xdr:from>
    <xdr:to>
      <xdr:col>1</xdr:col>
      <xdr:colOff>3734542</xdr:colOff>
      <xdr:row>0</xdr:row>
      <xdr:rowOff>2078182</xdr:rowOff>
    </xdr:to>
    <xdr:sp macro="" textlink="">
      <xdr:nvSpPr>
        <xdr:cNvPr id="2" name="TextBox 1"/>
        <xdr:cNvSpPr txBox="1"/>
      </xdr:nvSpPr>
      <xdr:spPr>
        <a:xfrm>
          <a:off x="825088" y="138547"/>
          <a:ext cx="3776229" cy="19396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800">
              <a:latin typeface="Times New Roman" pitchFamily="18" charset="0"/>
              <a:cs typeface="Times New Roman" pitchFamily="18" charset="0"/>
            </a:rPr>
            <a:t>Согласованно:</a:t>
          </a:r>
        </a:p>
        <a:p>
          <a:r>
            <a:rPr lang="ru-RU" sz="1800">
              <a:latin typeface="Times New Roman" pitchFamily="18" charset="0"/>
              <a:cs typeface="Times New Roman" pitchFamily="18" charset="0"/>
            </a:rPr>
            <a:t>Министр </a:t>
          </a:r>
        </a:p>
        <a:p>
          <a:r>
            <a:rPr lang="ru-RU" sz="1800">
              <a:latin typeface="Times New Roman" pitchFamily="18" charset="0"/>
              <a:cs typeface="Times New Roman" pitchFamily="18" charset="0"/>
            </a:rPr>
            <a:t>сельского хозяйства и природных</a:t>
          </a:r>
        </a:p>
        <a:p>
          <a:r>
            <a:rPr lang="ru-RU" sz="1800">
              <a:latin typeface="Times New Roman" pitchFamily="18" charset="0"/>
              <a:cs typeface="Times New Roman" pitchFamily="18" charset="0"/>
            </a:rPr>
            <a:t>ресурсов ПМР</a:t>
          </a:r>
        </a:p>
        <a:p>
          <a:r>
            <a:rPr lang="ru-RU" sz="1800">
              <a:latin typeface="Times New Roman" pitchFamily="18" charset="0"/>
              <a:cs typeface="Times New Roman" pitchFamily="18" charset="0"/>
            </a:rPr>
            <a:t>________________А.Н</a:t>
          </a:r>
          <a:r>
            <a:rPr lang="ru-RU" sz="1800" baseline="0">
              <a:latin typeface="Times New Roman" pitchFamily="18" charset="0"/>
              <a:cs typeface="Times New Roman" pitchFamily="18" charset="0"/>
            </a:rPr>
            <a:t>. Розенберг</a:t>
          </a:r>
          <a:endParaRPr lang="ru-RU" sz="1800">
            <a:latin typeface="Times New Roman" pitchFamily="18" charset="0"/>
            <a:cs typeface="Times New Roman" pitchFamily="18" charset="0"/>
          </a:endParaRPr>
        </a:p>
        <a:p>
          <a:r>
            <a:rPr lang="ru-RU" sz="1800">
              <a:latin typeface="Times New Roman" pitchFamily="18" charset="0"/>
              <a:cs typeface="Times New Roman" pitchFamily="18" charset="0"/>
            </a:rPr>
            <a:t>"____"_____________202</a:t>
          </a:r>
          <a:r>
            <a:rPr lang="en-US" sz="1800">
              <a:latin typeface="Times New Roman" pitchFamily="18" charset="0"/>
              <a:cs typeface="Times New Roman" pitchFamily="18" charset="0"/>
            </a:rPr>
            <a:t>2</a:t>
          </a:r>
          <a:r>
            <a:rPr lang="ru-RU" sz="1800">
              <a:latin typeface="Times New Roman" pitchFamily="18" charset="0"/>
              <a:cs typeface="Times New Roman" pitchFamily="18" charset="0"/>
            </a:rPr>
            <a:t> год</a:t>
          </a:r>
        </a:p>
      </xdr:txBody>
    </xdr:sp>
    <xdr:clientData/>
  </xdr:twoCellAnchor>
  <xdr:twoCellAnchor>
    <xdr:from>
      <xdr:col>1</xdr:col>
      <xdr:colOff>4127500</xdr:colOff>
      <xdr:row>0</xdr:row>
      <xdr:rowOff>95250</xdr:rowOff>
    </xdr:from>
    <xdr:to>
      <xdr:col>3</xdr:col>
      <xdr:colOff>2480457</xdr:colOff>
      <xdr:row>0</xdr:row>
      <xdr:rowOff>2057400</xdr:rowOff>
    </xdr:to>
    <xdr:sp macro="" textlink="">
      <xdr:nvSpPr>
        <xdr:cNvPr id="3" name="TextBox 2"/>
        <xdr:cNvSpPr txBox="1"/>
      </xdr:nvSpPr>
      <xdr:spPr>
        <a:xfrm>
          <a:off x="5000625" y="95250"/>
          <a:ext cx="4337832" cy="1962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800">
              <a:latin typeface="Times New Roman" pitchFamily="18" charset="0"/>
              <a:cs typeface="Times New Roman" pitchFamily="18" charset="0"/>
            </a:rPr>
            <a:t>Согласованно:</a:t>
          </a:r>
        </a:p>
        <a:p>
          <a:r>
            <a:rPr lang="ru-RU" sz="1800">
              <a:latin typeface="Times New Roman" pitchFamily="18" charset="0"/>
              <a:cs typeface="Times New Roman" pitchFamily="18" charset="0"/>
            </a:rPr>
            <a:t>Начальник</a:t>
          </a:r>
          <a:r>
            <a:rPr lang="ru-RU" sz="1800" baseline="0">
              <a:latin typeface="Times New Roman" pitchFamily="18" charset="0"/>
              <a:cs typeface="Times New Roman" pitchFamily="18" charset="0"/>
            </a:rPr>
            <a:t> </a:t>
          </a:r>
        </a:p>
        <a:p>
          <a:r>
            <a:rPr lang="ru-RU" sz="1800" baseline="0">
              <a:latin typeface="Times New Roman" pitchFamily="18" charset="0"/>
              <a:cs typeface="Times New Roman" pitchFamily="18" charset="0"/>
            </a:rPr>
            <a:t>Государственной  службы экологии, экологического контроля  и охраны кружающей среды ПМР</a:t>
          </a:r>
        </a:p>
        <a:p>
          <a:r>
            <a:rPr lang="ru-RU" sz="1800" baseline="0">
              <a:latin typeface="Times New Roman" pitchFamily="18" charset="0"/>
              <a:cs typeface="Times New Roman" pitchFamily="18" charset="0"/>
            </a:rPr>
            <a:t>_____________В.В. Сотников</a:t>
          </a:r>
        </a:p>
        <a:p>
          <a:r>
            <a:rPr lang="ru-RU" sz="1800" baseline="0">
              <a:latin typeface="Times New Roman" pitchFamily="18" charset="0"/>
              <a:cs typeface="Times New Roman" pitchFamily="18" charset="0"/>
            </a:rPr>
            <a:t>"____"____________202</a:t>
          </a:r>
          <a:r>
            <a:rPr lang="en-US" sz="1800" baseline="0">
              <a:latin typeface="Times New Roman" pitchFamily="18" charset="0"/>
              <a:cs typeface="Times New Roman" pitchFamily="18" charset="0"/>
            </a:rPr>
            <a:t>2</a:t>
          </a:r>
          <a:r>
            <a:rPr lang="ru-RU" sz="1800" baseline="0">
              <a:latin typeface="Times New Roman" pitchFamily="18" charset="0"/>
              <a:cs typeface="Times New Roman" pitchFamily="18" charset="0"/>
            </a:rPr>
            <a:t> год</a:t>
          </a:r>
          <a:endParaRPr lang="ru-RU" sz="18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825088</xdr:colOff>
      <xdr:row>0</xdr:row>
      <xdr:rowOff>138547</xdr:rowOff>
    </xdr:from>
    <xdr:to>
      <xdr:col>1</xdr:col>
      <xdr:colOff>3734542</xdr:colOff>
      <xdr:row>0</xdr:row>
      <xdr:rowOff>2078182</xdr:rowOff>
    </xdr:to>
    <xdr:sp macro="" textlink="">
      <xdr:nvSpPr>
        <xdr:cNvPr id="2" name="TextBox 1"/>
        <xdr:cNvSpPr txBox="1"/>
      </xdr:nvSpPr>
      <xdr:spPr>
        <a:xfrm>
          <a:off x="825088" y="138547"/>
          <a:ext cx="3776229" cy="19396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800">
              <a:latin typeface="Times New Roman" pitchFamily="18" charset="0"/>
              <a:cs typeface="Times New Roman" pitchFamily="18" charset="0"/>
            </a:rPr>
            <a:t>Согласованно:</a:t>
          </a:r>
        </a:p>
        <a:p>
          <a:r>
            <a:rPr lang="ru-RU" sz="1800">
              <a:latin typeface="Times New Roman" pitchFamily="18" charset="0"/>
              <a:cs typeface="Times New Roman" pitchFamily="18" charset="0"/>
            </a:rPr>
            <a:t>Министр </a:t>
          </a:r>
        </a:p>
        <a:p>
          <a:r>
            <a:rPr lang="ru-RU" sz="1800">
              <a:latin typeface="Times New Roman" pitchFamily="18" charset="0"/>
              <a:cs typeface="Times New Roman" pitchFamily="18" charset="0"/>
            </a:rPr>
            <a:t>сельского хозяйства и природных</a:t>
          </a:r>
        </a:p>
        <a:p>
          <a:r>
            <a:rPr lang="ru-RU" sz="1800">
              <a:latin typeface="Times New Roman" pitchFamily="18" charset="0"/>
              <a:cs typeface="Times New Roman" pitchFamily="18" charset="0"/>
            </a:rPr>
            <a:t>ресурсов ПМР</a:t>
          </a:r>
        </a:p>
        <a:p>
          <a:r>
            <a:rPr lang="ru-RU" sz="1800">
              <a:latin typeface="Times New Roman" pitchFamily="18" charset="0"/>
              <a:cs typeface="Times New Roman" pitchFamily="18" charset="0"/>
            </a:rPr>
            <a:t>________________А.Н</a:t>
          </a:r>
          <a:r>
            <a:rPr lang="ru-RU" sz="1800" baseline="0">
              <a:latin typeface="Times New Roman" pitchFamily="18" charset="0"/>
              <a:cs typeface="Times New Roman" pitchFamily="18" charset="0"/>
            </a:rPr>
            <a:t>. Розенберг</a:t>
          </a:r>
          <a:endParaRPr lang="ru-RU" sz="1800">
            <a:latin typeface="Times New Roman" pitchFamily="18" charset="0"/>
            <a:cs typeface="Times New Roman" pitchFamily="18" charset="0"/>
          </a:endParaRPr>
        </a:p>
        <a:p>
          <a:r>
            <a:rPr lang="ru-RU" sz="1800">
              <a:latin typeface="Times New Roman" pitchFamily="18" charset="0"/>
              <a:cs typeface="Times New Roman" pitchFamily="18" charset="0"/>
            </a:rPr>
            <a:t>"____"_____________202</a:t>
          </a:r>
          <a:r>
            <a:rPr lang="en-US" sz="1800">
              <a:latin typeface="Times New Roman" pitchFamily="18" charset="0"/>
              <a:cs typeface="Times New Roman" pitchFamily="18" charset="0"/>
            </a:rPr>
            <a:t>2</a:t>
          </a:r>
          <a:r>
            <a:rPr lang="ru-RU" sz="1800">
              <a:latin typeface="Times New Roman" pitchFamily="18" charset="0"/>
              <a:cs typeface="Times New Roman" pitchFamily="18" charset="0"/>
            </a:rPr>
            <a:t> год</a:t>
          </a:r>
        </a:p>
      </xdr:txBody>
    </xdr:sp>
    <xdr:clientData/>
  </xdr:twoCellAnchor>
  <xdr:twoCellAnchor>
    <xdr:from>
      <xdr:col>1</xdr:col>
      <xdr:colOff>4127500</xdr:colOff>
      <xdr:row>0</xdr:row>
      <xdr:rowOff>95250</xdr:rowOff>
    </xdr:from>
    <xdr:to>
      <xdr:col>3</xdr:col>
      <xdr:colOff>2480457</xdr:colOff>
      <xdr:row>0</xdr:row>
      <xdr:rowOff>2057400</xdr:rowOff>
    </xdr:to>
    <xdr:sp macro="" textlink="">
      <xdr:nvSpPr>
        <xdr:cNvPr id="3" name="TextBox 2"/>
        <xdr:cNvSpPr txBox="1"/>
      </xdr:nvSpPr>
      <xdr:spPr>
        <a:xfrm>
          <a:off x="4994275" y="95250"/>
          <a:ext cx="4344182" cy="1962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800">
              <a:latin typeface="Times New Roman" pitchFamily="18" charset="0"/>
              <a:cs typeface="Times New Roman" pitchFamily="18" charset="0"/>
            </a:rPr>
            <a:t>Согласованно:</a:t>
          </a:r>
        </a:p>
        <a:p>
          <a:r>
            <a:rPr lang="ru-RU" sz="1800">
              <a:latin typeface="Times New Roman" pitchFamily="18" charset="0"/>
              <a:cs typeface="Times New Roman" pitchFamily="18" charset="0"/>
            </a:rPr>
            <a:t>Начальник</a:t>
          </a:r>
          <a:r>
            <a:rPr lang="ru-RU" sz="1800" baseline="0">
              <a:latin typeface="Times New Roman" pitchFamily="18" charset="0"/>
              <a:cs typeface="Times New Roman" pitchFamily="18" charset="0"/>
            </a:rPr>
            <a:t> </a:t>
          </a:r>
        </a:p>
        <a:p>
          <a:r>
            <a:rPr lang="ru-RU" sz="1800" baseline="0">
              <a:latin typeface="Times New Roman" pitchFamily="18" charset="0"/>
              <a:cs typeface="Times New Roman" pitchFamily="18" charset="0"/>
            </a:rPr>
            <a:t>Государственной  службы экологии, экологического контроля  и охраны кружающей среды ПМР</a:t>
          </a:r>
        </a:p>
        <a:p>
          <a:r>
            <a:rPr lang="ru-RU" sz="1800" baseline="0">
              <a:latin typeface="Times New Roman" pitchFamily="18" charset="0"/>
              <a:cs typeface="Times New Roman" pitchFamily="18" charset="0"/>
            </a:rPr>
            <a:t>_____________В.В. Сотников</a:t>
          </a:r>
        </a:p>
        <a:p>
          <a:r>
            <a:rPr lang="ru-RU" sz="1800" baseline="0">
              <a:latin typeface="Times New Roman" pitchFamily="18" charset="0"/>
              <a:cs typeface="Times New Roman" pitchFamily="18" charset="0"/>
            </a:rPr>
            <a:t>"____"____________202</a:t>
          </a:r>
          <a:r>
            <a:rPr lang="en-US" sz="1800" baseline="0">
              <a:latin typeface="Times New Roman" pitchFamily="18" charset="0"/>
              <a:cs typeface="Times New Roman" pitchFamily="18" charset="0"/>
            </a:rPr>
            <a:t>2</a:t>
          </a:r>
          <a:r>
            <a:rPr lang="ru-RU" sz="1800" baseline="0">
              <a:latin typeface="Times New Roman" pitchFamily="18" charset="0"/>
              <a:cs typeface="Times New Roman" pitchFamily="18" charset="0"/>
            </a:rPr>
            <a:t> год</a:t>
          </a:r>
          <a:endParaRPr lang="ru-RU" sz="18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825088</xdr:colOff>
      <xdr:row>0</xdr:row>
      <xdr:rowOff>138547</xdr:rowOff>
    </xdr:from>
    <xdr:to>
      <xdr:col>1</xdr:col>
      <xdr:colOff>3734542</xdr:colOff>
      <xdr:row>0</xdr:row>
      <xdr:rowOff>2078182</xdr:rowOff>
    </xdr:to>
    <xdr:sp macro="" textlink="">
      <xdr:nvSpPr>
        <xdr:cNvPr id="2" name="TextBox 1"/>
        <xdr:cNvSpPr txBox="1"/>
      </xdr:nvSpPr>
      <xdr:spPr>
        <a:xfrm>
          <a:off x="825088" y="138547"/>
          <a:ext cx="3776229" cy="19396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800">
              <a:latin typeface="Times New Roman" pitchFamily="18" charset="0"/>
              <a:cs typeface="Times New Roman" pitchFamily="18" charset="0"/>
            </a:rPr>
            <a:t>Согласованно:</a:t>
          </a:r>
        </a:p>
        <a:p>
          <a:r>
            <a:rPr lang="ru-RU" sz="1800">
              <a:latin typeface="Times New Roman" pitchFamily="18" charset="0"/>
              <a:cs typeface="Times New Roman" pitchFamily="18" charset="0"/>
            </a:rPr>
            <a:t>Министр </a:t>
          </a:r>
        </a:p>
        <a:p>
          <a:r>
            <a:rPr lang="ru-RU" sz="1800">
              <a:latin typeface="Times New Roman" pitchFamily="18" charset="0"/>
              <a:cs typeface="Times New Roman" pitchFamily="18" charset="0"/>
            </a:rPr>
            <a:t>сельского хозяйства и природных</a:t>
          </a:r>
        </a:p>
        <a:p>
          <a:r>
            <a:rPr lang="ru-RU" sz="1800">
              <a:latin typeface="Times New Roman" pitchFamily="18" charset="0"/>
              <a:cs typeface="Times New Roman" pitchFamily="18" charset="0"/>
            </a:rPr>
            <a:t>ресурсов ПМР</a:t>
          </a:r>
        </a:p>
        <a:p>
          <a:r>
            <a:rPr lang="ru-RU" sz="1800">
              <a:latin typeface="Times New Roman" pitchFamily="18" charset="0"/>
              <a:cs typeface="Times New Roman" pitchFamily="18" charset="0"/>
            </a:rPr>
            <a:t>________________А.Н</a:t>
          </a:r>
          <a:r>
            <a:rPr lang="ru-RU" sz="1800" baseline="0">
              <a:latin typeface="Times New Roman" pitchFamily="18" charset="0"/>
              <a:cs typeface="Times New Roman" pitchFamily="18" charset="0"/>
            </a:rPr>
            <a:t>. Розенберг</a:t>
          </a:r>
          <a:endParaRPr lang="ru-RU" sz="1800">
            <a:latin typeface="Times New Roman" pitchFamily="18" charset="0"/>
            <a:cs typeface="Times New Roman" pitchFamily="18" charset="0"/>
          </a:endParaRPr>
        </a:p>
        <a:p>
          <a:r>
            <a:rPr lang="ru-RU" sz="1800">
              <a:latin typeface="Times New Roman" pitchFamily="18" charset="0"/>
              <a:cs typeface="Times New Roman" pitchFamily="18" charset="0"/>
            </a:rPr>
            <a:t>"____"_____________202</a:t>
          </a:r>
          <a:r>
            <a:rPr lang="en-US" sz="1800">
              <a:latin typeface="Times New Roman" pitchFamily="18" charset="0"/>
              <a:cs typeface="Times New Roman" pitchFamily="18" charset="0"/>
            </a:rPr>
            <a:t>2</a:t>
          </a:r>
          <a:r>
            <a:rPr lang="ru-RU" sz="1800">
              <a:latin typeface="Times New Roman" pitchFamily="18" charset="0"/>
              <a:cs typeface="Times New Roman" pitchFamily="18" charset="0"/>
            </a:rPr>
            <a:t> год</a:t>
          </a:r>
        </a:p>
      </xdr:txBody>
    </xdr:sp>
    <xdr:clientData/>
  </xdr:twoCellAnchor>
  <xdr:twoCellAnchor>
    <xdr:from>
      <xdr:col>1</xdr:col>
      <xdr:colOff>4127500</xdr:colOff>
      <xdr:row>0</xdr:row>
      <xdr:rowOff>95250</xdr:rowOff>
    </xdr:from>
    <xdr:to>
      <xdr:col>3</xdr:col>
      <xdr:colOff>2480457</xdr:colOff>
      <xdr:row>0</xdr:row>
      <xdr:rowOff>2057400</xdr:rowOff>
    </xdr:to>
    <xdr:sp macro="" textlink="">
      <xdr:nvSpPr>
        <xdr:cNvPr id="3" name="TextBox 2"/>
        <xdr:cNvSpPr txBox="1"/>
      </xdr:nvSpPr>
      <xdr:spPr>
        <a:xfrm>
          <a:off x="4994275" y="95250"/>
          <a:ext cx="4344182" cy="1962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800">
              <a:latin typeface="Times New Roman" pitchFamily="18" charset="0"/>
              <a:cs typeface="Times New Roman" pitchFamily="18" charset="0"/>
            </a:rPr>
            <a:t>Согласованно:</a:t>
          </a:r>
        </a:p>
        <a:p>
          <a:r>
            <a:rPr lang="ru-RU" sz="1800">
              <a:latin typeface="Times New Roman" pitchFamily="18" charset="0"/>
              <a:cs typeface="Times New Roman" pitchFamily="18" charset="0"/>
            </a:rPr>
            <a:t>Начальник</a:t>
          </a:r>
          <a:r>
            <a:rPr lang="ru-RU" sz="1800" baseline="0">
              <a:latin typeface="Times New Roman" pitchFamily="18" charset="0"/>
              <a:cs typeface="Times New Roman" pitchFamily="18" charset="0"/>
            </a:rPr>
            <a:t> </a:t>
          </a:r>
        </a:p>
        <a:p>
          <a:r>
            <a:rPr lang="ru-RU" sz="1800" baseline="0">
              <a:latin typeface="Times New Roman" pitchFamily="18" charset="0"/>
              <a:cs typeface="Times New Roman" pitchFamily="18" charset="0"/>
            </a:rPr>
            <a:t>Государственной  службы экологии, экологического контроля  и охраны кружающей среды ПМР</a:t>
          </a:r>
        </a:p>
        <a:p>
          <a:r>
            <a:rPr lang="ru-RU" sz="1800" baseline="0">
              <a:latin typeface="Times New Roman" pitchFamily="18" charset="0"/>
              <a:cs typeface="Times New Roman" pitchFamily="18" charset="0"/>
            </a:rPr>
            <a:t>_____________В.В. Сотников</a:t>
          </a:r>
        </a:p>
        <a:p>
          <a:r>
            <a:rPr lang="ru-RU" sz="1800" baseline="0">
              <a:latin typeface="Times New Roman" pitchFamily="18" charset="0"/>
              <a:cs typeface="Times New Roman" pitchFamily="18" charset="0"/>
            </a:rPr>
            <a:t>"____"____________202</a:t>
          </a:r>
          <a:r>
            <a:rPr lang="en-US" sz="1800" baseline="0">
              <a:latin typeface="Times New Roman" pitchFamily="18" charset="0"/>
              <a:cs typeface="Times New Roman" pitchFamily="18" charset="0"/>
            </a:rPr>
            <a:t>2</a:t>
          </a:r>
          <a:r>
            <a:rPr lang="ru-RU" sz="1800" baseline="0">
              <a:latin typeface="Times New Roman" pitchFamily="18" charset="0"/>
              <a:cs typeface="Times New Roman" pitchFamily="18" charset="0"/>
            </a:rPr>
            <a:t> год</a:t>
          </a:r>
          <a:endParaRPr lang="ru-RU" sz="18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825088</xdr:colOff>
      <xdr:row>1</xdr:row>
      <xdr:rowOff>138547</xdr:rowOff>
    </xdr:from>
    <xdr:to>
      <xdr:col>1</xdr:col>
      <xdr:colOff>3734542</xdr:colOff>
      <xdr:row>1</xdr:row>
      <xdr:rowOff>2078182</xdr:rowOff>
    </xdr:to>
    <xdr:sp macro="" textlink="">
      <xdr:nvSpPr>
        <xdr:cNvPr id="4" name="TextBox 3"/>
        <xdr:cNvSpPr txBox="1"/>
      </xdr:nvSpPr>
      <xdr:spPr>
        <a:xfrm>
          <a:off x="825088" y="138547"/>
          <a:ext cx="3776229" cy="19396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800">
              <a:latin typeface="Times New Roman" pitchFamily="18" charset="0"/>
              <a:cs typeface="Times New Roman" pitchFamily="18" charset="0"/>
            </a:rPr>
            <a:t>Согласованно:</a:t>
          </a:r>
        </a:p>
        <a:p>
          <a:r>
            <a:rPr lang="ru-RU" sz="1800">
              <a:latin typeface="Times New Roman" pitchFamily="18" charset="0"/>
              <a:cs typeface="Times New Roman" pitchFamily="18" charset="0"/>
            </a:rPr>
            <a:t>Министр </a:t>
          </a:r>
        </a:p>
        <a:p>
          <a:r>
            <a:rPr lang="ru-RU" sz="1800">
              <a:latin typeface="Times New Roman" pitchFamily="18" charset="0"/>
              <a:cs typeface="Times New Roman" pitchFamily="18" charset="0"/>
            </a:rPr>
            <a:t>сельского хозяйства и природных</a:t>
          </a:r>
        </a:p>
        <a:p>
          <a:r>
            <a:rPr lang="ru-RU" sz="1800">
              <a:latin typeface="Times New Roman" pitchFamily="18" charset="0"/>
              <a:cs typeface="Times New Roman" pitchFamily="18" charset="0"/>
            </a:rPr>
            <a:t>ресурсов ПМР</a:t>
          </a:r>
        </a:p>
        <a:p>
          <a:r>
            <a:rPr lang="ru-RU" sz="1800">
              <a:latin typeface="Times New Roman" pitchFamily="18" charset="0"/>
              <a:cs typeface="Times New Roman" pitchFamily="18" charset="0"/>
            </a:rPr>
            <a:t>________________А.Н</a:t>
          </a:r>
          <a:r>
            <a:rPr lang="ru-RU" sz="1800" baseline="0">
              <a:latin typeface="Times New Roman" pitchFamily="18" charset="0"/>
              <a:cs typeface="Times New Roman" pitchFamily="18" charset="0"/>
            </a:rPr>
            <a:t>. Розенберг</a:t>
          </a:r>
          <a:endParaRPr lang="ru-RU" sz="1800">
            <a:latin typeface="Times New Roman" pitchFamily="18" charset="0"/>
            <a:cs typeface="Times New Roman" pitchFamily="18" charset="0"/>
          </a:endParaRPr>
        </a:p>
        <a:p>
          <a:r>
            <a:rPr lang="ru-RU" sz="1800">
              <a:latin typeface="Times New Roman" pitchFamily="18" charset="0"/>
              <a:cs typeface="Times New Roman" pitchFamily="18" charset="0"/>
            </a:rPr>
            <a:t>"____"_____________202</a:t>
          </a:r>
          <a:r>
            <a:rPr lang="en-US" sz="1800">
              <a:latin typeface="Times New Roman" pitchFamily="18" charset="0"/>
              <a:cs typeface="Times New Roman" pitchFamily="18" charset="0"/>
            </a:rPr>
            <a:t>2</a:t>
          </a:r>
          <a:r>
            <a:rPr lang="ru-RU" sz="1800">
              <a:latin typeface="Times New Roman" pitchFamily="18" charset="0"/>
              <a:cs typeface="Times New Roman" pitchFamily="18" charset="0"/>
            </a:rPr>
            <a:t> год</a:t>
          </a:r>
        </a:p>
      </xdr:txBody>
    </xdr:sp>
    <xdr:clientData/>
  </xdr:twoCellAnchor>
  <xdr:twoCellAnchor>
    <xdr:from>
      <xdr:col>1</xdr:col>
      <xdr:colOff>4127500</xdr:colOff>
      <xdr:row>1</xdr:row>
      <xdr:rowOff>95250</xdr:rowOff>
    </xdr:from>
    <xdr:to>
      <xdr:col>3</xdr:col>
      <xdr:colOff>2480457</xdr:colOff>
      <xdr:row>1</xdr:row>
      <xdr:rowOff>2057400</xdr:rowOff>
    </xdr:to>
    <xdr:sp macro="" textlink="">
      <xdr:nvSpPr>
        <xdr:cNvPr id="5" name="TextBox 4"/>
        <xdr:cNvSpPr txBox="1"/>
      </xdr:nvSpPr>
      <xdr:spPr>
        <a:xfrm>
          <a:off x="4994275" y="95250"/>
          <a:ext cx="4344182" cy="1962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800">
              <a:latin typeface="Times New Roman" pitchFamily="18" charset="0"/>
              <a:cs typeface="Times New Roman" pitchFamily="18" charset="0"/>
            </a:rPr>
            <a:t>Согласованно:</a:t>
          </a:r>
        </a:p>
        <a:p>
          <a:r>
            <a:rPr lang="ru-RU" sz="1800">
              <a:latin typeface="Times New Roman" pitchFamily="18" charset="0"/>
              <a:cs typeface="Times New Roman" pitchFamily="18" charset="0"/>
            </a:rPr>
            <a:t>Начальник</a:t>
          </a:r>
          <a:r>
            <a:rPr lang="ru-RU" sz="1800" baseline="0">
              <a:latin typeface="Times New Roman" pitchFamily="18" charset="0"/>
              <a:cs typeface="Times New Roman" pitchFamily="18" charset="0"/>
            </a:rPr>
            <a:t> </a:t>
          </a:r>
        </a:p>
        <a:p>
          <a:r>
            <a:rPr lang="ru-RU" sz="1800" baseline="0">
              <a:latin typeface="Times New Roman" pitchFamily="18" charset="0"/>
              <a:cs typeface="Times New Roman" pitchFamily="18" charset="0"/>
            </a:rPr>
            <a:t>Государственной  службы экологии, экологического контроля  и охраны окружающей среды ПМР</a:t>
          </a:r>
        </a:p>
        <a:p>
          <a:r>
            <a:rPr lang="ru-RU" sz="1800" baseline="0">
              <a:latin typeface="Times New Roman" pitchFamily="18" charset="0"/>
              <a:cs typeface="Times New Roman" pitchFamily="18" charset="0"/>
            </a:rPr>
            <a:t>_____________В.В. Сотников</a:t>
          </a:r>
        </a:p>
        <a:p>
          <a:r>
            <a:rPr lang="ru-RU" sz="1800" baseline="0">
              <a:latin typeface="Times New Roman" pitchFamily="18" charset="0"/>
              <a:cs typeface="Times New Roman" pitchFamily="18" charset="0"/>
            </a:rPr>
            <a:t>"____"____________202</a:t>
          </a:r>
          <a:r>
            <a:rPr lang="en-US" sz="1800" baseline="0">
              <a:latin typeface="Times New Roman" pitchFamily="18" charset="0"/>
              <a:cs typeface="Times New Roman" pitchFamily="18" charset="0"/>
            </a:rPr>
            <a:t>2</a:t>
          </a:r>
          <a:r>
            <a:rPr lang="ru-RU" sz="1800" baseline="0">
              <a:latin typeface="Times New Roman" pitchFamily="18" charset="0"/>
              <a:cs typeface="Times New Roman" pitchFamily="18" charset="0"/>
            </a:rPr>
            <a:t> год</a:t>
          </a:r>
          <a:endParaRPr lang="ru-RU" sz="18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825088</xdr:colOff>
      <xdr:row>1</xdr:row>
      <xdr:rowOff>138547</xdr:rowOff>
    </xdr:from>
    <xdr:to>
      <xdr:col>1</xdr:col>
      <xdr:colOff>3734542</xdr:colOff>
      <xdr:row>1</xdr:row>
      <xdr:rowOff>2078182</xdr:rowOff>
    </xdr:to>
    <xdr:sp macro="" textlink="">
      <xdr:nvSpPr>
        <xdr:cNvPr id="2" name="TextBox 1"/>
        <xdr:cNvSpPr txBox="1"/>
      </xdr:nvSpPr>
      <xdr:spPr>
        <a:xfrm>
          <a:off x="825088" y="138547"/>
          <a:ext cx="3776229" cy="19396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800">
              <a:latin typeface="Times New Roman" pitchFamily="18" charset="0"/>
              <a:cs typeface="Times New Roman" pitchFamily="18" charset="0"/>
            </a:rPr>
            <a:t>Согласованно:</a:t>
          </a:r>
        </a:p>
        <a:p>
          <a:r>
            <a:rPr lang="ru-RU" sz="1800">
              <a:latin typeface="Times New Roman" pitchFamily="18" charset="0"/>
              <a:cs typeface="Times New Roman" pitchFamily="18" charset="0"/>
            </a:rPr>
            <a:t>И.о</a:t>
          </a:r>
          <a:r>
            <a:rPr lang="ru-RU" sz="1800" baseline="0">
              <a:latin typeface="Times New Roman" pitchFamily="18" charset="0"/>
              <a:cs typeface="Times New Roman" pitchFamily="18" charset="0"/>
            </a:rPr>
            <a:t> м</a:t>
          </a:r>
          <a:r>
            <a:rPr lang="ru-RU" sz="1800">
              <a:latin typeface="Times New Roman" pitchFamily="18" charset="0"/>
              <a:cs typeface="Times New Roman" pitchFamily="18" charset="0"/>
            </a:rPr>
            <a:t>инистра </a:t>
          </a:r>
        </a:p>
        <a:p>
          <a:r>
            <a:rPr lang="ru-RU" sz="1800">
              <a:latin typeface="Times New Roman" pitchFamily="18" charset="0"/>
              <a:cs typeface="Times New Roman" pitchFamily="18" charset="0"/>
            </a:rPr>
            <a:t>сельского хозяйства и природных</a:t>
          </a:r>
        </a:p>
        <a:p>
          <a:r>
            <a:rPr lang="ru-RU" sz="1800">
              <a:latin typeface="Times New Roman" pitchFamily="18" charset="0"/>
              <a:cs typeface="Times New Roman" pitchFamily="18" charset="0"/>
            </a:rPr>
            <a:t>ресурсов ПМР</a:t>
          </a:r>
        </a:p>
        <a:p>
          <a:r>
            <a:rPr lang="ru-RU" sz="1800">
              <a:latin typeface="Times New Roman" pitchFamily="18" charset="0"/>
              <a:cs typeface="Times New Roman" pitchFamily="18" charset="0"/>
            </a:rPr>
            <a:t>________________О.И. Дилигул</a:t>
          </a:r>
        </a:p>
        <a:p>
          <a:r>
            <a:rPr lang="ru-RU" sz="1800">
              <a:latin typeface="Times New Roman" pitchFamily="18" charset="0"/>
              <a:cs typeface="Times New Roman" pitchFamily="18" charset="0"/>
            </a:rPr>
            <a:t>"____"_____________202</a:t>
          </a:r>
          <a:r>
            <a:rPr lang="en-US" sz="1800">
              <a:latin typeface="Times New Roman" pitchFamily="18" charset="0"/>
              <a:cs typeface="Times New Roman" pitchFamily="18" charset="0"/>
            </a:rPr>
            <a:t>2</a:t>
          </a:r>
          <a:r>
            <a:rPr lang="ru-RU" sz="1800">
              <a:latin typeface="Times New Roman" pitchFamily="18" charset="0"/>
              <a:cs typeface="Times New Roman" pitchFamily="18" charset="0"/>
            </a:rPr>
            <a:t> год</a:t>
          </a:r>
        </a:p>
      </xdr:txBody>
    </xdr:sp>
    <xdr:clientData/>
  </xdr:twoCellAnchor>
  <xdr:twoCellAnchor>
    <xdr:from>
      <xdr:col>1</xdr:col>
      <xdr:colOff>4127500</xdr:colOff>
      <xdr:row>1</xdr:row>
      <xdr:rowOff>95250</xdr:rowOff>
    </xdr:from>
    <xdr:to>
      <xdr:col>3</xdr:col>
      <xdr:colOff>2480457</xdr:colOff>
      <xdr:row>1</xdr:row>
      <xdr:rowOff>2057400</xdr:rowOff>
    </xdr:to>
    <xdr:sp macro="" textlink="">
      <xdr:nvSpPr>
        <xdr:cNvPr id="3" name="TextBox 2"/>
        <xdr:cNvSpPr txBox="1"/>
      </xdr:nvSpPr>
      <xdr:spPr>
        <a:xfrm>
          <a:off x="4994275" y="95250"/>
          <a:ext cx="4344182" cy="1962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800">
              <a:latin typeface="Times New Roman" pitchFamily="18" charset="0"/>
              <a:cs typeface="Times New Roman" pitchFamily="18" charset="0"/>
            </a:rPr>
            <a:t>Согласованно:</a:t>
          </a:r>
        </a:p>
        <a:p>
          <a:r>
            <a:rPr lang="ru-RU" sz="1800">
              <a:latin typeface="Times New Roman" pitchFamily="18" charset="0"/>
              <a:cs typeface="Times New Roman" pitchFamily="18" charset="0"/>
            </a:rPr>
            <a:t>Начальник</a:t>
          </a:r>
          <a:r>
            <a:rPr lang="ru-RU" sz="1800" baseline="0">
              <a:latin typeface="Times New Roman" pitchFamily="18" charset="0"/>
              <a:cs typeface="Times New Roman" pitchFamily="18" charset="0"/>
            </a:rPr>
            <a:t> </a:t>
          </a:r>
        </a:p>
        <a:p>
          <a:r>
            <a:rPr lang="ru-RU" sz="1800" baseline="0">
              <a:latin typeface="Times New Roman" pitchFamily="18" charset="0"/>
              <a:cs typeface="Times New Roman" pitchFamily="18" charset="0"/>
            </a:rPr>
            <a:t>Государственной  службы экологии, экологического контроля  и охраны окружающей среды ПМР</a:t>
          </a:r>
        </a:p>
        <a:p>
          <a:r>
            <a:rPr lang="ru-RU" sz="1800" baseline="0">
              <a:latin typeface="Times New Roman" pitchFamily="18" charset="0"/>
              <a:cs typeface="Times New Roman" pitchFamily="18" charset="0"/>
            </a:rPr>
            <a:t>_____________В.В. Сотников</a:t>
          </a:r>
        </a:p>
        <a:p>
          <a:r>
            <a:rPr lang="ru-RU" sz="1800" baseline="0">
              <a:latin typeface="Times New Roman" pitchFamily="18" charset="0"/>
              <a:cs typeface="Times New Roman" pitchFamily="18" charset="0"/>
            </a:rPr>
            <a:t>"____"____________202</a:t>
          </a:r>
          <a:r>
            <a:rPr lang="en-US" sz="1800" baseline="0">
              <a:latin typeface="Times New Roman" pitchFamily="18" charset="0"/>
              <a:cs typeface="Times New Roman" pitchFamily="18" charset="0"/>
            </a:rPr>
            <a:t>2</a:t>
          </a:r>
          <a:r>
            <a:rPr lang="ru-RU" sz="1800" baseline="0">
              <a:latin typeface="Times New Roman" pitchFamily="18" charset="0"/>
              <a:cs typeface="Times New Roman" pitchFamily="18" charset="0"/>
            </a:rPr>
            <a:t> год</a:t>
          </a:r>
          <a:endParaRPr lang="ru-RU" sz="18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1053688</xdr:colOff>
      <xdr:row>2</xdr:row>
      <xdr:rowOff>386197</xdr:rowOff>
    </xdr:from>
    <xdr:to>
      <xdr:col>1</xdr:col>
      <xdr:colOff>3963142</xdr:colOff>
      <xdr:row>2</xdr:row>
      <xdr:rowOff>2325832</xdr:rowOff>
    </xdr:to>
    <xdr:sp macro="" textlink="">
      <xdr:nvSpPr>
        <xdr:cNvPr id="2" name="TextBox 1"/>
        <xdr:cNvSpPr txBox="1"/>
      </xdr:nvSpPr>
      <xdr:spPr>
        <a:xfrm>
          <a:off x="1053688" y="386197"/>
          <a:ext cx="4185804" cy="19396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2000">
              <a:latin typeface="Times New Roman" pitchFamily="18" charset="0"/>
              <a:cs typeface="Times New Roman" pitchFamily="18" charset="0"/>
            </a:rPr>
            <a:t>Согласованно:</a:t>
          </a:r>
        </a:p>
        <a:p>
          <a:r>
            <a:rPr lang="ru-RU" sz="2000">
              <a:latin typeface="Times New Roman" pitchFamily="18" charset="0"/>
              <a:cs typeface="Times New Roman" pitchFamily="18" charset="0"/>
            </a:rPr>
            <a:t>И.о</a:t>
          </a:r>
          <a:r>
            <a:rPr lang="ru-RU" sz="2000" baseline="0">
              <a:latin typeface="Times New Roman" pitchFamily="18" charset="0"/>
              <a:cs typeface="Times New Roman" pitchFamily="18" charset="0"/>
            </a:rPr>
            <a:t> м</a:t>
          </a:r>
          <a:r>
            <a:rPr lang="ru-RU" sz="2000">
              <a:latin typeface="Times New Roman" pitchFamily="18" charset="0"/>
              <a:cs typeface="Times New Roman" pitchFamily="18" charset="0"/>
            </a:rPr>
            <a:t>инистра </a:t>
          </a:r>
        </a:p>
        <a:p>
          <a:r>
            <a:rPr lang="ru-RU" sz="2000">
              <a:latin typeface="Times New Roman" pitchFamily="18" charset="0"/>
              <a:cs typeface="Times New Roman" pitchFamily="18" charset="0"/>
            </a:rPr>
            <a:t>сельского хозяйства и природных</a:t>
          </a:r>
        </a:p>
        <a:p>
          <a:r>
            <a:rPr lang="ru-RU" sz="2000">
              <a:latin typeface="Times New Roman" pitchFamily="18" charset="0"/>
              <a:cs typeface="Times New Roman" pitchFamily="18" charset="0"/>
            </a:rPr>
            <a:t>ресурсов ПМР</a:t>
          </a:r>
        </a:p>
        <a:p>
          <a:r>
            <a:rPr lang="ru-RU" sz="2000">
              <a:latin typeface="Times New Roman" pitchFamily="18" charset="0"/>
              <a:cs typeface="Times New Roman" pitchFamily="18" charset="0"/>
            </a:rPr>
            <a:t>________________О.И. Дилигул</a:t>
          </a:r>
        </a:p>
        <a:p>
          <a:r>
            <a:rPr lang="ru-RU" sz="2000">
              <a:latin typeface="Times New Roman" pitchFamily="18" charset="0"/>
              <a:cs typeface="Times New Roman" pitchFamily="18" charset="0"/>
            </a:rPr>
            <a:t>"____"_____________202</a:t>
          </a:r>
          <a:r>
            <a:rPr lang="en-US" sz="2000">
              <a:latin typeface="Times New Roman" pitchFamily="18" charset="0"/>
              <a:cs typeface="Times New Roman" pitchFamily="18" charset="0"/>
            </a:rPr>
            <a:t>2</a:t>
          </a:r>
          <a:r>
            <a:rPr lang="ru-RU" sz="2000">
              <a:latin typeface="Times New Roman" pitchFamily="18" charset="0"/>
              <a:cs typeface="Times New Roman" pitchFamily="18" charset="0"/>
            </a:rPr>
            <a:t> год</a:t>
          </a:r>
        </a:p>
      </xdr:txBody>
    </xdr:sp>
    <xdr:clientData/>
  </xdr:twoCellAnchor>
  <xdr:twoCellAnchor>
    <xdr:from>
      <xdr:col>1</xdr:col>
      <xdr:colOff>5346700</xdr:colOff>
      <xdr:row>2</xdr:row>
      <xdr:rowOff>76200</xdr:rowOff>
    </xdr:from>
    <xdr:to>
      <xdr:col>3</xdr:col>
      <xdr:colOff>3699657</xdr:colOff>
      <xdr:row>2</xdr:row>
      <xdr:rowOff>2038350</xdr:rowOff>
    </xdr:to>
    <xdr:sp macro="" textlink="">
      <xdr:nvSpPr>
        <xdr:cNvPr id="3" name="TextBox 2"/>
        <xdr:cNvSpPr txBox="1"/>
      </xdr:nvSpPr>
      <xdr:spPr>
        <a:xfrm>
          <a:off x="6623050" y="76200"/>
          <a:ext cx="4944257" cy="1962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2000">
              <a:latin typeface="Times New Roman" pitchFamily="18" charset="0"/>
              <a:cs typeface="Times New Roman" pitchFamily="18" charset="0"/>
            </a:rPr>
            <a:t>Согласованно:</a:t>
          </a:r>
        </a:p>
        <a:p>
          <a:r>
            <a:rPr lang="ru-RU" sz="2000">
              <a:latin typeface="Times New Roman" pitchFamily="18" charset="0"/>
              <a:cs typeface="Times New Roman" pitchFamily="18" charset="0"/>
            </a:rPr>
            <a:t>Начальник</a:t>
          </a:r>
          <a:r>
            <a:rPr lang="ru-RU" sz="2000" baseline="0">
              <a:latin typeface="Times New Roman" pitchFamily="18" charset="0"/>
              <a:cs typeface="Times New Roman" pitchFamily="18" charset="0"/>
            </a:rPr>
            <a:t> </a:t>
          </a:r>
        </a:p>
        <a:p>
          <a:r>
            <a:rPr lang="ru-RU" sz="2000" baseline="0">
              <a:latin typeface="Times New Roman" pitchFamily="18" charset="0"/>
              <a:cs typeface="Times New Roman" pitchFamily="18" charset="0"/>
            </a:rPr>
            <a:t>Государственной  службы экологии, экологического контроля  и охраны окружающей среды ПМР</a:t>
          </a:r>
        </a:p>
        <a:p>
          <a:r>
            <a:rPr lang="ru-RU" sz="2000" baseline="0">
              <a:latin typeface="Times New Roman" pitchFamily="18" charset="0"/>
              <a:cs typeface="Times New Roman" pitchFamily="18" charset="0"/>
            </a:rPr>
            <a:t>_____________В.В. Сотников</a:t>
          </a:r>
        </a:p>
        <a:p>
          <a:r>
            <a:rPr lang="ru-RU" sz="2000" baseline="0">
              <a:latin typeface="Times New Roman" pitchFamily="18" charset="0"/>
              <a:cs typeface="Times New Roman" pitchFamily="18" charset="0"/>
            </a:rPr>
            <a:t>"____"____________202</a:t>
          </a:r>
          <a:r>
            <a:rPr lang="en-US" sz="2000" baseline="0">
              <a:latin typeface="Times New Roman" pitchFamily="18" charset="0"/>
              <a:cs typeface="Times New Roman" pitchFamily="18" charset="0"/>
            </a:rPr>
            <a:t>2</a:t>
          </a:r>
          <a:r>
            <a:rPr lang="ru-RU" sz="2000" baseline="0">
              <a:latin typeface="Times New Roman" pitchFamily="18" charset="0"/>
              <a:cs typeface="Times New Roman" pitchFamily="18" charset="0"/>
            </a:rPr>
            <a:t> год</a:t>
          </a:r>
          <a:endParaRPr lang="ru-RU" sz="20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view="pageBreakPreview" topLeftCell="A36" zoomScale="70" zoomScaleNormal="60" zoomScaleSheetLayoutView="70" workbookViewId="0">
      <selection activeCell="A44" sqref="A44:XFD44"/>
    </sheetView>
  </sheetViews>
  <sheetFormatPr defaultColWidth="9.140625" defaultRowHeight="26.25" x14ac:dyDescent="0.25"/>
  <cols>
    <col min="1" max="1" width="13" style="1" customWidth="1"/>
    <col min="2" max="2" width="89.85546875" style="2" customWidth="1"/>
    <col min="3" max="3" width="3.140625" style="3" hidden="1" customWidth="1"/>
    <col min="4" max="4" width="42.42578125" style="1" customWidth="1"/>
    <col min="5" max="5" width="33.28515625" style="4" customWidth="1"/>
    <col min="6" max="6" width="31.85546875" style="5" customWidth="1"/>
    <col min="7" max="7" width="9.140625" style="5" customWidth="1"/>
    <col min="8" max="8" width="11.85546875" style="5" bestFit="1" customWidth="1"/>
    <col min="9" max="9" width="22.28515625" style="5" bestFit="1" customWidth="1"/>
    <col min="10" max="10" width="30.140625" style="5" bestFit="1" customWidth="1"/>
    <col min="11" max="11" width="28.42578125" style="5" bestFit="1" customWidth="1"/>
    <col min="12" max="16384" width="9.140625" style="5"/>
  </cols>
  <sheetData>
    <row r="1" spans="1:13" ht="193.5" customHeight="1" x14ac:dyDescent="0.25">
      <c r="E1" s="5"/>
    </row>
    <row r="2" spans="1:13" s="7" customFormat="1" ht="20.25" x14ac:dyDescent="0.25">
      <c r="A2" s="420" t="s">
        <v>0</v>
      </c>
      <c r="B2" s="420"/>
      <c r="C2" s="420"/>
      <c r="D2" s="420"/>
      <c r="E2" s="6"/>
    </row>
    <row r="3" spans="1:13" s="7" customFormat="1" ht="21" thickBot="1" x14ac:dyDescent="0.3">
      <c r="A3" s="421" t="s">
        <v>1</v>
      </c>
      <c r="B3" s="421"/>
      <c r="C3" s="421"/>
      <c r="D3" s="421"/>
      <c r="E3" s="6"/>
    </row>
    <row r="4" spans="1:13" s="7" customFormat="1" ht="18.75" customHeight="1" x14ac:dyDescent="0.3">
      <c r="A4" s="422" t="s">
        <v>2</v>
      </c>
      <c r="B4" s="424" t="s">
        <v>3</v>
      </c>
      <c r="C4" s="8" t="s">
        <v>4</v>
      </c>
      <c r="D4" s="9" t="s">
        <v>56</v>
      </c>
      <c r="E4" s="6"/>
    </row>
    <row r="5" spans="1:13" s="7" customFormat="1" ht="21.75" customHeight="1" x14ac:dyDescent="0.3">
      <c r="A5" s="423"/>
      <c r="B5" s="425"/>
      <c r="C5" s="10" t="s">
        <v>5</v>
      </c>
      <c r="D5" s="11" t="s">
        <v>5</v>
      </c>
      <c r="E5" s="6"/>
    </row>
    <row r="6" spans="1:13" s="7" customFormat="1" ht="20.25" x14ac:dyDescent="0.3">
      <c r="A6" s="67">
        <v>1</v>
      </c>
      <c r="B6" s="62">
        <v>2</v>
      </c>
      <c r="C6" s="68">
        <v>3</v>
      </c>
      <c r="D6" s="69">
        <v>3</v>
      </c>
      <c r="E6" s="6"/>
      <c r="F6" s="12"/>
    </row>
    <row r="7" spans="1:13" ht="31.5" customHeight="1" x14ac:dyDescent="0.25">
      <c r="A7" s="47" t="s">
        <v>6</v>
      </c>
      <c r="B7" s="63" t="s">
        <v>7</v>
      </c>
      <c r="C7" s="55" t="s">
        <v>8</v>
      </c>
      <c r="D7" s="41">
        <f>SUM(D8:D23)</f>
        <v>5175795</v>
      </c>
      <c r="E7" s="5"/>
    </row>
    <row r="8" spans="1:13" s="51" customFormat="1" ht="40.5" x14ac:dyDescent="0.3">
      <c r="A8" s="48">
        <v>4020201</v>
      </c>
      <c r="B8" s="64" t="s">
        <v>9</v>
      </c>
      <c r="C8" s="49">
        <v>351626</v>
      </c>
      <c r="D8" s="50">
        <v>52976</v>
      </c>
      <c r="M8" s="51" t="s">
        <v>10</v>
      </c>
    </row>
    <row r="9" spans="1:13" s="51" customFormat="1" ht="40.5" x14ac:dyDescent="0.3">
      <c r="A9" s="52">
        <v>4020202</v>
      </c>
      <c r="B9" s="65" t="s">
        <v>11</v>
      </c>
      <c r="C9" s="53">
        <v>0</v>
      </c>
      <c r="D9" s="54">
        <v>0</v>
      </c>
    </row>
    <row r="10" spans="1:13" s="51" customFormat="1" ht="40.5" x14ac:dyDescent="0.3">
      <c r="A10" s="52">
        <v>4020203</v>
      </c>
      <c r="B10" s="65" t="s">
        <v>12</v>
      </c>
      <c r="C10" s="53">
        <v>0</v>
      </c>
      <c r="D10" s="54">
        <v>0</v>
      </c>
    </row>
    <row r="11" spans="1:13" s="51" customFormat="1" ht="40.5" x14ac:dyDescent="0.3">
      <c r="A11" s="52">
        <v>4020204</v>
      </c>
      <c r="B11" s="65" t="s">
        <v>13</v>
      </c>
      <c r="C11" s="53">
        <v>1391459</v>
      </c>
      <c r="D11" s="50">
        <v>1356513</v>
      </c>
    </row>
    <row r="12" spans="1:13" s="51" customFormat="1" ht="60.75" x14ac:dyDescent="0.3">
      <c r="A12" s="52">
        <v>4020205</v>
      </c>
      <c r="B12" s="65" t="s">
        <v>14</v>
      </c>
      <c r="C12" s="53">
        <v>485428</v>
      </c>
      <c r="D12" s="50">
        <v>509844</v>
      </c>
    </row>
    <row r="13" spans="1:13" s="51" customFormat="1" ht="40.5" x14ac:dyDescent="0.3">
      <c r="A13" s="52">
        <v>4020206</v>
      </c>
      <c r="B13" s="65" t="s">
        <v>15</v>
      </c>
      <c r="C13" s="53">
        <v>746172</v>
      </c>
      <c r="D13" s="50">
        <v>1070471</v>
      </c>
    </row>
    <row r="14" spans="1:13" s="51" customFormat="1" ht="40.5" x14ac:dyDescent="0.3">
      <c r="A14" s="52">
        <v>4020207</v>
      </c>
      <c r="B14" s="65" t="s">
        <v>16</v>
      </c>
      <c r="C14" s="53">
        <v>283104</v>
      </c>
      <c r="D14" s="50">
        <v>196168</v>
      </c>
    </row>
    <row r="15" spans="1:13" s="51" customFormat="1" ht="40.5" x14ac:dyDescent="0.3">
      <c r="A15" s="52">
        <v>4020208</v>
      </c>
      <c r="B15" s="65" t="s">
        <v>17</v>
      </c>
      <c r="C15" s="53">
        <v>0</v>
      </c>
      <c r="D15" s="54">
        <v>0</v>
      </c>
    </row>
    <row r="16" spans="1:13" s="51" customFormat="1" ht="40.5" x14ac:dyDescent="0.3">
      <c r="A16" s="52">
        <v>4020209</v>
      </c>
      <c r="B16" s="65" t="s">
        <v>18</v>
      </c>
      <c r="C16" s="53">
        <v>87414</v>
      </c>
      <c r="D16" s="50">
        <v>51124</v>
      </c>
    </row>
    <row r="17" spans="1:8" s="51" customFormat="1" ht="40.5" x14ac:dyDescent="0.3">
      <c r="A17" s="52">
        <v>4020210</v>
      </c>
      <c r="B17" s="65" t="s">
        <v>19</v>
      </c>
      <c r="C17" s="53">
        <v>1233034</v>
      </c>
      <c r="D17" s="50">
        <v>1193127</v>
      </c>
    </row>
    <row r="18" spans="1:8" s="51" customFormat="1" ht="60.75" x14ac:dyDescent="0.3">
      <c r="A18" s="52">
        <v>4020211</v>
      </c>
      <c r="B18" s="65" t="s">
        <v>20</v>
      </c>
      <c r="C18" s="53">
        <v>23968</v>
      </c>
      <c r="D18" s="50">
        <v>31097</v>
      </c>
    </row>
    <row r="19" spans="1:8" s="51" customFormat="1" ht="20.25" x14ac:dyDescent="0.3">
      <c r="A19" s="52">
        <v>4020212</v>
      </c>
      <c r="B19" s="65" t="s">
        <v>21</v>
      </c>
      <c r="C19" s="53">
        <v>0</v>
      </c>
      <c r="D19" s="54">
        <v>0</v>
      </c>
    </row>
    <row r="20" spans="1:8" s="51" customFormat="1" ht="20.25" x14ac:dyDescent="0.3">
      <c r="A20" s="52">
        <v>4020213</v>
      </c>
      <c r="B20" s="65" t="s">
        <v>22</v>
      </c>
      <c r="C20" s="53">
        <v>0</v>
      </c>
      <c r="D20" s="54">
        <v>0</v>
      </c>
    </row>
    <row r="21" spans="1:8" s="51" customFormat="1" ht="60.75" x14ac:dyDescent="0.3">
      <c r="A21" s="52">
        <v>4020214</v>
      </c>
      <c r="B21" s="65" t="s">
        <v>23</v>
      </c>
      <c r="C21" s="53">
        <v>312662</v>
      </c>
      <c r="D21" s="50">
        <v>420478</v>
      </c>
    </row>
    <row r="22" spans="1:8" s="51" customFormat="1" ht="101.25" x14ac:dyDescent="0.3">
      <c r="A22" s="52">
        <v>4020215</v>
      </c>
      <c r="B22" s="65" t="s">
        <v>24</v>
      </c>
      <c r="C22" s="53">
        <v>38551</v>
      </c>
      <c r="D22" s="50">
        <v>59215</v>
      </c>
    </row>
    <row r="23" spans="1:8" s="51" customFormat="1" ht="21" thickBot="1" x14ac:dyDescent="0.35">
      <c r="A23" s="59">
        <v>4020216</v>
      </c>
      <c r="B23" s="66" t="s">
        <v>25</v>
      </c>
      <c r="C23" s="60">
        <v>295643</v>
      </c>
      <c r="D23" s="61">
        <v>234782</v>
      </c>
    </row>
    <row r="24" spans="1:8" s="7" customFormat="1" ht="21" thickBot="1" x14ac:dyDescent="0.35">
      <c r="A24" s="58"/>
      <c r="B24" s="70"/>
      <c r="C24" s="71"/>
      <c r="D24" s="72"/>
      <c r="E24" s="6"/>
      <c r="F24" s="12"/>
    </row>
    <row r="25" spans="1:8" s="7" customFormat="1" ht="30.75" customHeight="1" x14ac:dyDescent="0.25">
      <c r="A25" s="422"/>
      <c r="B25" s="73" t="s">
        <v>26</v>
      </c>
      <c r="C25" s="74" t="s">
        <v>8</v>
      </c>
      <c r="D25" s="75">
        <f>D27+D33+D41</f>
        <v>5175795</v>
      </c>
      <c r="E25" s="13"/>
    </row>
    <row r="26" spans="1:8" s="7" customFormat="1" ht="21" thickBot="1" x14ac:dyDescent="0.3">
      <c r="A26" s="426"/>
      <c r="B26" s="56" t="s">
        <v>27</v>
      </c>
      <c r="C26" s="57" t="e">
        <f>C27+C33+C41+#REF!</f>
        <v>#REF!</v>
      </c>
      <c r="D26" s="15">
        <f>D25</f>
        <v>5175795</v>
      </c>
      <c r="E26" s="13"/>
    </row>
    <row r="27" spans="1:8" s="7" customFormat="1" ht="40.5" customHeight="1" x14ac:dyDescent="0.3">
      <c r="A27" s="415" t="s">
        <v>28</v>
      </c>
      <c r="B27" s="16" t="s">
        <v>29</v>
      </c>
      <c r="C27" s="418" t="s">
        <v>30</v>
      </c>
      <c r="D27" s="407">
        <f>D29+D30+D31+D32</f>
        <v>329782</v>
      </c>
      <c r="E27" s="17"/>
    </row>
    <row r="28" spans="1:8" s="7" customFormat="1" ht="21" thickBot="1" x14ac:dyDescent="0.35">
      <c r="A28" s="416"/>
      <c r="B28" s="18" t="s">
        <v>31</v>
      </c>
      <c r="C28" s="419"/>
      <c r="D28" s="408"/>
      <c r="E28" s="19"/>
    </row>
    <row r="29" spans="1:8" s="7" customFormat="1" ht="67.5" customHeight="1" x14ac:dyDescent="0.3">
      <c r="A29" s="416"/>
      <c r="B29" s="20" t="s">
        <v>32</v>
      </c>
      <c r="C29" s="21" t="s">
        <v>33</v>
      </c>
      <c r="D29" s="22">
        <v>15000</v>
      </c>
      <c r="E29" s="6"/>
    </row>
    <row r="30" spans="1:8" s="7" customFormat="1" ht="60.75" x14ac:dyDescent="0.3">
      <c r="A30" s="416"/>
      <c r="B30" s="23" t="s">
        <v>34</v>
      </c>
      <c r="C30" s="24"/>
      <c r="D30" s="25">
        <v>50000</v>
      </c>
      <c r="E30" s="6"/>
    </row>
    <row r="31" spans="1:8" s="7" customFormat="1" ht="40.5" x14ac:dyDescent="0.3">
      <c r="A31" s="416"/>
      <c r="B31" s="23" t="s">
        <v>35</v>
      </c>
      <c r="C31" s="24"/>
      <c r="D31" s="26">
        <f>234782</f>
        <v>234782</v>
      </c>
      <c r="E31" s="6"/>
      <c r="H31" s="7" t="s">
        <v>10</v>
      </c>
    </row>
    <row r="32" spans="1:8" s="7" customFormat="1" ht="41.25" thickBot="1" x14ac:dyDescent="0.35">
      <c r="A32" s="417"/>
      <c r="B32" s="27" t="s">
        <v>36</v>
      </c>
      <c r="C32" s="28"/>
      <c r="D32" s="29">
        <v>30000</v>
      </c>
      <c r="E32" s="6"/>
    </row>
    <row r="33" spans="1:6" s="7" customFormat="1" ht="40.5" x14ac:dyDescent="0.3">
      <c r="A33" s="402" t="s">
        <v>37</v>
      </c>
      <c r="B33" s="30" t="s">
        <v>38</v>
      </c>
      <c r="C33" s="405" t="e">
        <f>C35+C39+C40</f>
        <v>#REF!</v>
      </c>
      <c r="D33" s="407">
        <f>D35+D39+D40</f>
        <v>4821013</v>
      </c>
      <c r="E33" s="6"/>
    </row>
    <row r="34" spans="1:6" s="7" customFormat="1" ht="21" thickBot="1" x14ac:dyDescent="0.35">
      <c r="A34" s="403"/>
      <c r="B34" s="31" t="s">
        <v>39</v>
      </c>
      <c r="C34" s="406"/>
      <c r="D34" s="408"/>
      <c r="E34" s="6"/>
    </row>
    <row r="35" spans="1:6" s="7" customFormat="1" ht="101.25" x14ac:dyDescent="0.3">
      <c r="A35" s="403"/>
      <c r="B35" s="32" t="s">
        <v>40</v>
      </c>
      <c r="C35" s="33" t="e">
        <f>C36+C37+C38+#REF!</f>
        <v>#REF!</v>
      </c>
      <c r="D35" s="14">
        <f>D36+D37+D38</f>
        <v>4486113</v>
      </c>
      <c r="E35" s="6"/>
      <c r="F35" s="12"/>
    </row>
    <row r="36" spans="1:6" s="7" customFormat="1" ht="243" x14ac:dyDescent="0.3">
      <c r="A36" s="403"/>
      <c r="B36" s="34" t="s">
        <v>41</v>
      </c>
      <c r="C36" s="35" t="s">
        <v>42</v>
      </c>
      <c r="D36" s="25">
        <v>2986113</v>
      </c>
      <c r="E36" s="6"/>
      <c r="F36" s="12"/>
    </row>
    <row r="37" spans="1:6" s="7" customFormat="1" ht="84" customHeight="1" x14ac:dyDescent="0.3">
      <c r="A37" s="403"/>
      <c r="B37" s="36" t="s">
        <v>43</v>
      </c>
      <c r="C37" s="35" t="s">
        <v>44</v>
      </c>
      <c r="D37" s="25">
        <v>1250000</v>
      </c>
      <c r="E37" s="37"/>
    </row>
    <row r="38" spans="1:6" s="7" customFormat="1" ht="19.5" customHeight="1" x14ac:dyDescent="0.3">
      <c r="A38" s="403"/>
      <c r="B38" s="38" t="s">
        <v>45</v>
      </c>
      <c r="C38" s="35" t="s">
        <v>46</v>
      </c>
      <c r="D38" s="25">
        <v>250000</v>
      </c>
      <c r="E38" s="6"/>
    </row>
    <row r="39" spans="1:6" s="7" customFormat="1" ht="41.25" customHeight="1" x14ac:dyDescent="0.3">
      <c r="A39" s="403"/>
      <c r="B39" s="39" t="s">
        <v>47</v>
      </c>
      <c r="C39" s="40" t="s">
        <v>48</v>
      </c>
      <c r="D39" s="41">
        <v>35000</v>
      </c>
    </row>
    <row r="40" spans="1:6" s="7" customFormat="1" ht="42.75" customHeight="1" thickBot="1" x14ac:dyDescent="0.35">
      <c r="A40" s="404"/>
      <c r="B40" s="39" t="s">
        <v>49</v>
      </c>
      <c r="C40" s="40" t="s">
        <v>50</v>
      </c>
      <c r="D40" s="41">
        <v>299900</v>
      </c>
    </row>
    <row r="41" spans="1:6" s="7" customFormat="1" ht="42.75" customHeight="1" x14ac:dyDescent="0.3">
      <c r="A41" s="409" t="s">
        <v>51</v>
      </c>
      <c r="B41" s="42" t="s">
        <v>52</v>
      </c>
      <c r="C41" s="411" t="s">
        <v>53</v>
      </c>
      <c r="D41" s="413">
        <v>25000</v>
      </c>
    </row>
    <row r="42" spans="1:6" s="7" customFormat="1" ht="42.75" customHeight="1" thickBot="1" x14ac:dyDescent="0.35">
      <c r="A42" s="410"/>
      <c r="B42" s="43" t="s">
        <v>54</v>
      </c>
      <c r="C42" s="412"/>
      <c r="D42" s="414"/>
      <c r="E42" s="13"/>
    </row>
    <row r="43" spans="1:6" s="7" customFormat="1" ht="27.75" customHeight="1" x14ac:dyDescent="0.3">
      <c r="A43" s="142"/>
      <c r="B43" s="143"/>
      <c r="C43" s="144"/>
      <c r="D43" s="145"/>
      <c r="E43" s="13"/>
    </row>
    <row r="44" spans="1:6" s="7" customFormat="1" ht="20.25" x14ac:dyDescent="0.3">
      <c r="A44" s="401" t="s">
        <v>55</v>
      </c>
      <c r="B44" s="401"/>
      <c r="C44" s="401"/>
      <c r="D44" s="401"/>
      <c r="E44" s="6"/>
    </row>
    <row r="45" spans="1:6" s="7" customFormat="1" ht="20.25" x14ac:dyDescent="0.25">
      <c r="A45" s="44"/>
      <c r="B45" s="45"/>
      <c r="C45" s="46"/>
      <c r="D45" s="44"/>
      <c r="E45" s="6"/>
    </row>
    <row r="46" spans="1:6" s="7" customFormat="1" ht="20.25" x14ac:dyDescent="0.25">
      <c r="A46" s="44"/>
      <c r="B46" s="45"/>
      <c r="C46" s="46"/>
      <c r="D46" s="44"/>
      <c r="E46" s="6"/>
    </row>
    <row r="47" spans="1:6" s="7" customFormat="1" ht="20.25" x14ac:dyDescent="0.25">
      <c r="A47" s="44"/>
      <c r="B47" s="45"/>
      <c r="C47" s="46"/>
      <c r="D47" s="44"/>
      <c r="E47" s="6"/>
    </row>
    <row r="48" spans="1:6" s="7" customFormat="1" ht="20.25" x14ac:dyDescent="0.25">
      <c r="A48" s="44"/>
      <c r="B48" s="45"/>
      <c r="C48" s="46"/>
      <c r="D48" s="44"/>
      <c r="E48" s="6"/>
    </row>
    <row r="49" spans="1:5" s="7" customFormat="1" ht="20.25" x14ac:dyDescent="0.25">
      <c r="A49" s="44"/>
      <c r="B49" s="45"/>
      <c r="C49" s="46"/>
      <c r="D49" s="44"/>
      <c r="E49" s="6"/>
    </row>
    <row r="50" spans="1:5" s="7" customFormat="1" ht="20.25" x14ac:dyDescent="0.25">
      <c r="A50" s="44"/>
      <c r="B50" s="45"/>
      <c r="C50" s="46"/>
      <c r="D50" s="44"/>
      <c r="E50" s="6"/>
    </row>
    <row r="51" spans="1:5" s="7" customFormat="1" ht="20.25" x14ac:dyDescent="0.25">
      <c r="A51" s="44"/>
      <c r="B51" s="45"/>
      <c r="C51" s="46"/>
      <c r="D51" s="44"/>
      <c r="E51" s="6"/>
    </row>
  </sheetData>
  <mergeCells count="15">
    <mergeCell ref="A27:A32"/>
    <mergeCell ref="C27:C28"/>
    <mergeCell ref="D27:D28"/>
    <mergeCell ref="A2:D2"/>
    <mergeCell ref="A3:D3"/>
    <mergeCell ref="A4:A5"/>
    <mergeCell ref="B4:B5"/>
    <mergeCell ref="A25:A26"/>
    <mergeCell ref="A44:D44"/>
    <mergeCell ref="A33:A40"/>
    <mergeCell ref="C33:C34"/>
    <mergeCell ref="D33:D34"/>
    <mergeCell ref="A41:A42"/>
    <mergeCell ref="C41:C42"/>
    <mergeCell ref="D41:D42"/>
  </mergeCells>
  <pageMargins left="0.43307086614173229" right="0.19685039370078741" top="0.31" bottom="0.3" header="0.31496062992125984" footer="0.31496062992125984"/>
  <pageSetup paperSize="9" scale="65" orientation="portrait" horizontalDpi="180" verticalDpi="180" r:id="rId1"/>
  <colBreaks count="1" manualBreakCount="1">
    <brk id="4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view="pageBreakPreview" topLeftCell="A3" zoomScale="40" zoomScaleNormal="50" zoomScaleSheetLayoutView="40" workbookViewId="0">
      <selection activeCell="A3" sqref="A1:XFD1048576"/>
    </sheetView>
  </sheetViews>
  <sheetFormatPr defaultColWidth="9.140625" defaultRowHeight="26.25" x14ac:dyDescent="0.25"/>
  <cols>
    <col min="1" max="1" width="19" style="231" customWidth="1"/>
    <col min="2" max="2" width="98.85546875" style="232" customWidth="1"/>
    <col min="3" max="3" width="3.140625" style="349" hidden="1" customWidth="1"/>
    <col min="4" max="4" width="57.5703125" style="231" customWidth="1"/>
    <col min="5" max="5" width="33.28515625" style="4" customWidth="1"/>
    <col min="6" max="6" width="31.85546875" style="4" customWidth="1"/>
    <col min="7" max="7" width="9.140625" style="4" customWidth="1"/>
    <col min="8" max="8" width="11.85546875" style="4" bestFit="1" customWidth="1"/>
    <col min="9" max="9" width="22.28515625" style="4" bestFit="1" customWidth="1"/>
    <col min="10" max="10" width="30.140625" style="4" bestFit="1" customWidth="1"/>
    <col min="11" max="11" width="28.42578125" style="4" bestFit="1" customWidth="1"/>
    <col min="12" max="16384" width="9.140625" style="4"/>
  </cols>
  <sheetData>
    <row r="1" spans="1:13" ht="193.5" hidden="1" customHeight="1" x14ac:dyDescent="0.25"/>
    <row r="2" spans="1:13" ht="193.5" hidden="1" customHeight="1" x14ac:dyDescent="0.25">
      <c r="A2" s="231">
        <v>2</v>
      </c>
    </row>
    <row r="3" spans="1:13" x14ac:dyDescent="0.25">
      <c r="A3" s="497" t="s">
        <v>0</v>
      </c>
      <c r="B3" s="497"/>
      <c r="C3" s="497"/>
      <c r="D3" s="497"/>
      <c r="E3" s="350"/>
    </row>
    <row r="4" spans="1:13" ht="27" thickBot="1" x14ac:dyDescent="0.3">
      <c r="A4" s="498" t="s">
        <v>1</v>
      </c>
      <c r="B4" s="498"/>
      <c r="C4" s="498"/>
      <c r="D4" s="498"/>
      <c r="E4" s="350"/>
    </row>
    <row r="5" spans="1:13" ht="18.75" customHeight="1" x14ac:dyDescent="0.4">
      <c r="A5" s="499" t="s">
        <v>2</v>
      </c>
      <c r="B5" s="501" t="s">
        <v>3</v>
      </c>
      <c r="C5" s="351" t="s">
        <v>4</v>
      </c>
      <c r="D5" s="233" t="s">
        <v>56</v>
      </c>
      <c r="E5" s="350"/>
    </row>
    <row r="6" spans="1:13" ht="21.75" customHeight="1" x14ac:dyDescent="0.4">
      <c r="A6" s="500"/>
      <c r="B6" s="502"/>
      <c r="C6" s="352" t="s">
        <v>5</v>
      </c>
      <c r="D6" s="234" t="s">
        <v>5</v>
      </c>
      <c r="E6" s="350"/>
    </row>
    <row r="7" spans="1:13" ht="27" thickBot="1" x14ac:dyDescent="0.45">
      <c r="A7" s="235">
        <v>1</v>
      </c>
      <c r="B7" s="236">
        <v>2</v>
      </c>
      <c r="C7" s="353">
        <v>3</v>
      </c>
      <c r="D7" s="237">
        <v>3</v>
      </c>
      <c r="E7" s="350"/>
      <c r="F7" s="354"/>
    </row>
    <row r="8" spans="1:13" ht="28.5" customHeight="1" x14ac:dyDescent="0.35">
      <c r="A8" s="238"/>
      <c r="B8" s="239" t="s">
        <v>80</v>
      </c>
      <c r="C8" s="355"/>
      <c r="D8" s="240">
        <f>D10+D9</f>
        <v>5603777</v>
      </c>
      <c r="E8" s="350"/>
      <c r="F8" s="354"/>
    </row>
    <row r="9" spans="1:13" x14ac:dyDescent="0.4">
      <c r="A9" s="241"/>
      <c r="B9" s="242" t="s">
        <v>81</v>
      </c>
      <c r="C9" s="356"/>
      <c r="D9" s="243">
        <v>427982</v>
      </c>
      <c r="E9" s="350"/>
      <c r="F9" s="354"/>
    </row>
    <row r="10" spans="1:13" ht="31.5" customHeight="1" x14ac:dyDescent="0.25">
      <c r="A10" s="244" t="s">
        <v>6</v>
      </c>
      <c r="B10" s="245" t="s">
        <v>7</v>
      </c>
      <c r="C10" s="357" t="s">
        <v>8</v>
      </c>
      <c r="D10" s="246">
        <f>SUM(D11:D26)</f>
        <v>5175795</v>
      </c>
    </row>
    <row r="11" spans="1:13" s="250" customFormat="1" ht="52.5" x14ac:dyDescent="0.4">
      <c r="A11" s="247">
        <v>4020201</v>
      </c>
      <c r="B11" s="248" t="s">
        <v>9</v>
      </c>
      <c r="C11" s="358">
        <v>351626</v>
      </c>
      <c r="D11" s="249">
        <v>52976</v>
      </c>
      <c r="M11" s="250" t="s">
        <v>10</v>
      </c>
    </row>
    <row r="12" spans="1:13" s="250" customFormat="1" ht="78.75" x14ac:dyDescent="0.4">
      <c r="A12" s="251">
        <v>4020202</v>
      </c>
      <c r="B12" s="252" t="s">
        <v>11</v>
      </c>
      <c r="C12" s="359">
        <v>0</v>
      </c>
      <c r="D12" s="253">
        <v>0</v>
      </c>
    </row>
    <row r="13" spans="1:13" s="250" customFormat="1" ht="52.5" x14ac:dyDescent="0.4">
      <c r="A13" s="251">
        <v>4020203</v>
      </c>
      <c r="B13" s="252" t="s">
        <v>12</v>
      </c>
      <c r="C13" s="359">
        <v>0</v>
      </c>
      <c r="D13" s="253">
        <v>0</v>
      </c>
    </row>
    <row r="14" spans="1:13" s="250" customFormat="1" ht="52.5" x14ac:dyDescent="0.4">
      <c r="A14" s="251">
        <v>4020204</v>
      </c>
      <c r="B14" s="252" t="s">
        <v>13</v>
      </c>
      <c r="C14" s="359">
        <v>1391459</v>
      </c>
      <c r="D14" s="249">
        <v>1356513</v>
      </c>
    </row>
    <row r="15" spans="1:13" s="250" customFormat="1" ht="78.75" x14ac:dyDescent="0.4">
      <c r="A15" s="251">
        <v>4020205</v>
      </c>
      <c r="B15" s="252" t="s">
        <v>14</v>
      </c>
      <c r="C15" s="359">
        <v>485428</v>
      </c>
      <c r="D15" s="249">
        <v>509844</v>
      </c>
      <c r="E15" s="250">
        <f>427982-19010-193063</f>
        <v>215909</v>
      </c>
    </row>
    <row r="16" spans="1:13" s="250" customFormat="1" ht="52.5" x14ac:dyDescent="0.4">
      <c r="A16" s="251">
        <v>4020206</v>
      </c>
      <c r="B16" s="252" t="s">
        <v>15</v>
      </c>
      <c r="C16" s="359">
        <v>746172</v>
      </c>
      <c r="D16" s="249">
        <v>1070471</v>
      </c>
    </row>
    <row r="17" spans="1:5" s="250" customFormat="1" ht="52.5" x14ac:dyDescent="0.4">
      <c r="A17" s="251">
        <v>4020207</v>
      </c>
      <c r="B17" s="252" t="s">
        <v>16</v>
      </c>
      <c r="C17" s="359">
        <v>283104</v>
      </c>
      <c r="D17" s="249">
        <v>196168</v>
      </c>
    </row>
    <row r="18" spans="1:5" s="250" customFormat="1" ht="78.75" x14ac:dyDescent="0.4">
      <c r="A18" s="251">
        <v>4020208</v>
      </c>
      <c r="B18" s="252" t="s">
        <v>17</v>
      </c>
      <c r="C18" s="359">
        <v>0</v>
      </c>
      <c r="D18" s="253">
        <v>0</v>
      </c>
    </row>
    <row r="19" spans="1:5" s="250" customFormat="1" ht="78.75" x14ac:dyDescent="0.4">
      <c r="A19" s="251">
        <v>4020209</v>
      </c>
      <c r="B19" s="252" t="s">
        <v>18</v>
      </c>
      <c r="C19" s="359">
        <v>87414</v>
      </c>
      <c r="D19" s="249">
        <v>51124</v>
      </c>
    </row>
    <row r="20" spans="1:5" s="250" customFormat="1" ht="52.5" x14ac:dyDescent="0.4">
      <c r="A20" s="251">
        <v>4020210</v>
      </c>
      <c r="B20" s="252" t="s">
        <v>19</v>
      </c>
      <c r="C20" s="359">
        <v>1233034</v>
      </c>
      <c r="D20" s="249">
        <v>1193127</v>
      </c>
    </row>
    <row r="21" spans="1:5" s="250" customFormat="1" ht="105" x14ac:dyDescent="0.4">
      <c r="A21" s="251">
        <v>4020211</v>
      </c>
      <c r="B21" s="252" t="s">
        <v>20</v>
      </c>
      <c r="C21" s="359">
        <v>23968</v>
      </c>
      <c r="D21" s="249">
        <v>31097</v>
      </c>
    </row>
    <row r="22" spans="1:5" s="250" customFormat="1" x14ac:dyDescent="0.4">
      <c r="A22" s="251">
        <v>4020212</v>
      </c>
      <c r="B22" s="252" t="s">
        <v>21</v>
      </c>
      <c r="C22" s="359">
        <v>0</v>
      </c>
      <c r="D22" s="253">
        <v>0</v>
      </c>
    </row>
    <row r="23" spans="1:5" s="250" customFormat="1" ht="52.5" x14ac:dyDescent="0.4">
      <c r="A23" s="251">
        <v>4020213</v>
      </c>
      <c r="B23" s="252" t="s">
        <v>22</v>
      </c>
      <c r="C23" s="359">
        <v>0</v>
      </c>
      <c r="D23" s="253">
        <v>0</v>
      </c>
    </row>
    <row r="24" spans="1:5" s="250" customFormat="1" ht="78.75" x14ac:dyDescent="0.4">
      <c r="A24" s="251">
        <v>4020214</v>
      </c>
      <c r="B24" s="252" t="s">
        <v>23</v>
      </c>
      <c r="C24" s="359">
        <v>312662</v>
      </c>
      <c r="D24" s="249">
        <v>420478</v>
      </c>
    </row>
    <row r="25" spans="1:5" s="250" customFormat="1" ht="157.5" x14ac:dyDescent="0.4">
      <c r="A25" s="251">
        <v>4020215</v>
      </c>
      <c r="B25" s="252" t="s">
        <v>24</v>
      </c>
      <c r="C25" s="359">
        <v>38551</v>
      </c>
      <c r="D25" s="249">
        <v>59215</v>
      </c>
    </row>
    <row r="26" spans="1:5" s="250" customFormat="1" ht="27" thickBot="1" x14ac:dyDescent="0.45">
      <c r="A26" s="254">
        <v>4020216</v>
      </c>
      <c r="B26" s="255" t="s">
        <v>25</v>
      </c>
      <c r="C26" s="360">
        <v>295643</v>
      </c>
      <c r="D26" s="256">
        <v>234782</v>
      </c>
    </row>
    <row r="27" spans="1:5" ht="39" customHeight="1" x14ac:dyDescent="0.25">
      <c r="A27" s="499"/>
      <c r="B27" s="257" t="s">
        <v>26</v>
      </c>
      <c r="C27" s="361" t="s">
        <v>8</v>
      </c>
      <c r="D27" s="258">
        <f>D29+D36+D44</f>
        <v>5603777</v>
      </c>
      <c r="E27" s="362"/>
    </row>
    <row r="28" spans="1:5" ht="27" thickBot="1" x14ac:dyDescent="0.3">
      <c r="A28" s="503"/>
      <c r="B28" s="259" t="s">
        <v>27</v>
      </c>
      <c r="C28" s="363" t="e">
        <f>C29+C36+C44+#REF!</f>
        <v>#REF!</v>
      </c>
      <c r="D28" s="260">
        <f>D27</f>
        <v>5603777</v>
      </c>
      <c r="E28" s="362"/>
    </row>
    <row r="29" spans="1:5" ht="51" x14ac:dyDescent="0.35">
      <c r="A29" s="492" t="s">
        <v>28</v>
      </c>
      <c r="B29" s="261" t="s">
        <v>29</v>
      </c>
      <c r="C29" s="495" t="s">
        <v>30</v>
      </c>
      <c r="D29" s="484">
        <f>D31+D32+D33+D35</f>
        <v>478354</v>
      </c>
      <c r="E29" s="364"/>
    </row>
    <row r="30" spans="1:5" ht="27" thickBot="1" x14ac:dyDescent="0.4">
      <c r="A30" s="493"/>
      <c r="B30" s="262" t="s">
        <v>31</v>
      </c>
      <c r="C30" s="496"/>
      <c r="D30" s="485"/>
      <c r="E30" s="365"/>
    </row>
    <row r="31" spans="1:5" ht="119.25" customHeight="1" x14ac:dyDescent="0.4">
      <c r="A31" s="493"/>
      <c r="B31" s="263" t="s">
        <v>32</v>
      </c>
      <c r="C31" s="356" t="s">
        <v>33</v>
      </c>
      <c r="D31" s="264">
        <v>15000</v>
      </c>
      <c r="E31" s="350"/>
    </row>
    <row r="32" spans="1:5" ht="99.75" customHeight="1" x14ac:dyDescent="0.4">
      <c r="A32" s="493"/>
      <c r="B32" s="265" t="s">
        <v>34</v>
      </c>
      <c r="C32" s="366"/>
      <c r="D32" s="266">
        <f>50000+193063-58489</f>
        <v>184574</v>
      </c>
      <c r="E32" s="350">
        <v>-58489</v>
      </c>
    </row>
    <row r="33" spans="1:8" ht="89.25" customHeight="1" x14ac:dyDescent="0.4">
      <c r="A33" s="493"/>
      <c r="B33" s="267" t="s">
        <v>84</v>
      </c>
      <c r="C33" s="366"/>
      <c r="D33" s="268">
        <f>234782+19010</f>
        <v>253792</v>
      </c>
      <c r="E33" s="350"/>
      <c r="H33" s="4" t="s">
        <v>10</v>
      </c>
    </row>
    <row r="34" spans="1:8" ht="52.5" x14ac:dyDescent="0.4">
      <c r="A34" s="493"/>
      <c r="B34" s="269" t="s">
        <v>85</v>
      </c>
      <c r="C34" s="367"/>
      <c r="D34" s="270">
        <v>19010</v>
      </c>
      <c r="E34" s="350"/>
    </row>
    <row r="35" spans="1:8" ht="53.25" thickBot="1" x14ac:dyDescent="0.45">
      <c r="A35" s="494"/>
      <c r="B35" s="271" t="s">
        <v>36</v>
      </c>
      <c r="C35" s="368"/>
      <c r="D35" s="272">
        <f>30000-5012</f>
        <v>24988</v>
      </c>
      <c r="E35" s="369">
        <v>-5012</v>
      </c>
    </row>
    <row r="36" spans="1:8" ht="76.5" x14ac:dyDescent="0.35">
      <c r="A36" s="479" t="s">
        <v>37</v>
      </c>
      <c r="B36" s="273" t="s">
        <v>38</v>
      </c>
      <c r="C36" s="482" t="e">
        <f>C38+C42+C43</f>
        <v>#REF!</v>
      </c>
      <c r="D36" s="484">
        <f>D38+D42+D43</f>
        <v>5100423</v>
      </c>
      <c r="E36" s="350"/>
    </row>
    <row r="37" spans="1:8" ht="27" thickBot="1" x14ac:dyDescent="0.4">
      <c r="A37" s="480"/>
      <c r="B37" s="274" t="s">
        <v>39</v>
      </c>
      <c r="C37" s="483"/>
      <c r="D37" s="485"/>
      <c r="E37" s="350"/>
    </row>
    <row r="38" spans="1:8" ht="127.5" x14ac:dyDescent="0.35">
      <c r="A38" s="480"/>
      <c r="B38" s="275" t="s">
        <v>40</v>
      </c>
      <c r="C38" s="370" t="e">
        <f>C39+C40+C41+#REF!</f>
        <v>#REF!</v>
      </c>
      <c r="D38" s="276">
        <f>D39+D40+D41</f>
        <v>4765523</v>
      </c>
      <c r="E38" s="350"/>
      <c r="F38" s="354"/>
    </row>
    <row r="39" spans="1:8" ht="409.5" customHeight="1" x14ac:dyDescent="0.4">
      <c r="A39" s="480"/>
      <c r="B39" s="277" t="s">
        <v>75</v>
      </c>
      <c r="C39" s="371" t="s">
        <v>42</v>
      </c>
      <c r="D39" s="266">
        <f>2986113+215909+58489+5012</f>
        <v>3265523</v>
      </c>
      <c r="E39" s="372" t="s">
        <v>95</v>
      </c>
      <c r="F39" s="354"/>
    </row>
    <row r="40" spans="1:8" ht="78.75" customHeight="1" x14ac:dyDescent="0.4">
      <c r="A40" s="480"/>
      <c r="B40" s="278" t="s">
        <v>43</v>
      </c>
      <c r="C40" s="371" t="s">
        <v>44</v>
      </c>
      <c r="D40" s="266">
        <v>1250000</v>
      </c>
      <c r="E40" s="373"/>
    </row>
    <row r="41" spans="1:8" ht="34.5" customHeight="1" x14ac:dyDescent="0.4">
      <c r="A41" s="480"/>
      <c r="B41" s="279" t="s">
        <v>45</v>
      </c>
      <c r="C41" s="371" t="s">
        <v>46</v>
      </c>
      <c r="D41" s="266">
        <v>250000</v>
      </c>
      <c r="E41" s="350"/>
    </row>
    <row r="42" spans="1:8" ht="90.75" customHeight="1" x14ac:dyDescent="0.35">
      <c r="A42" s="480"/>
      <c r="B42" s="280" t="s">
        <v>47</v>
      </c>
      <c r="C42" s="374" t="s">
        <v>48</v>
      </c>
      <c r="D42" s="246">
        <v>35000</v>
      </c>
    </row>
    <row r="43" spans="1:8" ht="77.25" customHeight="1" thickBot="1" x14ac:dyDescent="0.4">
      <c r="A43" s="481"/>
      <c r="B43" s="280" t="s">
        <v>49</v>
      </c>
      <c r="C43" s="374" t="s">
        <v>50</v>
      </c>
      <c r="D43" s="246">
        <v>299900</v>
      </c>
    </row>
    <row r="44" spans="1:8" ht="76.5" x14ac:dyDescent="0.35">
      <c r="A44" s="486" t="s">
        <v>51</v>
      </c>
      <c r="B44" s="281" t="s">
        <v>52</v>
      </c>
      <c r="C44" s="488" t="s">
        <v>53</v>
      </c>
      <c r="D44" s="490">
        <v>25000</v>
      </c>
    </row>
    <row r="45" spans="1:8" ht="31.5" customHeight="1" thickBot="1" x14ac:dyDescent="0.4">
      <c r="A45" s="487"/>
      <c r="B45" s="282" t="s">
        <v>54</v>
      </c>
      <c r="C45" s="489"/>
      <c r="D45" s="491"/>
      <c r="E45" s="362"/>
    </row>
    <row r="46" spans="1:8" x14ac:dyDescent="0.25">
      <c r="E46" s="350"/>
    </row>
    <row r="47" spans="1:8" x14ac:dyDescent="0.25">
      <c r="E47" s="350"/>
    </row>
    <row r="48" spans="1:8" x14ac:dyDescent="0.25">
      <c r="E48" s="350"/>
    </row>
    <row r="49" spans="5:5" x14ac:dyDescent="0.25">
      <c r="E49" s="350"/>
    </row>
    <row r="50" spans="5:5" x14ac:dyDescent="0.25">
      <c r="E50" s="350"/>
    </row>
    <row r="51" spans="5:5" x14ac:dyDescent="0.25">
      <c r="E51" s="350"/>
    </row>
    <row r="52" spans="5:5" x14ac:dyDescent="0.25">
      <c r="E52" s="350"/>
    </row>
  </sheetData>
  <mergeCells count="14">
    <mergeCell ref="A29:A35"/>
    <mergeCell ref="C29:C30"/>
    <mergeCell ref="D29:D30"/>
    <mergeCell ref="A3:D3"/>
    <mergeCell ref="A4:D4"/>
    <mergeCell ref="A5:A6"/>
    <mergeCell ref="B5:B6"/>
    <mergeCell ref="A27:A28"/>
    <mergeCell ref="A36:A43"/>
    <mergeCell ref="C36:C37"/>
    <mergeCell ref="D36:D37"/>
    <mergeCell ref="A44:A45"/>
    <mergeCell ref="C44:C45"/>
    <mergeCell ref="D44:D45"/>
  </mergeCells>
  <pageMargins left="0.7" right="0.7" top="0.75" bottom="0.75" header="0.3" footer="0.3"/>
  <pageSetup paperSize="9" scale="44" fitToHeight="0" orientation="portrait" verticalDpi="0" r:id="rId1"/>
  <rowBreaks count="1" manualBreakCount="1">
    <brk id="32" max="3" man="1"/>
  </rowBreaks>
  <colBreaks count="2" manualBreakCount="2">
    <brk id="4" max="1048575" man="1"/>
    <brk id="5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view="pageBreakPreview" zoomScale="40" zoomScaleNormal="30" zoomScaleSheetLayoutView="40" workbookViewId="0">
      <selection sqref="A1:XFD1048576"/>
    </sheetView>
  </sheetViews>
  <sheetFormatPr defaultColWidth="9.140625" defaultRowHeight="31.5" x14ac:dyDescent="0.25"/>
  <cols>
    <col min="1" max="1" width="22.7109375" style="348" customWidth="1"/>
    <col min="2" max="2" width="142.5703125" style="347" customWidth="1"/>
    <col min="3" max="3" width="42" style="348" customWidth="1"/>
    <col min="4" max="4" width="3.28515625" style="283" customWidth="1"/>
    <col min="5" max="5" width="23.42578125" style="283" customWidth="1"/>
    <col min="6" max="6" width="146.42578125" style="283" customWidth="1"/>
    <col min="7" max="7" width="38.140625" style="283" customWidth="1"/>
    <col min="8" max="8" width="24.5703125" style="283" customWidth="1"/>
    <col min="9" max="9" width="19.140625" style="283" bestFit="1" customWidth="1"/>
    <col min="10" max="10" width="14.140625" style="283" bestFit="1" customWidth="1"/>
    <col min="11" max="16384" width="9.140625" style="283"/>
  </cols>
  <sheetData>
    <row r="1" spans="1:21" ht="84.75" customHeight="1" thickBot="1" x14ac:dyDescent="0.3">
      <c r="A1" s="504" t="s">
        <v>76</v>
      </c>
      <c r="B1" s="504"/>
      <c r="C1" s="504"/>
      <c r="D1" s="504"/>
      <c r="E1" s="504"/>
      <c r="F1" s="504"/>
      <c r="G1" s="504"/>
      <c r="H1" s="504"/>
    </row>
    <row r="2" spans="1:21" ht="40.5" customHeight="1" thickBot="1" x14ac:dyDescent="0.3">
      <c r="A2" s="526" t="s">
        <v>77</v>
      </c>
      <c r="B2" s="527"/>
      <c r="C2" s="528"/>
      <c r="E2" s="522" t="s">
        <v>78</v>
      </c>
      <c r="F2" s="523"/>
      <c r="G2" s="524"/>
    </row>
    <row r="3" spans="1:21" ht="66.75" customHeight="1" thickBot="1" x14ac:dyDescent="0.3">
      <c r="A3" s="529" t="s">
        <v>79</v>
      </c>
      <c r="B3" s="530"/>
      <c r="C3" s="531"/>
      <c r="D3" s="284"/>
      <c r="E3" s="529" t="s">
        <v>79</v>
      </c>
      <c r="F3" s="530"/>
      <c r="G3" s="530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</row>
    <row r="4" spans="1:21" ht="30" customHeight="1" x14ac:dyDescent="0.45">
      <c r="A4" s="511" t="s">
        <v>2</v>
      </c>
      <c r="B4" s="509" t="s">
        <v>3</v>
      </c>
      <c r="C4" s="286" t="s">
        <v>56</v>
      </c>
      <c r="D4" s="287"/>
      <c r="E4" s="511" t="s">
        <v>2</v>
      </c>
      <c r="F4" s="509" t="s">
        <v>3</v>
      </c>
      <c r="G4" s="286" t="s">
        <v>56</v>
      </c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</row>
    <row r="5" spans="1:21" ht="25.5" customHeight="1" x14ac:dyDescent="0.45">
      <c r="A5" s="521"/>
      <c r="B5" s="510"/>
      <c r="C5" s="288" t="s">
        <v>5</v>
      </c>
      <c r="D5" s="287"/>
      <c r="E5" s="521"/>
      <c r="F5" s="510"/>
      <c r="G5" s="288" t="s">
        <v>5</v>
      </c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</row>
    <row r="6" spans="1:21" ht="32.25" thickBot="1" x14ac:dyDescent="0.5">
      <c r="A6" s="289">
        <v>1</v>
      </c>
      <c r="B6" s="290">
        <v>2</v>
      </c>
      <c r="C6" s="291">
        <v>3</v>
      </c>
      <c r="D6" s="284"/>
      <c r="E6" s="289">
        <v>1</v>
      </c>
      <c r="F6" s="290">
        <v>2</v>
      </c>
      <c r="G6" s="291">
        <v>3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</row>
    <row r="7" spans="1:21" ht="40.5" customHeight="1" x14ac:dyDescent="0.4">
      <c r="A7" s="292"/>
      <c r="B7" s="293" t="s">
        <v>80</v>
      </c>
      <c r="C7" s="294">
        <f>C9+C8</f>
        <v>5603777</v>
      </c>
      <c r="E7" s="292"/>
      <c r="F7" s="293" t="s">
        <v>80</v>
      </c>
      <c r="G7" s="294">
        <f>G9+G8</f>
        <v>5603777</v>
      </c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</row>
    <row r="8" spans="1:21" s="298" customFormat="1" x14ac:dyDescent="0.45">
      <c r="A8" s="295"/>
      <c r="B8" s="296" t="s">
        <v>81</v>
      </c>
      <c r="C8" s="297">
        <v>427982</v>
      </c>
      <c r="E8" s="295"/>
      <c r="F8" s="296" t="s">
        <v>81</v>
      </c>
      <c r="G8" s="297">
        <v>427982</v>
      </c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</row>
    <row r="9" spans="1:21" s="298" customFormat="1" ht="40.5" customHeight="1" x14ac:dyDescent="0.45">
      <c r="A9" s="300" t="s">
        <v>6</v>
      </c>
      <c r="B9" s="301" t="s">
        <v>7</v>
      </c>
      <c r="C9" s="302">
        <f>SUM(C10:C25)</f>
        <v>5175795</v>
      </c>
      <c r="E9" s="300" t="s">
        <v>6</v>
      </c>
      <c r="F9" s="301" t="s">
        <v>7</v>
      </c>
      <c r="G9" s="302">
        <f>SUM(G10:G25)</f>
        <v>5175795</v>
      </c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</row>
    <row r="10" spans="1:21" s="298" customFormat="1" ht="63" x14ac:dyDescent="0.45">
      <c r="A10" s="303">
        <v>4020201</v>
      </c>
      <c r="B10" s="304" t="s">
        <v>9</v>
      </c>
      <c r="C10" s="305">
        <v>52976</v>
      </c>
      <c r="E10" s="303">
        <v>4020201</v>
      </c>
      <c r="F10" s="304" t="s">
        <v>9</v>
      </c>
      <c r="G10" s="305">
        <v>52976</v>
      </c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</row>
    <row r="11" spans="1:21" s="298" customFormat="1" ht="63" x14ac:dyDescent="0.45">
      <c r="A11" s="306">
        <v>4020202</v>
      </c>
      <c r="B11" s="307" t="s">
        <v>11</v>
      </c>
      <c r="C11" s="308">
        <v>0</v>
      </c>
      <c r="E11" s="306">
        <v>4020202</v>
      </c>
      <c r="F11" s="307" t="s">
        <v>11</v>
      </c>
      <c r="G11" s="308">
        <v>0</v>
      </c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</row>
    <row r="12" spans="1:21" s="298" customFormat="1" ht="63" x14ac:dyDescent="0.45">
      <c r="A12" s="306">
        <v>4020203</v>
      </c>
      <c r="B12" s="307" t="s">
        <v>12</v>
      </c>
      <c r="C12" s="308">
        <v>0</v>
      </c>
      <c r="E12" s="306">
        <v>4020203</v>
      </c>
      <c r="F12" s="307" t="s">
        <v>12</v>
      </c>
      <c r="G12" s="308">
        <v>0</v>
      </c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</row>
    <row r="13" spans="1:21" s="298" customFormat="1" ht="63" x14ac:dyDescent="0.45">
      <c r="A13" s="306">
        <v>4020204</v>
      </c>
      <c r="B13" s="307" t="s">
        <v>13</v>
      </c>
      <c r="C13" s="305">
        <v>1356513</v>
      </c>
      <c r="E13" s="306">
        <v>4020204</v>
      </c>
      <c r="F13" s="307" t="s">
        <v>13</v>
      </c>
      <c r="G13" s="305">
        <v>1356513</v>
      </c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</row>
    <row r="14" spans="1:21" s="298" customFormat="1" ht="94.5" x14ac:dyDescent="0.45">
      <c r="A14" s="306">
        <v>4020205</v>
      </c>
      <c r="B14" s="307" t="s">
        <v>14</v>
      </c>
      <c r="C14" s="305">
        <v>509844</v>
      </c>
      <c r="E14" s="306">
        <v>4020205</v>
      </c>
      <c r="F14" s="307" t="s">
        <v>14</v>
      </c>
      <c r="G14" s="305">
        <v>509844</v>
      </c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</row>
    <row r="15" spans="1:21" s="298" customFormat="1" ht="63" x14ac:dyDescent="0.45">
      <c r="A15" s="306">
        <v>4020206</v>
      </c>
      <c r="B15" s="307" t="s">
        <v>15</v>
      </c>
      <c r="C15" s="305">
        <v>1070471</v>
      </c>
      <c r="E15" s="306">
        <v>4020206</v>
      </c>
      <c r="F15" s="307" t="s">
        <v>15</v>
      </c>
      <c r="G15" s="305">
        <v>1070471</v>
      </c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</row>
    <row r="16" spans="1:21" s="298" customFormat="1" ht="63" x14ac:dyDescent="0.45">
      <c r="A16" s="306">
        <v>4020207</v>
      </c>
      <c r="B16" s="307" t="s">
        <v>16</v>
      </c>
      <c r="C16" s="305">
        <v>196168</v>
      </c>
      <c r="E16" s="306">
        <v>4020207</v>
      </c>
      <c r="F16" s="307" t="s">
        <v>16</v>
      </c>
      <c r="G16" s="305">
        <v>196168</v>
      </c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</row>
    <row r="17" spans="1:8" s="298" customFormat="1" ht="63" x14ac:dyDescent="0.45">
      <c r="A17" s="306">
        <v>4020208</v>
      </c>
      <c r="B17" s="307" t="s">
        <v>17</v>
      </c>
      <c r="C17" s="308">
        <v>0</v>
      </c>
      <c r="E17" s="306">
        <v>4020208</v>
      </c>
      <c r="F17" s="307" t="s">
        <v>17</v>
      </c>
      <c r="G17" s="308">
        <v>0</v>
      </c>
    </row>
    <row r="18" spans="1:8" s="298" customFormat="1" ht="63" x14ac:dyDescent="0.45">
      <c r="A18" s="306">
        <v>4020209</v>
      </c>
      <c r="B18" s="307" t="s">
        <v>18</v>
      </c>
      <c r="C18" s="305">
        <v>51124</v>
      </c>
      <c r="E18" s="306">
        <v>4020209</v>
      </c>
      <c r="F18" s="307" t="s">
        <v>18</v>
      </c>
      <c r="G18" s="305">
        <v>51124</v>
      </c>
    </row>
    <row r="19" spans="1:8" s="298" customFormat="1" ht="63" x14ac:dyDescent="0.45">
      <c r="A19" s="306">
        <v>4020210</v>
      </c>
      <c r="B19" s="307" t="s">
        <v>19</v>
      </c>
      <c r="C19" s="305">
        <v>1193127</v>
      </c>
      <c r="E19" s="306">
        <v>4020210</v>
      </c>
      <c r="F19" s="307" t="s">
        <v>19</v>
      </c>
      <c r="G19" s="305">
        <v>1193127</v>
      </c>
    </row>
    <row r="20" spans="1:8" s="298" customFormat="1" ht="94.5" x14ac:dyDescent="0.45">
      <c r="A20" s="306">
        <v>4020211</v>
      </c>
      <c r="B20" s="307" t="s">
        <v>20</v>
      </c>
      <c r="C20" s="305">
        <v>31097</v>
      </c>
      <c r="E20" s="306">
        <v>4020211</v>
      </c>
      <c r="F20" s="307" t="s">
        <v>20</v>
      </c>
      <c r="G20" s="305">
        <v>31097</v>
      </c>
    </row>
    <row r="21" spans="1:8" s="298" customFormat="1" x14ac:dyDescent="0.45">
      <c r="A21" s="306">
        <v>4020212</v>
      </c>
      <c r="B21" s="307" t="s">
        <v>21</v>
      </c>
      <c r="C21" s="308">
        <v>0</v>
      </c>
      <c r="E21" s="306">
        <v>4020212</v>
      </c>
      <c r="F21" s="307" t="s">
        <v>21</v>
      </c>
      <c r="G21" s="308">
        <v>0</v>
      </c>
    </row>
    <row r="22" spans="1:8" s="298" customFormat="1" x14ac:dyDescent="0.45">
      <c r="A22" s="306">
        <v>4020213</v>
      </c>
      <c r="B22" s="307" t="s">
        <v>22</v>
      </c>
      <c r="C22" s="308">
        <v>0</v>
      </c>
      <c r="E22" s="306">
        <v>4020213</v>
      </c>
      <c r="F22" s="307" t="s">
        <v>22</v>
      </c>
      <c r="G22" s="308">
        <v>0</v>
      </c>
    </row>
    <row r="23" spans="1:8" s="298" customFormat="1" ht="94.5" x14ac:dyDescent="0.45">
      <c r="A23" s="306">
        <v>4020214</v>
      </c>
      <c r="B23" s="307" t="s">
        <v>23</v>
      </c>
      <c r="C23" s="305">
        <v>420478</v>
      </c>
      <c r="E23" s="306">
        <v>4020214</v>
      </c>
      <c r="F23" s="307" t="s">
        <v>23</v>
      </c>
      <c r="G23" s="305">
        <v>420478</v>
      </c>
    </row>
    <row r="24" spans="1:8" ht="157.5" x14ac:dyDescent="0.45">
      <c r="A24" s="306">
        <v>4020215</v>
      </c>
      <c r="B24" s="307" t="s">
        <v>24</v>
      </c>
      <c r="C24" s="305">
        <v>59215</v>
      </c>
      <c r="D24" s="284"/>
      <c r="E24" s="306">
        <v>4020215</v>
      </c>
      <c r="F24" s="307" t="s">
        <v>24</v>
      </c>
      <c r="G24" s="305">
        <v>59215</v>
      </c>
    </row>
    <row r="25" spans="1:8" ht="25.5" customHeight="1" thickBot="1" x14ac:dyDescent="0.5">
      <c r="A25" s="309">
        <v>4020216</v>
      </c>
      <c r="B25" s="310" t="s">
        <v>25</v>
      </c>
      <c r="C25" s="311">
        <v>234782</v>
      </c>
      <c r="D25" s="312"/>
      <c r="E25" s="309">
        <v>4020216</v>
      </c>
      <c r="F25" s="310" t="s">
        <v>25</v>
      </c>
      <c r="G25" s="311">
        <v>234782</v>
      </c>
    </row>
    <row r="26" spans="1:8" ht="32.25" customHeight="1" thickBot="1" x14ac:dyDescent="0.5">
      <c r="A26" s="313"/>
      <c r="B26" s="314"/>
      <c r="C26" s="315"/>
      <c r="D26" s="312"/>
      <c r="E26" s="313"/>
      <c r="F26" s="314"/>
      <c r="G26" s="315"/>
    </row>
    <row r="27" spans="1:8" ht="40.5" customHeight="1" x14ac:dyDescent="0.25">
      <c r="A27" s="511"/>
      <c r="B27" s="316" t="s">
        <v>26</v>
      </c>
      <c r="C27" s="317">
        <f>C29+C36+C44</f>
        <v>5603777</v>
      </c>
      <c r="D27" s="318"/>
      <c r="E27" s="511"/>
      <c r="F27" s="316" t="s">
        <v>26</v>
      </c>
      <c r="G27" s="317">
        <f>G29+G36+G44</f>
        <v>5603777</v>
      </c>
    </row>
    <row r="28" spans="1:8" ht="41.25" customHeight="1" thickBot="1" x14ac:dyDescent="0.3">
      <c r="A28" s="512"/>
      <c r="B28" s="319" t="s">
        <v>27</v>
      </c>
      <c r="C28" s="320">
        <f>C27</f>
        <v>5603777</v>
      </c>
      <c r="D28" s="321"/>
      <c r="E28" s="512"/>
      <c r="F28" s="319" t="s">
        <v>27</v>
      </c>
      <c r="G28" s="320">
        <f>G27</f>
        <v>5603777</v>
      </c>
    </row>
    <row r="29" spans="1:8" ht="54.75" customHeight="1" x14ac:dyDescent="0.4">
      <c r="A29" s="513" t="s">
        <v>28</v>
      </c>
      <c r="B29" s="322" t="s">
        <v>29</v>
      </c>
      <c r="C29" s="516">
        <f>C31+C32+C33+C35</f>
        <v>541855</v>
      </c>
      <c r="D29" s="284"/>
      <c r="E29" s="513" t="s">
        <v>28</v>
      </c>
      <c r="F29" s="322" t="s">
        <v>29</v>
      </c>
      <c r="G29" s="516">
        <f>G31+G32+G33+G35</f>
        <v>478354</v>
      </c>
    </row>
    <row r="30" spans="1:8" ht="39" customHeight="1" thickBot="1" x14ac:dyDescent="0.45">
      <c r="A30" s="514"/>
      <c r="B30" s="323" t="s">
        <v>31</v>
      </c>
      <c r="C30" s="517"/>
      <c r="D30" s="284"/>
      <c r="E30" s="514"/>
      <c r="F30" s="323" t="s">
        <v>31</v>
      </c>
      <c r="G30" s="517"/>
    </row>
    <row r="31" spans="1:8" ht="99.75" customHeight="1" x14ac:dyDescent="0.45">
      <c r="A31" s="514"/>
      <c r="B31" s="324" t="s">
        <v>32</v>
      </c>
      <c r="C31" s="325">
        <v>15000</v>
      </c>
      <c r="D31" s="284"/>
      <c r="E31" s="514"/>
      <c r="F31" s="324" t="s">
        <v>32</v>
      </c>
      <c r="G31" s="325">
        <v>15000</v>
      </c>
    </row>
    <row r="32" spans="1:8" ht="65.25" customHeight="1" x14ac:dyDescent="0.45">
      <c r="A32" s="514"/>
      <c r="B32" s="326" t="s">
        <v>34</v>
      </c>
      <c r="C32" s="327">
        <f>50000+193063</f>
        <v>243063</v>
      </c>
      <c r="D32" s="284"/>
      <c r="E32" s="514"/>
      <c r="F32" s="326" t="s">
        <v>34</v>
      </c>
      <c r="G32" s="327">
        <f>50000+193063-58489</f>
        <v>184574</v>
      </c>
      <c r="H32" s="328" t="s">
        <v>91</v>
      </c>
    </row>
    <row r="33" spans="1:8" ht="83.25" customHeight="1" x14ac:dyDescent="0.25">
      <c r="A33" s="514"/>
      <c r="B33" s="329" t="s">
        <v>84</v>
      </c>
      <c r="C33" s="330">
        <f>234782+19010</f>
        <v>253792</v>
      </c>
      <c r="D33" s="284"/>
      <c r="E33" s="514"/>
      <c r="F33" s="329" t="s">
        <v>84</v>
      </c>
      <c r="G33" s="330">
        <f>234782+19010</f>
        <v>253792</v>
      </c>
      <c r="H33" s="328"/>
    </row>
    <row r="34" spans="1:8" x14ac:dyDescent="0.45">
      <c r="A34" s="514"/>
      <c r="B34" s="331" t="s">
        <v>85</v>
      </c>
      <c r="C34" s="332">
        <v>19010</v>
      </c>
      <c r="D34" s="284"/>
      <c r="E34" s="514"/>
      <c r="F34" s="331" t="s">
        <v>85</v>
      </c>
      <c r="G34" s="332">
        <v>19010</v>
      </c>
      <c r="H34" s="328"/>
    </row>
    <row r="35" spans="1:8" ht="63.75" thickBot="1" x14ac:dyDescent="0.5">
      <c r="A35" s="515"/>
      <c r="B35" s="333" t="s">
        <v>36</v>
      </c>
      <c r="C35" s="334">
        <v>30000</v>
      </c>
      <c r="D35" s="284"/>
      <c r="E35" s="515"/>
      <c r="F35" s="333" t="s">
        <v>36</v>
      </c>
      <c r="G35" s="334">
        <f>30000-5012</f>
        <v>24988</v>
      </c>
      <c r="H35" s="328" t="s">
        <v>93</v>
      </c>
    </row>
    <row r="36" spans="1:8" ht="92.25" customHeight="1" x14ac:dyDescent="0.4">
      <c r="A36" s="518" t="s">
        <v>37</v>
      </c>
      <c r="B36" s="335" t="s">
        <v>38</v>
      </c>
      <c r="C36" s="516">
        <f>C38+C42+C43</f>
        <v>5036922</v>
      </c>
      <c r="D36" s="284"/>
      <c r="E36" s="518" t="s">
        <v>37</v>
      </c>
      <c r="F36" s="335" t="s">
        <v>38</v>
      </c>
      <c r="G36" s="516">
        <f>G38+G42+G43</f>
        <v>5100423</v>
      </c>
    </row>
    <row r="37" spans="1:8" ht="32.25" thickBot="1" x14ac:dyDescent="0.45">
      <c r="A37" s="519"/>
      <c r="B37" s="336" t="s">
        <v>39</v>
      </c>
      <c r="C37" s="517"/>
      <c r="D37" s="284"/>
      <c r="E37" s="519"/>
      <c r="F37" s="336" t="s">
        <v>39</v>
      </c>
      <c r="G37" s="517"/>
    </row>
    <row r="38" spans="1:8" ht="174" customHeight="1" x14ac:dyDescent="0.4">
      <c r="A38" s="519"/>
      <c r="B38" s="337" t="s">
        <v>40</v>
      </c>
      <c r="C38" s="338">
        <f>C39+C40+C41</f>
        <v>4702022</v>
      </c>
      <c r="D38" s="339"/>
      <c r="E38" s="519"/>
      <c r="F38" s="337" t="s">
        <v>40</v>
      </c>
      <c r="G38" s="338">
        <f>G39+G40+G41</f>
        <v>4765523</v>
      </c>
    </row>
    <row r="39" spans="1:8" ht="409.5" customHeight="1" x14ac:dyDescent="0.25">
      <c r="A39" s="519"/>
      <c r="B39" s="340" t="s">
        <v>75</v>
      </c>
      <c r="C39" s="327">
        <f>2986113+215909</f>
        <v>3202022</v>
      </c>
      <c r="D39" s="284"/>
      <c r="E39" s="519"/>
      <c r="F39" s="340" t="s">
        <v>75</v>
      </c>
      <c r="G39" s="327">
        <f>2986113+215909+58489+5012</f>
        <v>3265523</v>
      </c>
      <c r="H39" s="341" t="s">
        <v>94</v>
      </c>
    </row>
    <row r="40" spans="1:8" ht="98.25" customHeight="1" x14ac:dyDescent="0.25">
      <c r="A40" s="519"/>
      <c r="B40" s="342" t="s">
        <v>43</v>
      </c>
      <c r="C40" s="327">
        <v>1250000</v>
      </c>
      <c r="E40" s="519"/>
      <c r="F40" s="342" t="s">
        <v>43</v>
      </c>
      <c r="G40" s="327">
        <v>1250000</v>
      </c>
    </row>
    <row r="41" spans="1:8" ht="32.25" customHeight="1" x14ac:dyDescent="0.45">
      <c r="A41" s="519"/>
      <c r="B41" s="343" t="s">
        <v>45</v>
      </c>
      <c r="C41" s="327">
        <v>250000</v>
      </c>
      <c r="E41" s="519"/>
      <c r="F41" s="343" t="s">
        <v>45</v>
      </c>
      <c r="G41" s="327">
        <v>250000</v>
      </c>
    </row>
    <row r="42" spans="1:8" ht="57.75" customHeight="1" x14ac:dyDescent="0.4">
      <c r="A42" s="519"/>
      <c r="B42" s="344" t="s">
        <v>47</v>
      </c>
      <c r="C42" s="302">
        <v>35000</v>
      </c>
      <c r="E42" s="519"/>
      <c r="F42" s="344" t="s">
        <v>47</v>
      </c>
      <c r="G42" s="302">
        <v>35000</v>
      </c>
    </row>
    <row r="43" spans="1:8" ht="61.5" customHeight="1" thickBot="1" x14ac:dyDescent="0.45">
      <c r="A43" s="520"/>
      <c r="B43" s="344" t="s">
        <v>49</v>
      </c>
      <c r="C43" s="302">
        <v>299900</v>
      </c>
      <c r="D43" s="312"/>
      <c r="E43" s="520"/>
      <c r="F43" s="344" t="s">
        <v>49</v>
      </c>
      <c r="G43" s="302">
        <v>299900</v>
      </c>
    </row>
    <row r="44" spans="1:8" ht="92.25" customHeight="1" x14ac:dyDescent="0.4">
      <c r="A44" s="505" t="s">
        <v>51</v>
      </c>
      <c r="B44" s="345" t="s">
        <v>52</v>
      </c>
      <c r="C44" s="507">
        <v>25000</v>
      </c>
      <c r="E44" s="505" t="s">
        <v>51</v>
      </c>
      <c r="F44" s="345" t="s">
        <v>52</v>
      </c>
      <c r="G44" s="507">
        <v>25000</v>
      </c>
    </row>
    <row r="45" spans="1:8" ht="101.25" customHeight="1" thickBot="1" x14ac:dyDescent="0.45">
      <c r="A45" s="506"/>
      <c r="B45" s="346" t="s">
        <v>54</v>
      </c>
      <c r="C45" s="508"/>
      <c r="D45" s="312"/>
      <c r="E45" s="506"/>
      <c r="F45" s="346" t="s">
        <v>92</v>
      </c>
      <c r="G45" s="508"/>
      <c r="H45" s="347" t="s">
        <v>90</v>
      </c>
    </row>
    <row r="46" spans="1:8" x14ac:dyDescent="0.45">
      <c r="D46" s="284"/>
      <c r="E46" s="525"/>
      <c r="F46" s="525"/>
    </row>
    <row r="47" spans="1:8" x14ac:dyDescent="0.25">
      <c r="D47" s="284"/>
    </row>
    <row r="48" spans="1:8" x14ac:dyDescent="0.25">
      <c r="D48" s="284"/>
    </row>
    <row r="49" spans="4:4" x14ac:dyDescent="0.25">
      <c r="D49" s="284"/>
    </row>
    <row r="50" spans="4:4" x14ac:dyDescent="0.25">
      <c r="D50" s="284"/>
    </row>
    <row r="51" spans="4:4" x14ac:dyDescent="0.25">
      <c r="D51" s="284"/>
    </row>
    <row r="52" spans="4:4" x14ac:dyDescent="0.25">
      <c r="D52" s="284"/>
    </row>
    <row r="53" spans="4:4" x14ac:dyDescent="0.25">
      <c r="D53" s="284"/>
    </row>
  </sheetData>
  <mergeCells count="24">
    <mergeCell ref="E46:F46"/>
    <mergeCell ref="E36:E43"/>
    <mergeCell ref="A2:C2"/>
    <mergeCell ref="A3:C3"/>
    <mergeCell ref="E3:G3"/>
    <mergeCell ref="A4:A5"/>
    <mergeCell ref="G29:G30"/>
    <mergeCell ref="G36:G37"/>
    <mergeCell ref="E44:E45"/>
    <mergeCell ref="G44:G45"/>
    <mergeCell ref="A1:H1"/>
    <mergeCell ref="A44:A45"/>
    <mergeCell ref="C44:C45"/>
    <mergeCell ref="F4:F5"/>
    <mergeCell ref="E27:E28"/>
    <mergeCell ref="E29:E35"/>
    <mergeCell ref="B4:B5"/>
    <mergeCell ref="A27:A28"/>
    <mergeCell ref="A29:A35"/>
    <mergeCell ref="C29:C30"/>
    <mergeCell ref="A36:A43"/>
    <mergeCell ref="C36:C37"/>
    <mergeCell ref="E4:E5"/>
    <mergeCell ref="E2:G2"/>
  </mergeCells>
  <pageMargins left="0.7" right="0.7" top="0.75" bottom="0.75" header="0.3" footer="0.3"/>
  <pageSetup paperSize="9" scale="27" orientation="landscape" verticalDpi="0" r:id="rId1"/>
  <rowBreaks count="1" manualBreakCount="1">
    <brk id="26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8"/>
  <sheetViews>
    <sheetView view="pageBreakPreview" zoomScale="60" zoomScaleNormal="60" workbookViewId="0">
      <selection activeCell="M1" sqref="M1"/>
    </sheetView>
  </sheetViews>
  <sheetFormatPr defaultRowHeight="18.75" x14ac:dyDescent="0.25"/>
  <cols>
    <col min="1" max="1" width="11.28515625" style="86" customWidth="1"/>
    <col min="2" max="2" width="82.140625" style="80" customWidth="1"/>
    <col min="3" max="3" width="17.42578125" style="220" hidden="1" customWidth="1"/>
    <col min="4" max="4" width="18.28515625" style="220" hidden="1" customWidth="1"/>
    <col min="5" max="6" width="18.28515625" style="87" hidden="1" customWidth="1"/>
    <col min="7" max="8" width="20.85546875" style="87" customWidth="1"/>
    <col min="9" max="9" width="21.140625" style="87" customWidth="1"/>
    <col min="10" max="10" width="18.140625" style="80" customWidth="1"/>
    <col min="11" max="11" width="17.5703125" style="80" customWidth="1"/>
    <col min="12" max="12" width="15.85546875" style="80" bestFit="1" customWidth="1"/>
    <col min="13" max="13" width="14.85546875" style="80" bestFit="1" customWidth="1"/>
    <col min="14" max="14" width="8.7109375" style="80" bestFit="1" customWidth="1"/>
    <col min="15" max="16384" width="9.140625" style="80"/>
  </cols>
  <sheetData>
    <row r="1" spans="1:12" ht="209.25" customHeight="1" x14ac:dyDescent="0.25">
      <c r="C1" s="476" t="s">
        <v>98</v>
      </c>
      <c r="D1" s="476"/>
      <c r="E1" s="476"/>
      <c r="F1" s="476"/>
      <c r="G1" s="476"/>
      <c r="H1" s="476"/>
      <c r="I1" s="476"/>
      <c r="J1" s="427"/>
      <c r="K1" s="427"/>
      <c r="L1" s="427"/>
    </row>
    <row r="2" spans="1:12" s="89" customFormat="1" ht="108.75" customHeight="1" thickBot="1" x14ac:dyDescent="0.35">
      <c r="A2" s="440" t="s">
        <v>70</v>
      </c>
      <c r="B2" s="440"/>
      <c r="C2" s="440"/>
      <c r="D2" s="440"/>
      <c r="E2" s="440"/>
      <c r="F2" s="440"/>
      <c r="G2" s="440"/>
      <c r="H2" s="440"/>
      <c r="I2" s="440"/>
    </row>
    <row r="3" spans="1:12" ht="39.75" thickBot="1" x14ac:dyDescent="0.3">
      <c r="A3" s="101" t="s">
        <v>57</v>
      </c>
      <c r="B3" s="101" t="s">
        <v>58</v>
      </c>
      <c r="C3" s="200" t="s">
        <v>59</v>
      </c>
      <c r="D3" s="201" t="s">
        <v>60</v>
      </c>
      <c r="E3" s="197" t="s">
        <v>87</v>
      </c>
      <c r="F3" s="90" t="s">
        <v>61</v>
      </c>
      <c r="G3" s="90" t="s">
        <v>97</v>
      </c>
      <c r="H3" s="90" t="s">
        <v>62</v>
      </c>
      <c r="I3" s="91" t="s">
        <v>68</v>
      </c>
    </row>
    <row r="4" spans="1:12" ht="21" thickBot="1" x14ac:dyDescent="0.35">
      <c r="A4" s="198"/>
      <c r="B4" s="163" t="s">
        <v>80</v>
      </c>
      <c r="C4" s="200"/>
      <c r="D4" s="201"/>
      <c r="E4" s="197">
        <f>E6+E5</f>
        <v>3133747</v>
      </c>
      <c r="F4" s="197"/>
      <c r="G4" s="197">
        <f>SUM(E4:F4)</f>
        <v>3133747</v>
      </c>
      <c r="H4" s="197"/>
      <c r="I4" s="91">
        <f>I6+I5</f>
        <v>5603777</v>
      </c>
    </row>
    <row r="5" spans="1:12" ht="21" thickBot="1" x14ac:dyDescent="0.35">
      <c r="A5" s="198"/>
      <c r="B5" s="222" t="s">
        <v>81</v>
      </c>
      <c r="C5" s="223"/>
      <c r="D5" s="375"/>
      <c r="E5" s="224">
        <v>427982</v>
      </c>
      <c r="F5" s="224"/>
      <c r="G5" s="224">
        <f t="shared" ref="G5:G40" si="0">SUM(E5:F5)</f>
        <v>427982</v>
      </c>
      <c r="H5" s="224"/>
      <c r="I5" s="376">
        <v>427982</v>
      </c>
    </row>
    <row r="6" spans="1:12" ht="20.25" thickBot="1" x14ac:dyDescent="0.3">
      <c r="A6" s="225">
        <v>4000000</v>
      </c>
      <c r="B6" s="98" t="s">
        <v>63</v>
      </c>
      <c r="C6" s="203">
        <v>1451006</v>
      </c>
      <c r="D6" s="204">
        <v>1254759</v>
      </c>
      <c r="E6" s="99">
        <f>C6+D6</f>
        <v>2705765</v>
      </c>
      <c r="F6" s="99">
        <v>1300938</v>
      </c>
      <c r="G6" s="99">
        <f t="shared" si="0"/>
        <v>4006703</v>
      </c>
      <c r="H6" s="99">
        <v>1169092</v>
      </c>
      <c r="I6" s="100">
        <f>E6+F6+H6</f>
        <v>5175795</v>
      </c>
      <c r="J6" s="79"/>
      <c r="K6" s="79"/>
      <c r="L6" s="79"/>
    </row>
    <row r="7" spans="1:12" x14ac:dyDescent="0.25">
      <c r="A7" s="103">
        <v>4020200</v>
      </c>
      <c r="B7" s="106" t="s">
        <v>64</v>
      </c>
      <c r="C7" s="205">
        <f>SUM(C8:C23)</f>
        <v>1451006</v>
      </c>
      <c r="D7" s="206">
        <f>SUM(D8:D23)</f>
        <v>1254759</v>
      </c>
      <c r="E7" s="199">
        <f t="shared" ref="E7:E23" si="1">C7+D7</f>
        <v>2705765</v>
      </c>
      <c r="F7" s="97">
        <f>SUM(F8:F23)</f>
        <v>1300938</v>
      </c>
      <c r="G7" s="199">
        <f t="shared" si="0"/>
        <v>4006703</v>
      </c>
      <c r="H7" s="97">
        <f>SUM(H8:H23)</f>
        <v>1169092</v>
      </c>
      <c r="I7" s="113">
        <f>E7+F7+H7</f>
        <v>5175795</v>
      </c>
      <c r="J7" s="79"/>
      <c r="K7" s="79"/>
      <c r="L7" s="79"/>
    </row>
    <row r="8" spans="1:12" ht="37.5" x14ac:dyDescent="0.3">
      <c r="A8" s="96">
        <v>4020201</v>
      </c>
      <c r="B8" s="107" t="s">
        <v>9</v>
      </c>
      <c r="C8" s="207">
        <v>21055</v>
      </c>
      <c r="D8" s="208">
        <v>3915</v>
      </c>
      <c r="E8" s="78">
        <f t="shared" si="1"/>
        <v>24970</v>
      </c>
      <c r="F8" s="78">
        <v>9575</v>
      </c>
      <c r="G8" s="78">
        <f t="shared" si="0"/>
        <v>34545</v>
      </c>
      <c r="H8" s="78">
        <v>18431</v>
      </c>
      <c r="I8" s="83">
        <f>H8+F8+D8+C8</f>
        <v>52976</v>
      </c>
      <c r="J8" s="79"/>
      <c r="K8" s="79"/>
      <c r="L8" s="79"/>
    </row>
    <row r="9" spans="1:12" ht="37.5" x14ac:dyDescent="0.3">
      <c r="A9" s="96">
        <v>4020202</v>
      </c>
      <c r="B9" s="107" t="s">
        <v>11</v>
      </c>
      <c r="C9" s="207"/>
      <c r="D9" s="208"/>
      <c r="E9" s="78">
        <f t="shared" si="1"/>
        <v>0</v>
      </c>
      <c r="F9" s="78"/>
      <c r="G9" s="78">
        <f t="shared" si="0"/>
        <v>0</v>
      </c>
      <c r="H9" s="78"/>
      <c r="I9" s="83"/>
      <c r="J9" s="79"/>
      <c r="K9" s="79"/>
      <c r="L9" s="79"/>
    </row>
    <row r="10" spans="1:12" ht="37.5" x14ac:dyDescent="0.3">
      <c r="A10" s="96">
        <v>4020203</v>
      </c>
      <c r="B10" s="107" t="s">
        <v>12</v>
      </c>
      <c r="C10" s="207"/>
      <c r="D10" s="208"/>
      <c r="E10" s="78">
        <f t="shared" si="1"/>
        <v>0</v>
      </c>
      <c r="F10" s="78"/>
      <c r="G10" s="78">
        <f t="shared" si="0"/>
        <v>0</v>
      </c>
      <c r="H10" s="78"/>
      <c r="I10" s="83"/>
      <c r="J10" s="79"/>
      <c r="K10" s="79"/>
      <c r="L10" s="79"/>
    </row>
    <row r="11" spans="1:12" ht="37.5" x14ac:dyDescent="0.3">
      <c r="A11" s="96">
        <v>4020204</v>
      </c>
      <c r="B11" s="108" t="s">
        <v>13</v>
      </c>
      <c r="C11" s="207">
        <v>396200</v>
      </c>
      <c r="D11" s="208">
        <v>390021</v>
      </c>
      <c r="E11" s="78">
        <f t="shared" si="1"/>
        <v>786221</v>
      </c>
      <c r="F11" s="78">
        <v>298432</v>
      </c>
      <c r="G11" s="78">
        <f t="shared" si="0"/>
        <v>1084653</v>
      </c>
      <c r="H11" s="78">
        <v>271860</v>
      </c>
      <c r="I11" s="83">
        <f>H11+F11+D11+C11</f>
        <v>1356513</v>
      </c>
      <c r="J11" s="79"/>
      <c r="K11" s="79"/>
      <c r="L11" s="79"/>
    </row>
    <row r="12" spans="1:12" ht="56.25" x14ac:dyDescent="0.3">
      <c r="A12" s="96">
        <v>4020205</v>
      </c>
      <c r="B12" s="108" t="s">
        <v>14</v>
      </c>
      <c r="C12" s="207">
        <v>163247</v>
      </c>
      <c r="D12" s="208">
        <v>101137</v>
      </c>
      <c r="E12" s="78">
        <f t="shared" si="1"/>
        <v>264384</v>
      </c>
      <c r="F12" s="78">
        <v>120744</v>
      </c>
      <c r="G12" s="78">
        <f t="shared" si="0"/>
        <v>385128</v>
      </c>
      <c r="H12" s="78">
        <v>124716</v>
      </c>
      <c r="I12" s="83">
        <f>H12+F12+D12+C12</f>
        <v>509844</v>
      </c>
      <c r="J12" s="79"/>
      <c r="K12" s="79"/>
      <c r="L12" s="79"/>
    </row>
    <row r="13" spans="1:12" ht="37.5" x14ac:dyDescent="0.3">
      <c r="A13" s="96">
        <v>4020206</v>
      </c>
      <c r="B13" s="107" t="s">
        <v>15</v>
      </c>
      <c r="C13" s="207">
        <v>272234</v>
      </c>
      <c r="D13" s="208">
        <v>264006</v>
      </c>
      <c r="E13" s="78">
        <f t="shared" si="1"/>
        <v>536240</v>
      </c>
      <c r="F13" s="78">
        <v>252661</v>
      </c>
      <c r="G13" s="78">
        <f t="shared" si="0"/>
        <v>788901</v>
      </c>
      <c r="H13" s="78">
        <v>281570</v>
      </c>
      <c r="I13" s="83">
        <f>H13+F13+D13+C13</f>
        <v>1070471</v>
      </c>
      <c r="J13" s="79"/>
      <c r="K13" s="79"/>
      <c r="L13" s="79"/>
    </row>
    <row r="14" spans="1:12" ht="37.5" x14ac:dyDescent="0.3">
      <c r="A14" s="96">
        <v>4020207</v>
      </c>
      <c r="B14" s="107" t="s">
        <v>16</v>
      </c>
      <c r="C14" s="207">
        <v>60396</v>
      </c>
      <c r="D14" s="208">
        <v>30668</v>
      </c>
      <c r="E14" s="78">
        <f t="shared" si="1"/>
        <v>91064</v>
      </c>
      <c r="F14" s="78">
        <v>78090</v>
      </c>
      <c r="G14" s="78">
        <f t="shared" si="0"/>
        <v>169154</v>
      </c>
      <c r="H14" s="78">
        <v>27014</v>
      </c>
      <c r="I14" s="83">
        <f>H14+F14+D14+C14</f>
        <v>196168</v>
      </c>
      <c r="J14" s="79"/>
      <c r="K14" s="79"/>
      <c r="L14" s="79"/>
    </row>
    <row r="15" spans="1:12" ht="37.5" x14ac:dyDescent="0.3">
      <c r="A15" s="96">
        <v>4020208</v>
      </c>
      <c r="B15" s="107" t="s">
        <v>17</v>
      </c>
      <c r="C15" s="207"/>
      <c r="D15" s="208"/>
      <c r="E15" s="78">
        <f t="shared" si="1"/>
        <v>0</v>
      </c>
      <c r="F15" s="78"/>
      <c r="G15" s="78">
        <f t="shared" si="0"/>
        <v>0</v>
      </c>
      <c r="H15" s="78"/>
      <c r="I15" s="83"/>
      <c r="J15" s="79"/>
      <c r="K15" s="79"/>
      <c r="L15" s="79"/>
    </row>
    <row r="16" spans="1:12" ht="37.5" x14ac:dyDescent="0.3">
      <c r="A16" s="96">
        <v>4020209</v>
      </c>
      <c r="B16" s="107" t="s">
        <v>18</v>
      </c>
      <c r="C16" s="207">
        <v>12376</v>
      </c>
      <c r="D16" s="208">
        <v>9947</v>
      </c>
      <c r="E16" s="78">
        <f t="shared" si="1"/>
        <v>22323</v>
      </c>
      <c r="F16" s="78">
        <v>11128</v>
      </c>
      <c r="G16" s="78">
        <f t="shared" si="0"/>
        <v>33451</v>
      </c>
      <c r="H16" s="78">
        <v>17673</v>
      </c>
      <c r="I16" s="83">
        <f>H16+F16+D16+C16</f>
        <v>51124</v>
      </c>
      <c r="J16" s="79"/>
      <c r="K16" s="79"/>
      <c r="L16" s="79"/>
    </row>
    <row r="17" spans="1:14" ht="37.5" x14ac:dyDescent="0.3">
      <c r="A17" s="96">
        <v>4020210</v>
      </c>
      <c r="B17" s="107" t="s">
        <v>19</v>
      </c>
      <c r="C17" s="207">
        <v>369479</v>
      </c>
      <c r="D17" s="208">
        <v>219771</v>
      </c>
      <c r="E17" s="78">
        <f t="shared" si="1"/>
        <v>589250</v>
      </c>
      <c r="F17" s="78">
        <v>350009</v>
      </c>
      <c r="G17" s="78">
        <f t="shared" si="0"/>
        <v>939259</v>
      </c>
      <c r="H17" s="78">
        <v>253868</v>
      </c>
      <c r="I17" s="83">
        <f>H17+F17+D17+C17</f>
        <v>1193127</v>
      </c>
      <c r="J17" s="79"/>
      <c r="K17" s="79"/>
      <c r="L17" s="79"/>
    </row>
    <row r="18" spans="1:14" ht="56.25" x14ac:dyDescent="0.3">
      <c r="A18" s="96">
        <v>4020211</v>
      </c>
      <c r="B18" s="107" t="s">
        <v>20</v>
      </c>
      <c r="C18" s="207">
        <v>5829</v>
      </c>
      <c r="D18" s="208">
        <v>10553</v>
      </c>
      <c r="E18" s="78">
        <f t="shared" si="1"/>
        <v>16382</v>
      </c>
      <c r="F18" s="78">
        <v>5868</v>
      </c>
      <c r="G18" s="78">
        <f t="shared" si="0"/>
        <v>22250</v>
      </c>
      <c r="H18" s="78">
        <v>8847</v>
      </c>
      <c r="I18" s="83">
        <f>H18+F18+D18+C18</f>
        <v>31097</v>
      </c>
      <c r="J18" s="79"/>
      <c r="K18" s="79"/>
      <c r="L18" s="79"/>
    </row>
    <row r="19" spans="1:14" x14ac:dyDescent="0.3">
      <c r="A19" s="96">
        <v>4020212</v>
      </c>
      <c r="B19" s="107" t="s">
        <v>21</v>
      </c>
      <c r="C19" s="207"/>
      <c r="D19" s="208"/>
      <c r="E19" s="78">
        <f t="shared" si="1"/>
        <v>0</v>
      </c>
      <c r="F19" s="78"/>
      <c r="G19" s="78">
        <f t="shared" si="0"/>
        <v>0</v>
      </c>
      <c r="H19" s="78"/>
      <c r="I19" s="83"/>
      <c r="J19" s="79"/>
      <c r="K19" s="79"/>
      <c r="L19" s="79"/>
    </row>
    <row r="20" spans="1:14" x14ac:dyDescent="0.3">
      <c r="A20" s="96">
        <v>4020213</v>
      </c>
      <c r="B20" s="107" t="s">
        <v>22</v>
      </c>
      <c r="C20" s="207"/>
      <c r="D20" s="208"/>
      <c r="E20" s="78">
        <f t="shared" si="1"/>
        <v>0</v>
      </c>
      <c r="F20" s="78"/>
      <c r="G20" s="78">
        <f t="shared" si="0"/>
        <v>0</v>
      </c>
      <c r="H20" s="78"/>
      <c r="I20" s="83"/>
      <c r="J20" s="79"/>
      <c r="K20" s="79"/>
      <c r="L20" s="79"/>
    </row>
    <row r="21" spans="1:14" ht="56.25" x14ac:dyDescent="0.3">
      <c r="A21" s="96">
        <v>4020214</v>
      </c>
      <c r="B21" s="107" t="s">
        <v>23</v>
      </c>
      <c r="C21" s="207">
        <v>70085</v>
      </c>
      <c r="D21" s="208">
        <v>158381</v>
      </c>
      <c r="E21" s="78">
        <f t="shared" si="1"/>
        <v>228466</v>
      </c>
      <c r="F21" s="78">
        <v>105761</v>
      </c>
      <c r="G21" s="78">
        <f t="shared" si="0"/>
        <v>334227</v>
      </c>
      <c r="H21" s="78">
        <v>86251</v>
      </c>
      <c r="I21" s="83">
        <f>H21+F21+D21+C21</f>
        <v>420478</v>
      </c>
      <c r="J21" s="79"/>
      <c r="K21" s="79"/>
      <c r="L21" s="79"/>
    </row>
    <row r="22" spans="1:14" ht="93.75" x14ac:dyDescent="0.3">
      <c r="A22" s="96">
        <v>4020215</v>
      </c>
      <c r="B22" s="107" t="s">
        <v>24</v>
      </c>
      <c r="C22" s="207">
        <v>15124</v>
      </c>
      <c r="D22" s="208">
        <v>12605</v>
      </c>
      <c r="E22" s="78">
        <f t="shared" si="1"/>
        <v>27729</v>
      </c>
      <c r="F22" s="78">
        <v>14995</v>
      </c>
      <c r="G22" s="78">
        <f t="shared" si="0"/>
        <v>42724</v>
      </c>
      <c r="H22" s="78">
        <v>16491</v>
      </c>
      <c r="I22" s="83">
        <f>H22+F22+D22+C22</f>
        <v>59215</v>
      </c>
      <c r="J22" s="79"/>
      <c r="K22" s="79"/>
      <c r="L22" s="79"/>
    </row>
    <row r="23" spans="1:14" ht="19.5" thickBot="1" x14ac:dyDescent="0.35">
      <c r="A23" s="104">
        <v>4020216</v>
      </c>
      <c r="B23" s="109" t="s">
        <v>25</v>
      </c>
      <c r="C23" s="209">
        <v>64981</v>
      </c>
      <c r="D23" s="210">
        <v>53755</v>
      </c>
      <c r="E23" s="116">
        <f t="shared" si="1"/>
        <v>118736</v>
      </c>
      <c r="F23" s="116">
        <v>53675</v>
      </c>
      <c r="G23" s="116">
        <f t="shared" si="0"/>
        <v>172411</v>
      </c>
      <c r="H23" s="116">
        <v>62371</v>
      </c>
      <c r="I23" s="117">
        <f>H23+F23+D23+C23</f>
        <v>234782</v>
      </c>
      <c r="J23" s="79"/>
      <c r="K23" s="79"/>
      <c r="L23" s="79"/>
    </row>
    <row r="24" spans="1:14" s="88" customFormat="1" x14ac:dyDescent="0.25">
      <c r="A24" s="431"/>
      <c r="B24" s="120" t="s">
        <v>26</v>
      </c>
      <c r="C24" s="212">
        <f>C25</f>
        <v>1451006</v>
      </c>
      <c r="D24" s="213">
        <v>1254759</v>
      </c>
      <c r="E24" s="76">
        <v>3133747</v>
      </c>
      <c r="F24" s="76">
        <v>1300938</v>
      </c>
      <c r="G24" s="76">
        <f t="shared" si="0"/>
        <v>4434685</v>
      </c>
      <c r="H24" s="76">
        <v>1169092</v>
      </c>
      <c r="I24" s="119">
        <f>E24+F24+H24</f>
        <v>5603777</v>
      </c>
      <c r="J24" s="81"/>
      <c r="K24" s="81"/>
      <c r="L24" s="81"/>
      <c r="M24" s="81"/>
      <c r="N24" s="81"/>
    </row>
    <row r="25" spans="1:14" s="88" customFormat="1" ht="19.5" thickBot="1" x14ac:dyDescent="0.3">
      <c r="A25" s="432"/>
      <c r="B25" s="377" t="s">
        <v>27</v>
      </c>
      <c r="C25" s="217">
        <f>C26+C32+C40</f>
        <v>1451006</v>
      </c>
      <c r="D25" s="226">
        <f>D26+D32+D40</f>
        <v>1254759</v>
      </c>
      <c r="E25" s="191">
        <f>E26+E32+E40</f>
        <v>3133747</v>
      </c>
      <c r="F25" s="191">
        <f>F26+F32+F40</f>
        <v>1300938</v>
      </c>
      <c r="G25" s="191">
        <f t="shared" si="0"/>
        <v>4434685</v>
      </c>
      <c r="H25" s="191">
        <f>H26+H32+H40</f>
        <v>1169092</v>
      </c>
      <c r="I25" s="192">
        <f>H25+F25+E25</f>
        <v>5603777</v>
      </c>
      <c r="J25" s="81"/>
      <c r="K25" s="81"/>
    </row>
    <row r="26" spans="1:14" ht="58.5" x14ac:dyDescent="0.35">
      <c r="A26" s="428">
        <v>1</v>
      </c>
      <c r="B26" s="134" t="s">
        <v>65</v>
      </c>
      <c r="C26" s="378">
        <f>C27+C28+C29+C31</f>
        <v>64981</v>
      </c>
      <c r="D26" s="379">
        <f>D27+D28+D29+D31</f>
        <v>53755</v>
      </c>
      <c r="E26" s="140">
        <f>E27+E28+E29+E31</f>
        <v>184746</v>
      </c>
      <c r="F26" s="140">
        <f>F27+F28+F29+F31</f>
        <v>78675</v>
      </c>
      <c r="G26" s="140">
        <f t="shared" si="0"/>
        <v>263421</v>
      </c>
      <c r="H26" s="140">
        <f>H27+H28+H29+H31</f>
        <v>214933</v>
      </c>
      <c r="I26" s="141">
        <f>H26+F26+E26</f>
        <v>478354</v>
      </c>
      <c r="J26" s="82"/>
      <c r="K26" s="82"/>
      <c r="L26" s="82"/>
      <c r="M26" s="82"/>
    </row>
    <row r="27" spans="1:14" ht="56.25" x14ac:dyDescent="0.3">
      <c r="A27" s="429"/>
      <c r="B27" s="122" t="s">
        <v>32</v>
      </c>
      <c r="C27" s="380"/>
      <c r="D27" s="216"/>
      <c r="E27" s="77">
        <f>C27+D27</f>
        <v>0</v>
      </c>
      <c r="F27" s="77">
        <v>10000</v>
      </c>
      <c r="G27" s="77">
        <f t="shared" si="0"/>
        <v>10000</v>
      </c>
      <c r="H27" s="77">
        <v>5000</v>
      </c>
      <c r="I27" s="83">
        <f>H27+F27+E27</f>
        <v>15000</v>
      </c>
    </row>
    <row r="28" spans="1:14" ht="56.25" x14ac:dyDescent="0.3">
      <c r="A28" s="429"/>
      <c r="B28" s="122" t="s">
        <v>34</v>
      </c>
      <c r="C28" s="380"/>
      <c r="D28" s="216"/>
      <c r="E28" s="77">
        <v>47000</v>
      </c>
      <c r="F28" s="77">
        <v>0</v>
      </c>
      <c r="G28" s="77">
        <v>47000</v>
      </c>
      <c r="H28" s="77">
        <f>196063-58489</f>
        <v>137574</v>
      </c>
      <c r="I28" s="83">
        <f>H28+F28+E28</f>
        <v>184574</v>
      </c>
      <c r="J28" s="229"/>
    </row>
    <row r="29" spans="1:14" ht="37.5" x14ac:dyDescent="0.3">
      <c r="A29" s="429"/>
      <c r="B29" s="122" t="s">
        <v>35</v>
      </c>
      <c r="C29" s="380">
        <f>64981</f>
        <v>64981</v>
      </c>
      <c r="D29" s="216">
        <v>53755</v>
      </c>
      <c r="E29" s="77">
        <f>C29+D29+E30</f>
        <v>137746</v>
      </c>
      <c r="F29" s="77">
        <v>53675</v>
      </c>
      <c r="G29" s="77">
        <f t="shared" si="0"/>
        <v>191421</v>
      </c>
      <c r="H29" s="77">
        <v>62371</v>
      </c>
      <c r="I29" s="83">
        <f>H29+F29+E29</f>
        <v>253792</v>
      </c>
    </row>
    <row r="30" spans="1:14" s="386" customFormat="1" ht="20.25" x14ac:dyDescent="0.3">
      <c r="A30" s="477"/>
      <c r="B30" s="381" t="s">
        <v>85</v>
      </c>
      <c r="C30" s="382"/>
      <c r="D30" s="383">
        <v>19010</v>
      </c>
      <c r="E30" s="384">
        <f t="shared" ref="E30:E31" si="2">C30+D30</f>
        <v>19010</v>
      </c>
      <c r="F30" s="384"/>
      <c r="G30" s="384">
        <f t="shared" si="0"/>
        <v>19010</v>
      </c>
      <c r="H30" s="384"/>
      <c r="I30" s="385">
        <f t="shared" ref="I30" si="3">H30+F30+E30</f>
        <v>19010</v>
      </c>
    </row>
    <row r="31" spans="1:14" ht="38.25" thickBot="1" x14ac:dyDescent="0.35">
      <c r="A31" s="430"/>
      <c r="B31" s="387" t="s">
        <v>36</v>
      </c>
      <c r="C31" s="388"/>
      <c r="D31" s="226"/>
      <c r="E31" s="191">
        <f t="shared" si="2"/>
        <v>0</v>
      </c>
      <c r="F31" s="191">
        <v>15000</v>
      </c>
      <c r="G31" s="191">
        <f t="shared" si="0"/>
        <v>15000</v>
      </c>
      <c r="H31" s="191">
        <f>15000-5012</f>
        <v>9988</v>
      </c>
      <c r="I31" s="192">
        <f>H31+F31+E31</f>
        <v>24988</v>
      </c>
    </row>
    <row r="32" spans="1:14" s="84" customFormat="1" ht="39" x14ac:dyDescent="0.35">
      <c r="A32" s="428">
        <v>2</v>
      </c>
      <c r="B32" s="134" t="s">
        <v>38</v>
      </c>
      <c r="C32" s="473">
        <f>C34+C38+C39</f>
        <v>1386025</v>
      </c>
      <c r="D32" s="475">
        <f>D34+D38+D39</f>
        <v>1191004</v>
      </c>
      <c r="E32" s="478">
        <f>E34+E39</f>
        <v>2939001</v>
      </c>
      <c r="F32" s="436">
        <f>F34+F38+F39</f>
        <v>1212263</v>
      </c>
      <c r="G32" s="478">
        <f t="shared" si="0"/>
        <v>4151264</v>
      </c>
      <c r="H32" s="436">
        <f>H34+H38+H39</f>
        <v>949159</v>
      </c>
      <c r="I32" s="434">
        <f>H32+F32+E32</f>
        <v>5100423</v>
      </c>
      <c r="K32" s="92"/>
    </row>
    <row r="33" spans="1:11" ht="19.5" x14ac:dyDescent="0.35">
      <c r="A33" s="429"/>
      <c r="B33" s="123" t="s">
        <v>39</v>
      </c>
      <c r="C33" s="474"/>
      <c r="D33" s="471"/>
      <c r="E33" s="463"/>
      <c r="F33" s="437"/>
      <c r="G33" s="463">
        <f t="shared" si="0"/>
        <v>0</v>
      </c>
      <c r="H33" s="437"/>
      <c r="I33" s="435"/>
    </row>
    <row r="34" spans="1:11" ht="78" customHeight="1" x14ac:dyDescent="0.3">
      <c r="A34" s="429"/>
      <c r="B34" s="389" t="s">
        <v>40</v>
      </c>
      <c r="C34" s="388">
        <f>C35+C36+C37</f>
        <v>1086125</v>
      </c>
      <c r="D34" s="226">
        <f>D35+D36+D37</f>
        <v>1191004</v>
      </c>
      <c r="E34" s="191">
        <f>+E35+E36+E37</f>
        <v>2939001</v>
      </c>
      <c r="F34" s="191">
        <f>F35+F36+F37</f>
        <v>1177263</v>
      </c>
      <c r="G34" s="191">
        <f t="shared" si="0"/>
        <v>4116264</v>
      </c>
      <c r="H34" s="191">
        <f>H35+H36+H37</f>
        <v>649259</v>
      </c>
      <c r="I34" s="192">
        <f>H34+F34+E34</f>
        <v>4765523</v>
      </c>
    </row>
    <row r="35" spans="1:11" s="391" customFormat="1" ht="225" x14ac:dyDescent="0.25">
      <c r="A35" s="429"/>
      <c r="B35" s="125" t="s">
        <v>41</v>
      </c>
      <c r="C35" s="380">
        <v>699983</v>
      </c>
      <c r="D35" s="216">
        <v>887297</v>
      </c>
      <c r="E35" s="77">
        <f>C35+D35+215909+174900+146063</f>
        <v>2124152</v>
      </c>
      <c r="F35" s="77">
        <f>683556+125000+5000+50000</f>
        <v>863556</v>
      </c>
      <c r="G35" s="77">
        <f>SUM(E35:F35)</f>
        <v>2987708</v>
      </c>
      <c r="H35" s="77">
        <f>715277-125000-375963+58489+5012</f>
        <v>277815</v>
      </c>
      <c r="I35" s="83">
        <f>H35+F35+E35</f>
        <v>3265523</v>
      </c>
      <c r="J35" s="390"/>
      <c r="K35" s="390"/>
    </row>
    <row r="36" spans="1:11" ht="75" x14ac:dyDescent="0.25">
      <c r="A36" s="429"/>
      <c r="B36" s="392" t="s">
        <v>43</v>
      </c>
      <c r="C36" s="393">
        <v>386142</v>
      </c>
      <c r="D36" s="394">
        <v>303707</v>
      </c>
      <c r="E36" s="395">
        <f>D36+C36</f>
        <v>689849</v>
      </c>
      <c r="F36" s="395">
        <f>313707-125000</f>
        <v>188707</v>
      </c>
      <c r="G36" s="395">
        <f t="shared" si="0"/>
        <v>878556</v>
      </c>
      <c r="H36" s="395">
        <f>246444+125000</f>
        <v>371444</v>
      </c>
      <c r="I36" s="396">
        <f>H36+F36+E36</f>
        <v>1250000</v>
      </c>
      <c r="J36" s="82"/>
      <c r="K36" s="82"/>
    </row>
    <row r="37" spans="1:11" x14ac:dyDescent="0.3">
      <c r="A37" s="429"/>
      <c r="B37" s="127" t="s">
        <v>45</v>
      </c>
      <c r="C37" s="380"/>
      <c r="D37" s="216"/>
      <c r="E37" s="77">
        <v>125000</v>
      </c>
      <c r="F37" s="77">
        <v>125000</v>
      </c>
      <c r="G37" s="77">
        <f t="shared" si="0"/>
        <v>250000</v>
      </c>
      <c r="H37" s="77"/>
      <c r="I37" s="83">
        <f>H37+F37+E37</f>
        <v>250000</v>
      </c>
    </row>
    <row r="38" spans="1:11" ht="37.5" x14ac:dyDescent="0.3">
      <c r="A38" s="429"/>
      <c r="B38" s="124" t="s">
        <v>47</v>
      </c>
      <c r="C38" s="380"/>
      <c r="D38" s="216"/>
      <c r="E38" s="77" t="s">
        <v>88</v>
      </c>
      <c r="F38" s="77">
        <v>35000</v>
      </c>
      <c r="G38" s="77">
        <f t="shared" si="0"/>
        <v>35000</v>
      </c>
      <c r="H38" s="77"/>
      <c r="I38" s="83">
        <f t="shared" ref="I38:I40" si="4">H38+F38+D38+C38</f>
        <v>35000</v>
      </c>
    </row>
    <row r="39" spans="1:11" ht="38.25" thickBot="1" x14ac:dyDescent="0.35">
      <c r="A39" s="430"/>
      <c r="B39" s="135" t="s">
        <v>49</v>
      </c>
      <c r="C39" s="397">
        <v>299900</v>
      </c>
      <c r="D39" s="214"/>
      <c r="E39" s="128">
        <v>0</v>
      </c>
      <c r="F39" s="128">
        <v>0</v>
      </c>
      <c r="G39" s="128">
        <f t="shared" si="0"/>
        <v>0</v>
      </c>
      <c r="H39" s="128">
        <f>120000+179900</f>
        <v>299900</v>
      </c>
      <c r="I39" s="117">
        <f>H39+F39+E39</f>
        <v>299900</v>
      </c>
    </row>
    <row r="40" spans="1:11" ht="98.25" thickBot="1" x14ac:dyDescent="0.4">
      <c r="A40" s="129">
        <v>3</v>
      </c>
      <c r="B40" s="130" t="s">
        <v>99</v>
      </c>
      <c r="C40" s="218"/>
      <c r="D40" s="219">
        <v>10000</v>
      </c>
      <c r="E40" s="132">
        <f>D40</f>
        <v>10000</v>
      </c>
      <c r="F40" s="132">
        <v>10000</v>
      </c>
      <c r="G40" s="132">
        <f t="shared" si="0"/>
        <v>20000</v>
      </c>
      <c r="H40" s="132">
        <v>5000</v>
      </c>
      <c r="I40" s="133">
        <f t="shared" si="4"/>
        <v>25000</v>
      </c>
    </row>
    <row r="42" spans="1:11" x14ac:dyDescent="0.25">
      <c r="B42" s="80" t="s">
        <v>67</v>
      </c>
    </row>
    <row r="79" spans="1:9" x14ac:dyDescent="0.25">
      <c r="A79" s="94"/>
      <c r="B79" s="88"/>
      <c r="C79" s="221"/>
      <c r="D79" s="221"/>
      <c r="E79" s="95"/>
      <c r="F79" s="95"/>
      <c r="G79" s="95"/>
      <c r="H79" s="95"/>
      <c r="I79" s="95"/>
    </row>
    <row r="80" spans="1:9" x14ac:dyDescent="0.25">
      <c r="A80" s="94"/>
    </row>
    <row r="97" spans="1:9" x14ac:dyDescent="0.25">
      <c r="A97" s="94"/>
      <c r="B97" s="88"/>
      <c r="C97" s="221"/>
      <c r="D97" s="221"/>
      <c r="E97" s="95"/>
      <c r="F97" s="95"/>
      <c r="G97" s="95"/>
      <c r="H97" s="95"/>
      <c r="I97" s="95"/>
    </row>
    <row r="98" spans="1:9" x14ac:dyDescent="0.25">
      <c r="A98" s="94"/>
      <c r="B98" s="88"/>
      <c r="C98" s="221"/>
      <c r="D98" s="221"/>
      <c r="E98" s="95"/>
      <c r="F98" s="95"/>
      <c r="G98" s="95"/>
      <c r="H98" s="95"/>
      <c r="I98" s="95"/>
    </row>
    <row r="101" spans="1:9" x14ac:dyDescent="0.25">
      <c r="A101" s="94"/>
      <c r="B101" s="88"/>
      <c r="C101" s="221"/>
      <c r="D101" s="221"/>
      <c r="E101" s="95"/>
      <c r="F101" s="95"/>
      <c r="G101" s="95"/>
      <c r="H101" s="95"/>
      <c r="I101" s="95"/>
    </row>
    <row r="140" spans="1:9" x14ac:dyDescent="0.25">
      <c r="A140" s="94"/>
      <c r="B140" s="88"/>
      <c r="C140" s="221"/>
      <c r="D140" s="221"/>
      <c r="E140" s="95"/>
      <c r="F140" s="95"/>
      <c r="G140" s="95"/>
      <c r="H140" s="95"/>
      <c r="I140" s="95"/>
    </row>
    <row r="154" spans="1:9" x14ac:dyDescent="0.25">
      <c r="A154" s="94"/>
      <c r="B154" s="88"/>
      <c r="C154" s="221"/>
      <c r="D154" s="221"/>
      <c r="E154" s="95"/>
      <c r="F154" s="95"/>
      <c r="G154" s="95"/>
      <c r="H154" s="95"/>
      <c r="I154" s="95"/>
    </row>
    <row r="163" spans="1:9" x14ac:dyDescent="0.25">
      <c r="A163" s="94"/>
      <c r="B163" s="88"/>
      <c r="C163" s="221"/>
      <c r="D163" s="221"/>
      <c r="E163" s="95"/>
      <c r="F163" s="95"/>
      <c r="G163" s="95"/>
      <c r="H163" s="95"/>
      <c r="I163" s="95"/>
    </row>
    <row r="164" spans="1:9" x14ac:dyDescent="0.25">
      <c r="A164" s="94"/>
      <c r="B164" s="88"/>
      <c r="C164" s="221"/>
      <c r="D164" s="221"/>
      <c r="E164" s="95"/>
      <c r="F164" s="95"/>
      <c r="G164" s="95"/>
      <c r="H164" s="95"/>
      <c r="I164" s="95"/>
    </row>
    <row r="165" spans="1:9" x14ac:dyDescent="0.25">
      <c r="A165" s="94"/>
      <c r="B165" s="88"/>
      <c r="C165" s="221"/>
      <c r="D165" s="221"/>
      <c r="E165" s="95"/>
      <c r="F165" s="95"/>
      <c r="G165" s="95"/>
      <c r="H165" s="95"/>
      <c r="I165" s="95"/>
    </row>
    <row r="199" spans="1:9" x14ac:dyDescent="0.25">
      <c r="A199" s="94"/>
      <c r="B199" s="88"/>
      <c r="C199" s="221"/>
      <c r="D199" s="221"/>
      <c r="E199" s="95"/>
      <c r="F199" s="95"/>
      <c r="G199" s="95"/>
      <c r="H199" s="95"/>
      <c r="I199" s="95"/>
    </row>
    <row r="222" spans="2:9" x14ac:dyDescent="0.25">
      <c r="B222" s="88"/>
      <c r="C222" s="221"/>
      <c r="D222" s="221"/>
      <c r="E222" s="95"/>
      <c r="F222" s="95"/>
      <c r="G222" s="95"/>
      <c r="H222" s="95"/>
      <c r="I222" s="95"/>
    </row>
    <row r="223" spans="2:9" x14ac:dyDescent="0.25">
      <c r="B223" s="88"/>
      <c r="C223" s="221"/>
      <c r="D223" s="221"/>
      <c r="E223" s="95"/>
      <c r="F223" s="95"/>
      <c r="G223" s="95"/>
      <c r="H223" s="95"/>
      <c r="I223" s="95"/>
    </row>
    <row r="247" spans="1:9" x14ac:dyDescent="0.25">
      <c r="B247" s="88"/>
      <c r="C247" s="221"/>
      <c r="D247" s="221"/>
      <c r="E247" s="95"/>
      <c r="F247" s="95"/>
      <c r="G247" s="95"/>
      <c r="H247" s="95"/>
      <c r="I247" s="95"/>
    </row>
    <row r="248" spans="1:9" x14ac:dyDescent="0.25">
      <c r="B248" s="88"/>
      <c r="C248" s="221"/>
      <c r="D248" s="221"/>
      <c r="E248" s="95"/>
      <c r="F248" s="95"/>
      <c r="G248" s="95"/>
      <c r="H248" s="95"/>
      <c r="I248" s="95"/>
    </row>
    <row r="249" spans="1:9" x14ac:dyDescent="0.25">
      <c r="B249" s="88"/>
      <c r="C249" s="221"/>
      <c r="D249" s="221"/>
      <c r="E249" s="95"/>
      <c r="F249" s="95"/>
      <c r="G249" s="95"/>
      <c r="H249" s="95"/>
      <c r="I249" s="95"/>
    </row>
    <row r="250" spans="1:9" x14ac:dyDescent="0.25">
      <c r="B250" s="88"/>
      <c r="C250" s="221"/>
      <c r="D250" s="221"/>
      <c r="E250" s="95"/>
      <c r="F250" s="95"/>
      <c r="G250" s="95"/>
      <c r="H250" s="95"/>
      <c r="I250" s="95"/>
    </row>
    <row r="256" spans="1:9" x14ac:dyDescent="0.25">
      <c r="A256" s="94"/>
      <c r="B256" s="88"/>
      <c r="C256" s="221"/>
      <c r="D256" s="221"/>
      <c r="E256" s="95"/>
      <c r="F256" s="95"/>
      <c r="G256" s="95"/>
      <c r="H256" s="95"/>
      <c r="I256" s="95"/>
    </row>
    <row r="257" spans="2:9" x14ac:dyDescent="0.25">
      <c r="B257" s="88"/>
      <c r="C257" s="221"/>
      <c r="D257" s="221"/>
      <c r="E257" s="95"/>
      <c r="F257" s="95"/>
      <c r="G257" s="95"/>
      <c r="H257" s="95"/>
      <c r="I257" s="95"/>
    </row>
    <row r="258" spans="2:9" x14ac:dyDescent="0.25">
      <c r="B258" s="88"/>
      <c r="C258" s="221"/>
      <c r="D258" s="221"/>
      <c r="E258" s="95"/>
      <c r="F258" s="95"/>
      <c r="G258" s="95"/>
      <c r="H258" s="95"/>
      <c r="I258" s="95"/>
    </row>
  </sheetData>
  <mergeCells count="13">
    <mergeCell ref="G32:G33"/>
    <mergeCell ref="H32:H33"/>
    <mergeCell ref="I32:I33"/>
    <mergeCell ref="C1:I1"/>
    <mergeCell ref="J1:L1"/>
    <mergeCell ref="A2:I2"/>
    <mergeCell ref="A24:A25"/>
    <mergeCell ref="A26:A31"/>
    <mergeCell ref="A32:A39"/>
    <mergeCell ref="C32:C33"/>
    <mergeCell ref="D32:D33"/>
    <mergeCell ref="E32:E33"/>
    <mergeCell ref="F32:F33"/>
  </mergeCells>
  <pageMargins left="0.7" right="0.7" top="0.75" bottom="0.75" header="0.3" footer="0.3"/>
  <pageSetup paperSize="9" scale="55" orientation="portrait" verticalDpi="0" r:id="rId1"/>
  <colBreaks count="1" manualBreakCount="1">
    <brk id="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view="pageBreakPreview" topLeftCell="A3" zoomScale="50" zoomScaleNormal="50" zoomScaleSheetLayoutView="50" workbookViewId="0">
      <selection activeCell="A3" sqref="A1:XFD1048576"/>
    </sheetView>
  </sheetViews>
  <sheetFormatPr defaultColWidth="9.140625" defaultRowHeight="26.25" x14ac:dyDescent="0.25"/>
  <cols>
    <col min="1" max="1" width="19" style="231" customWidth="1"/>
    <col min="2" max="2" width="98.85546875" style="232" customWidth="1"/>
    <col min="3" max="3" width="3.140625" style="349" hidden="1" customWidth="1"/>
    <col min="4" max="4" width="57.5703125" style="231" customWidth="1"/>
    <col min="5" max="5" width="33.28515625" style="4" customWidth="1"/>
    <col min="6" max="6" width="31.85546875" style="4" customWidth="1"/>
    <col min="7" max="7" width="9.140625" style="4" customWidth="1"/>
    <col min="8" max="8" width="11.85546875" style="4" bestFit="1" customWidth="1"/>
    <col min="9" max="9" width="22.28515625" style="4" bestFit="1" customWidth="1"/>
    <col min="10" max="10" width="30.140625" style="4" bestFit="1" customWidth="1"/>
    <col min="11" max="11" width="28.42578125" style="4" bestFit="1" customWidth="1"/>
    <col min="12" max="16384" width="9.140625" style="4"/>
  </cols>
  <sheetData>
    <row r="1" spans="1:13" ht="193.5" hidden="1" customHeight="1" x14ac:dyDescent="0.25"/>
    <row r="2" spans="1:13" ht="193.5" hidden="1" customHeight="1" x14ac:dyDescent="0.25">
      <c r="A2" s="231">
        <v>2</v>
      </c>
    </row>
    <row r="3" spans="1:13" s="5" customFormat="1" ht="193.5" customHeight="1" x14ac:dyDescent="0.25">
      <c r="A3" s="1"/>
      <c r="B3" s="2"/>
      <c r="C3" s="3"/>
      <c r="D3" s="1"/>
    </row>
    <row r="4" spans="1:13" x14ac:dyDescent="0.25">
      <c r="A4" s="497" t="s">
        <v>0</v>
      </c>
      <c r="B4" s="497"/>
      <c r="C4" s="497"/>
      <c r="D4" s="497"/>
      <c r="E4" s="350"/>
    </row>
    <row r="5" spans="1:13" ht="27" thickBot="1" x14ac:dyDescent="0.3">
      <c r="A5" s="498" t="s">
        <v>1</v>
      </c>
      <c r="B5" s="498"/>
      <c r="C5" s="498"/>
      <c r="D5" s="498"/>
      <c r="E5" s="350"/>
    </row>
    <row r="6" spans="1:13" ht="18.75" customHeight="1" x14ac:dyDescent="0.4">
      <c r="A6" s="499" t="s">
        <v>2</v>
      </c>
      <c r="B6" s="501" t="s">
        <v>3</v>
      </c>
      <c r="C6" s="351" t="s">
        <v>4</v>
      </c>
      <c r="D6" s="233" t="s">
        <v>56</v>
      </c>
      <c r="E6" s="350"/>
    </row>
    <row r="7" spans="1:13" ht="21.75" customHeight="1" x14ac:dyDescent="0.4">
      <c r="A7" s="500"/>
      <c r="B7" s="502"/>
      <c r="C7" s="352" t="s">
        <v>5</v>
      </c>
      <c r="D7" s="234" t="s">
        <v>5</v>
      </c>
      <c r="E7" s="350"/>
    </row>
    <row r="8" spans="1:13" ht="27" thickBot="1" x14ac:dyDescent="0.45">
      <c r="A8" s="235">
        <v>1</v>
      </c>
      <c r="B8" s="236">
        <v>2</v>
      </c>
      <c r="C8" s="353">
        <v>3</v>
      </c>
      <c r="D8" s="237">
        <v>3</v>
      </c>
      <c r="E8" s="350"/>
      <c r="F8" s="354"/>
    </row>
    <row r="9" spans="1:13" ht="28.5" customHeight="1" x14ac:dyDescent="0.35">
      <c r="A9" s="238"/>
      <c r="B9" s="239" t="s">
        <v>80</v>
      </c>
      <c r="C9" s="355"/>
      <c r="D9" s="240">
        <f>D11+D10</f>
        <v>5603777</v>
      </c>
      <c r="E9" s="350"/>
      <c r="F9" s="354"/>
    </row>
    <row r="10" spans="1:13" x14ac:dyDescent="0.4">
      <c r="A10" s="241"/>
      <c r="B10" s="242" t="s">
        <v>81</v>
      </c>
      <c r="C10" s="356"/>
      <c r="D10" s="243">
        <v>427982</v>
      </c>
      <c r="E10" s="350"/>
      <c r="F10" s="354"/>
    </row>
    <row r="11" spans="1:13" ht="31.5" customHeight="1" x14ac:dyDescent="0.25">
      <c r="A11" s="244" t="s">
        <v>6</v>
      </c>
      <c r="B11" s="245" t="s">
        <v>7</v>
      </c>
      <c r="C11" s="357" t="s">
        <v>8</v>
      </c>
      <c r="D11" s="246">
        <f>SUM(D12:D27)</f>
        <v>5175795</v>
      </c>
    </row>
    <row r="12" spans="1:13" s="250" customFormat="1" ht="52.5" x14ac:dyDescent="0.4">
      <c r="A12" s="247">
        <v>4020201</v>
      </c>
      <c r="B12" s="248" t="s">
        <v>9</v>
      </c>
      <c r="C12" s="358">
        <v>351626</v>
      </c>
      <c r="D12" s="249">
        <v>52976</v>
      </c>
      <c r="M12" s="250" t="s">
        <v>10</v>
      </c>
    </row>
    <row r="13" spans="1:13" s="250" customFormat="1" ht="78.75" x14ac:dyDescent="0.4">
      <c r="A13" s="251">
        <v>4020202</v>
      </c>
      <c r="B13" s="252" t="s">
        <v>11</v>
      </c>
      <c r="C13" s="359">
        <v>0</v>
      </c>
      <c r="D13" s="253">
        <v>0</v>
      </c>
    </row>
    <row r="14" spans="1:13" s="250" customFormat="1" ht="52.5" x14ac:dyDescent="0.4">
      <c r="A14" s="251">
        <v>4020203</v>
      </c>
      <c r="B14" s="252" t="s">
        <v>12</v>
      </c>
      <c r="C14" s="359">
        <v>0</v>
      </c>
      <c r="D14" s="253">
        <v>0</v>
      </c>
    </row>
    <row r="15" spans="1:13" s="250" customFormat="1" ht="52.5" x14ac:dyDescent="0.4">
      <c r="A15" s="251">
        <v>4020204</v>
      </c>
      <c r="B15" s="252" t="s">
        <v>13</v>
      </c>
      <c r="C15" s="359">
        <v>1391459</v>
      </c>
      <c r="D15" s="249">
        <v>1356513</v>
      </c>
    </row>
    <row r="16" spans="1:13" s="250" customFormat="1" ht="78.75" x14ac:dyDescent="0.4">
      <c r="A16" s="251">
        <v>4020205</v>
      </c>
      <c r="B16" s="252" t="s">
        <v>14</v>
      </c>
      <c r="C16" s="359">
        <v>485428</v>
      </c>
      <c r="D16" s="249">
        <v>509844</v>
      </c>
    </row>
    <row r="17" spans="1:5" s="250" customFormat="1" ht="52.5" x14ac:dyDescent="0.4">
      <c r="A17" s="251">
        <v>4020206</v>
      </c>
      <c r="B17" s="252" t="s">
        <v>15</v>
      </c>
      <c r="C17" s="359">
        <v>746172</v>
      </c>
      <c r="D17" s="249">
        <v>1070471</v>
      </c>
    </row>
    <row r="18" spans="1:5" s="250" customFormat="1" ht="52.5" x14ac:dyDescent="0.4">
      <c r="A18" s="251">
        <v>4020207</v>
      </c>
      <c r="B18" s="252" t="s">
        <v>16</v>
      </c>
      <c r="C18" s="359">
        <v>283104</v>
      </c>
      <c r="D18" s="249">
        <v>196168</v>
      </c>
    </row>
    <row r="19" spans="1:5" s="250" customFormat="1" ht="78.75" x14ac:dyDescent="0.4">
      <c r="A19" s="251">
        <v>4020208</v>
      </c>
      <c r="B19" s="252" t="s">
        <v>17</v>
      </c>
      <c r="C19" s="359">
        <v>0</v>
      </c>
      <c r="D19" s="253">
        <v>0</v>
      </c>
    </row>
    <row r="20" spans="1:5" s="250" customFormat="1" ht="51.75" customHeight="1" x14ac:dyDescent="0.4">
      <c r="A20" s="251">
        <v>4020209</v>
      </c>
      <c r="B20" s="252" t="s">
        <v>18</v>
      </c>
      <c r="C20" s="359">
        <v>87414</v>
      </c>
      <c r="D20" s="249">
        <v>51124</v>
      </c>
    </row>
    <row r="21" spans="1:5" s="250" customFormat="1" ht="52.5" x14ac:dyDescent="0.4">
      <c r="A21" s="251">
        <v>4020210</v>
      </c>
      <c r="B21" s="252" t="s">
        <v>19</v>
      </c>
      <c r="C21" s="359">
        <v>1233034</v>
      </c>
      <c r="D21" s="249">
        <v>1193127</v>
      </c>
    </row>
    <row r="22" spans="1:5" s="250" customFormat="1" ht="90" customHeight="1" x14ac:dyDescent="0.4">
      <c r="A22" s="251">
        <v>4020211</v>
      </c>
      <c r="B22" s="252" t="s">
        <v>20</v>
      </c>
      <c r="C22" s="359">
        <v>23968</v>
      </c>
      <c r="D22" s="249">
        <v>31097</v>
      </c>
    </row>
    <row r="23" spans="1:5" s="250" customFormat="1" x14ac:dyDescent="0.4">
      <c r="A23" s="251">
        <v>4020212</v>
      </c>
      <c r="B23" s="252" t="s">
        <v>21</v>
      </c>
      <c r="C23" s="359">
        <v>0</v>
      </c>
      <c r="D23" s="253">
        <v>0</v>
      </c>
    </row>
    <row r="24" spans="1:5" s="250" customFormat="1" ht="52.5" x14ac:dyDescent="0.4">
      <c r="A24" s="251">
        <v>4020213</v>
      </c>
      <c r="B24" s="252" t="s">
        <v>22</v>
      </c>
      <c r="C24" s="359">
        <v>0</v>
      </c>
      <c r="D24" s="253">
        <v>0</v>
      </c>
    </row>
    <row r="25" spans="1:5" s="250" customFormat="1" ht="79.5" customHeight="1" x14ac:dyDescent="0.4">
      <c r="A25" s="251">
        <v>4020214</v>
      </c>
      <c r="B25" s="252" t="s">
        <v>23</v>
      </c>
      <c r="C25" s="359">
        <v>312662</v>
      </c>
      <c r="D25" s="249">
        <v>420478</v>
      </c>
    </row>
    <row r="26" spans="1:5" s="250" customFormat="1" ht="164.25" customHeight="1" x14ac:dyDescent="0.4">
      <c r="A26" s="251">
        <v>4020215</v>
      </c>
      <c r="B26" s="252" t="s">
        <v>24</v>
      </c>
      <c r="C26" s="359">
        <v>38551</v>
      </c>
      <c r="D26" s="249">
        <v>59215</v>
      </c>
    </row>
    <row r="27" spans="1:5" s="250" customFormat="1" ht="27" thickBot="1" x14ac:dyDescent="0.45">
      <c r="A27" s="254">
        <v>4020216</v>
      </c>
      <c r="B27" s="255" t="s">
        <v>25</v>
      </c>
      <c r="C27" s="360">
        <v>295643</v>
      </c>
      <c r="D27" s="256">
        <v>234782</v>
      </c>
    </row>
    <row r="28" spans="1:5" ht="34.5" customHeight="1" x14ac:dyDescent="0.25">
      <c r="A28" s="499"/>
      <c r="B28" s="257" t="s">
        <v>26</v>
      </c>
      <c r="C28" s="361" t="s">
        <v>8</v>
      </c>
      <c r="D28" s="258">
        <f>D30+D37+D45</f>
        <v>5603777</v>
      </c>
      <c r="E28" s="362"/>
    </row>
    <row r="29" spans="1:5" ht="27" thickBot="1" x14ac:dyDescent="0.3">
      <c r="A29" s="503"/>
      <c r="B29" s="259" t="s">
        <v>27</v>
      </c>
      <c r="C29" s="363" t="e">
        <f>C30+C37+C45+#REF!</f>
        <v>#REF!</v>
      </c>
      <c r="D29" s="260">
        <f>D28</f>
        <v>5603777</v>
      </c>
      <c r="E29" s="362"/>
    </row>
    <row r="30" spans="1:5" ht="51" x14ac:dyDescent="0.35">
      <c r="A30" s="492" t="s">
        <v>28</v>
      </c>
      <c r="B30" s="261" t="s">
        <v>29</v>
      </c>
      <c r="C30" s="495" t="s">
        <v>30</v>
      </c>
      <c r="D30" s="484">
        <f>D32+D33+D34+D36</f>
        <v>478354</v>
      </c>
      <c r="E30" s="364"/>
    </row>
    <row r="31" spans="1:5" ht="27" thickBot="1" x14ac:dyDescent="0.4">
      <c r="A31" s="493"/>
      <c r="B31" s="262" t="s">
        <v>31</v>
      </c>
      <c r="C31" s="496"/>
      <c r="D31" s="485"/>
      <c r="E31" s="365"/>
    </row>
    <row r="32" spans="1:5" ht="105.75" customHeight="1" x14ac:dyDescent="0.4">
      <c r="A32" s="493"/>
      <c r="B32" s="263" t="s">
        <v>32</v>
      </c>
      <c r="C32" s="356" t="s">
        <v>33</v>
      </c>
      <c r="D32" s="264">
        <v>15000</v>
      </c>
      <c r="E32" s="350"/>
    </row>
    <row r="33" spans="1:8" ht="78.75" x14ac:dyDescent="0.4">
      <c r="A33" s="493"/>
      <c r="B33" s="265" t="s">
        <v>34</v>
      </c>
      <c r="C33" s="366"/>
      <c r="D33" s="266">
        <f>50000+193063-58489</f>
        <v>184574</v>
      </c>
      <c r="E33" s="350"/>
    </row>
    <row r="34" spans="1:8" ht="65.25" customHeight="1" x14ac:dyDescent="0.4">
      <c r="A34" s="493"/>
      <c r="B34" s="267" t="s">
        <v>84</v>
      </c>
      <c r="C34" s="366"/>
      <c r="D34" s="268">
        <f>234782+19010</f>
        <v>253792</v>
      </c>
      <c r="E34" s="350"/>
      <c r="H34" s="4" t="s">
        <v>10</v>
      </c>
    </row>
    <row r="35" spans="1:8" ht="21" customHeight="1" x14ac:dyDescent="0.4">
      <c r="A35" s="493"/>
      <c r="B35" s="269" t="s">
        <v>85</v>
      </c>
      <c r="C35" s="367"/>
      <c r="D35" s="270">
        <v>19010</v>
      </c>
      <c r="E35" s="350"/>
    </row>
    <row r="36" spans="1:8" ht="53.25" thickBot="1" x14ac:dyDescent="0.45">
      <c r="A36" s="494"/>
      <c r="B36" s="271" t="s">
        <v>36</v>
      </c>
      <c r="C36" s="368"/>
      <c r="D36" s="272">
        <f>30000-5012</f>
        <v>24988</v>
      </c>
      <c r="E36" s="369"/>
    </row>
    <row r="37" spans="1:8" ht="55.5" customHeight="1" x14ac:dyDescent="0.35">
      <c r="A37" s="479" t="s">
        <v>37</v>
      </c>
      <c r="B37" s="273" t="s">
        <v>38</v>
      </c>
      <c r="C37" s="482" t="e">
        <f>C39+C43+C44</f>
        <v>#REF!</v>
      </c>
      <c r="D37" s="484">
        <f>D39+D43+D44</f>
        <v>5100423</v>
      </c>
      <c r="E37" s="350"/>
    </row>
    <row r="38" spans="1:8" ht="27" thickBot="1" x14ac:dyDescent="0.4">
      <c r="A38" s="480"/>
      <c r="B38" s="274" t="s">
        <v>39</v>
      </c>
      <c r="C38" s="483"/>
      <c r="D38" s="485"/>
      <c r="E38" s="350"/>
    </row>
    <row r="39" spans="1:8" ht="127.5" x14ac:dyDescent="0.35">
      <c r="A39" s="480"/>
      <c r="B39" s="275" t="s">
        <v>40</v>
      </c>
      <c r="C39" s="370" t="e">
        <f>C40+C41+C42+#REF!</f>
        <v>#REF!</v>
      </c>
      <c r="D39" s="276">
        <f>D40+D41+D42</f>
        <v>4768423</v>
      </c>
      <c r="E39" s="350"/>
      <c r="F39" s="354"/>
    </row>
    <row r="40" spans="1:8" ht="375.75" customHeight="1" x14ac:dyDescent="0.4">
      <c r="A40" s="480"/>
      <c r="B40" s="277" t="s">
        <v>75</v>
      </c>
      <c r="C40" s="371" t="s">
        <v>42</v>
      </c>
      <c r="D40" s="266">
        <f>2986113+215909+58489+5012-74280.21</f>
        <v>3191242.79</v>
      </c>
      <c r="E40" s="372" t="s">
        <v>100</v>
      </c>
      <c r="F40" s="354"/>
    </row>
    <row r="41" spans="1:8" ht="141.75" customHeight="1" x14ac:dyDescent="0.4">
      <c r="A41" s="480"/>
      <c r="B41" s="278" t="s">
        <v>43</v>
      </c>
      <c r="C41" s="371" t="s">
        <v>44</v>
      </c>
      <c r="D41" s="266">
        <f>1250000+74280.21+2900</f>
        <v>1327180.21</v>
      </c>
      <c r="E41" s="372" t="s">
        <v>101</v>
      </c>
    </row>
    <row r="42" spans="1:8" ht="26.25" customHeight="1" x14ac:dyDescent="0.4">
      <c r="A42" s="480"/>
      <c r="B42" s="279" t="s">
        <v>45</v>
      </c>
      <c r="C42" s="371" t="s">
        <v>46</v>
      </c>
      <c r="D42" s="266">
        <v>250000</v>
      </c>
      <c r="E42" s="350"/>
    </row>
    <row r="43" spans="1:8" ht="51" customHeight="1" x14ac:dyDescent="0.35">
      <c r="A43" s="480"/>
      <c r="B43" s="280" t="s">
        <v>47</v>
      </c>
      <c r="C43" s="374" t="s">
        <v>48</v>
      </c>
      <c r="D43" s="246">
        <v>35000</v>
      </c>
    </row>
    <row r="44" spans="1:8" ht="48.75" customHeight="1" thickBot="1" x14ac:dyDescent="0.4">
      <c r="A44" s="481"/>
      <c r="B44" s="280" t="s">
        <v>49</v>
      </c>
      <c r="C44" s="374" t="s">
        <v>50</v>
      </c>
      <c r="D44" s="246">
        <f>299900-2900</f>
        <v>297000</v>
      </c>
      <c r="E44" s="4">
        <v>-2900</v>
      </c>
    </row>
    <row r="45" spans="1:8" ht="76.5" x14ac:dyDescent="0.35">
      <c r="A45" s="486" t="s">
        <v>51</v>
      </c>
      <c r="B45" s="281" t="s">
        <v>52</v>
      </c>
      <c r="C45" s="488" t="s">
        <v>53</v>
      </c>
      <c r="D45" s="490">
        <v>25000</v>
      </c>
    </row>
    <row r="46" spans="1:8" ht="102.75" customHeight="1" thickBot="1" x14ac:dyDescent="0.4">
      <c r="A46" s="487"/>
      <c r="B46" s="282" t="s">
        <v>102</v>
      </c>
      <c r="C46" s="489"/>
      <c r="D46" s="491"/>
      <c r="E46" s="362"/>
    </row>
    <row r="47" spans="1:8" x14ac:dyDescent="0.25">
      <c r="E47" s="350"/>
    </row>
    <row r="48" spans="1:8" x14ac:dyDescent="0.25">
      <c r="E48" s="350"/>
    </row>
    <row r="49" spans="5:5" x14ac:dyDescent="0.25">
      <c r="E49" s="350"/>
    </row>
    <row r="50" spans="5:5" x14ac:dyDescent="0.25">
      <c r="E50" s="350"/>
    </row>
    <row r="51" spans="5:5" x14ac:dyDescent="0.25">
      <c r="E51" s="350"/>
    </row>
    <row r="52" spans="5:5" x14ac:dyDescent="0.25">
      <c r="E52" s="350"/>
    </row>
    <row r="53" spans="5:5" x14ac:dyDescent="0.25">
      <c r="E53" s="350"/>
    </row>
  </sheetData>
  <mergeCells count="14">
    <mergeCell ref="A37:A44"/>
    <mergeCell ref="C37:C38"/>
    <mergeCell ref="D37:D38"/>
    <mergeCell ref="A45:A46"/>
    <mergeCell ref="C45:C46"/>
    <mergeCell ref="D45:D46"/>
    <mergeCell ref="A30:A36"/>
    <mergeCell ref="C30:C31"/>
    <mergeCell ref="D30:D31"/>
    <mergeCell ref="A4:D4"/>
    <mergeCell ref="A5:D5"/>
    <mergeCell ref="A6:A7"/>
    <mergeCell ref="B6:B7"/>
    <mergeCell ref="A28:A29"/>
  </mergeCells>
  <pageMargins left="0.70866141732283472" right="0.70866141732283472" top="0.74803149606299213" bottom="0.74803149606299213" header="0.31496062992125984" footer="0.31496062992125984"/>
  <pageSetup paperSize="9" scale="49" fitToHeight="0" orientation="portrait" verticalDpi="0" r:id="rId1"/>
  <rowBreaks count="1" manualBreakCount="1">
    <brk id="27" max="3" man="1"/>
  </rowBreaks>
  <colBreaks count="2" manualBreakCount="2">
    <brk id="1" min="1" max="44" man="1"/>
    <brk id="4" max="44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view="pageBreakPreview" zoomScale="40" zoomScaleNormal="40" zoomScaleSheetLayoutView="40" workbookViewId="0">
      <selection sqref="A1:XFD1048576"/>
    </sheetView>
  </sheetViews>
  <sheetFormatPr defaultColWidth="9.140625" defaultRowHeight="31.5" x14ac:dyDescent="0.25"/>
  <cols>
    <col min="1" max="1" width="22.7109375" style="348" customWidth="1"/>
    <col min="2" max="2" width="142.5703125" style="347" customWidth="1"/>
    <col min="3" max="3" width="42" style="348" customWidth="1"/>
    <col min="4" max="4" width="3.28515625" style="283" customWidth="1"/>
    <col min="5" max="5" width="23.42578125" style="283" customWidth="1"/>
    <col min="6" max="6" width="146.42578125" style="283" customWidth="1"/>
    <col min="7" max="7" width="38.140625" style="283" customWidth="1"/>
    <col min="8" max="8" width="24.5703125" style="283" customWidth="1"/>
    <col min="9" max="9" width="19.140625" style="283" bestFit="1" customWidth="1"/>
    <col min="10" max="10" width="14.140625" style="283" bestFit="1" customWidth="1"/>
    <col min="11" max="16384" width="9.140625" style="283"/>
  </cols>
  <sheetData>
    <row r="1" spans="1:21" ht="84.75" customHeight="1" thickBot="1" x14ac:dyDescent="0.3">
      <c r="A1" s="504" t="s">
        <v>76</v>
      </c>
      <c r="B1" s="504"/>
      <c r="C1" s="504"/>
      <c r="D1" s="504"/>
      <c r="E1" s="504"/>
      <c r="F1" s="504"/>
      <c r="G1" s="504"/>
      <c r="H1" s="504"/>
    </row>
    <row r="2" spans="1:21" ht="40.5" customHeight="1" thickBot="1" x14ac:dyDescent="0.3">
      <c r="A2" s="526" t="s">
        <v>77</v>
      </c>
      <c r="B2" s="527"/>
      <c r="C2" s="528"/>
      <c r="E2" s="522" t="s">
        <v>78</v>
      </c>
      <c r="F2" s="523"/>
      <c r="G2" s="524"/>
    </row>
    <row r="3" spans="1:21" ht="66.75" customHeight="1" thickBot="1" x14ac:dyDescent="0.3">
      <c r="A3" s="529" t="s">
        <v>79</v>
      </c>
      <c r="B3" s="530"/>
      <c r="C3" s="530"/>
      <c r="D3" s="284"/>
      <c r="E3" s="529" t="s">
        <v>79</v>
      </c>
      <c r="F3" s="530"/>
      <c r="G3" s="530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</row>
    <row r="4" spans="1:21" ht="30" customHeight="1" x14ac:dyDescent="0.45">
      <c r="A4" s="511" t="s">
        <v>2</v>
      </c>
      <c r="B4" s="509" t="s">
        <v>3</v>
      </c>
      <c r="C4" s="286" t="s">
        <v>56</v>
      </c>
      <c r="D4" s="287"/>
      <c r="E4" s="511" t="s">
        <v>2</v>
      </c>
      <c r="F4" s="509" t="s">
        <v>3</v>
      </c>
      <c r="G4" s="286" t="s">
        <v>56</v>
      </c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</row>
    <row r="5" spans="1:21" ht="25.5" customHeight="1" x14ac:dyDescent="0.45">
      <c r="A5" s="521"/>
      <c r="B5" s="510"/>
      <c r="C5" s="288" t="s">
        <v>5</v>
      </c>
      <c r="D5" s="287"/>
      <c r="E5" s="521"/>
      <c r="F5" s="510"/>
      <c r="G5" s="288" t="s">
        <v>5</v>
      </c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</row>
    <row r="6" spans="1:21" ht="32.25" thickBot="1" x14ac:dyDescent="0.5">
      <c r="A6" s="289">
        <v>1</v>
      </c>
      <c r="B6" s="290">
        <v>2</v>
      </c>
      <c r="C6" s="291">
        <v>3</v>
      </c>
      <c r="D6" s="284"/>
      <c r="E6" s="289">
        <v>1</v>
      </c>
      <c r="F6" s="290">
        <v>2</v>
      </c>
      <c r="G6" s="291">
        <v>3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</row>
    <row r="7" spans="1:21" ht="40.5" customHeight="1" x14ac:dyDescent="0.4">
      <c r="A7" s="292"/>
      <c r="B7" s="293" t="s">
        <v>80</v>
      </c>
      <c r="C7" s="294">
        <f>C9+C8</f>
        <v>5603777</v>
      </c>
      <c r="E7" s="292"/>
      <c r="F7" s="293" t="s">
        <v>80</v>
      </c>
      <c r="G7" s="294">
        <f>G9+G8</f>
        <v>5603777</v>
      </c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</row>
    <row r="8" spans="1:21" s="298" customFormat="1" x14ac:dyDescent="0.45">
      <c r="A8" s="295"/>
      <c r="B8" s="296" t="s">
        <v>81</v>
      </c>
      <c r="C8" s="297">
        <v>427982</v>
      </c>
      <c r="E8" s="295"/>
      <c r="F8" s="296" t="s">
        <v>81</v>
      </c>
      <c r="G8" s="297">
        <v>427982</v>
      </c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</row>
    <row r="9" spans="1:21" s="298" customFormat="1" ht="40.5" customHeight="1" x14ac:dyDescent="0.45">
      <c r="A9" s="300" t="s">
        <v>6</v>
      </c>
      <c r="B9" s="301" t="s">
        <v>7</v>
      </c>
      <c r="C9" s="302">
        <f>SUM(C10:C25)</f>
        <v>5175795</v>
      </c>
      <c r="E9" s="300" t="s">
        <v>6</v>
      </c>
      <c r="F9" s="301" t="s">
        <v>7</v>
      </c>
      <c r="G9" s="302">
        <f>SUM(G10:G25)</f>
        <v>5175795</v>
      </c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</row>
    <row r="10" spans="1:21" s="298" customFormat="1" ht="63" x14ac:dyDescent="0.45">
      <c r="A10" s="303">
        <v>4020201</v>
      </c>
      <c r="B10" s="304" t="s">
        <v>9</v>
      </c>
      <c r="C10" s="305">
        <v>52976</v>
      </c>
      <c r="E10" s="303">
        <v>4020201</v>
      </c>
      <c r="F10" s="304" t="s">
        <v>9</v>
      </c>
      <c r="G10" s="305">
        <v>52976</v>
      </c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</row>
    <row r="11" spans="1:21" s="298" customFormat="1" ht="63" x14ac:dyDescent="0.45">
      <c r="A11" s="306">
        <v>4020202</v>
      </c>
      <c r="B11" s="307" t="s">
        <v>11</v>
      </c>
      <c r="C11" s="308">
        <v>0</v>
      </c>
      <c r="E11" s="306">
        <v>4020202</v>
      </c>
      <c r="F11" s="307" t="s">
        <v>11</v>
      </c>
      <c r="G11" s="308">
        <v>0</v>
      </c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</row>
    <row r="12" spans="1:21" s="298" customFormat="1" ht="63" x14ac:dyDescent="0.45">
      <c r="A12" s="306">
        <v>4020203</v>
      </c>
      <c r="B12" s="307" t="s">
        <v>12</v>
      </c>
      <c r="C12" s="308">
        <v>0</v>
      </c>
      <c r="E12" s="306">
        <v>4020203</v>
      </c>
      <c r="F12" s="307" t="s">
        <v>12</v>
      </c>
      <c r="G12" s="308">
        <v>0</v>
      </c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</row>
    <row r="13" spans="1:21" s="298" customFormat="1" ht="63" x14ac:dyDescent="0.45">
      <c r="A13" s="306">
        <v>4020204</v>
      </c>
      <c r="B13" s="307" t="s">
        <v>13</v>
      </c>
      <c r="C13" s="305">
        <v>1356513</v>
      </c>
      <c r="E13" s="306">
        <v>4020204</v>
      </c>
      <c r="F13" s="307" t="s">
        <v>13</v>
      </c>
      <c r="G13" s="305">
        <v>1356513</v>
      </c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</row>
    <row r="14" spans="1:21" s="298" customFormat="1" ht="94.5" x14ac:dyDescent="0.45">
      <c r="A14" s="306">
        <v>4020205</v>
      </c>
      <c r="B14" s="307" t="s">
        <v>14</v>
      </c>
      <c r="C14" s="305">
        <v>509844</v>
      </c>
      <c r="E14" s="306">
        <v>4020205</v>
      </c>
      <c r="F14" s="307" t="s">
        <v>14</v>
      </c>
      <c r="G14" s="305">
        <v>509844</v>
      </c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</row>
    <row r="15" spans="1:21" s="298" customFormat="1" ht="63" x14ac:dyDescent="0.45">
      <c r="A15" s="306">
        <v>4020206</v>
      </c>
      <c r="B15" s="307" t="s">
        <v>15</v>
      </c>
      <c r="C15" s="305">
        <v>1070471</v>
      </c>
      <c r="E15" s="306">
        <v>4020206</v>
      </c>
      <c r="F15" s="307" t="s">
        <v>15</v>
      </c>
      <c r="G15" s="305">
        <v>1070471</v>
      </c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</row>
    <row r="16" spans="1:21" s="298" customFormat="1" ht="63" x14ac:dyDescent="0.45">
      <c r="A16" s="306">
        <v>4020207</v>
      </c>
      <c r="B16" s="307" t="s">
        <v>16</v>
      </c>
      <c r="C16" s="305">
        <v>196168</v>
      </c>
      <c r="E16" s="306">
        <v>4020207</v>
      </c>
      <c r="F16" s="307" t="s">
        <v>16</v>
      </c>
      <c r="G16" s="305">
        <v>196168</v>
      </c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</row>
    <row r="17" spans="1:8" s="298" customFormat="1" ht="63" x14ac:dyDescent="0.45">
      <c r="A17" s="306">
        <v>4020208</v>
      </c>
      <c r="B17" s="307" t="s">
        <v>17</v>
      </c>
      <c r="C17" s="308">
        <v>0</v>
      </c>
      <c r="E17" s="306">
        <v>4020208</v>
      </c>
      <c r="F17" s="307" t="s">
        <v>17</v>
      </c>
      <c r="G17" s="308">
        <v>0</v>
      </c>
    </row>
    <row r="18" spans="1:8" s="298" customFormat="1" ht="63" x14ac:dyDescent="0.45">
      <c r="A18" s="306">
        <v>4020209</v>
      </c>
      <c r="B18" s="307" t="s">
        <v>18</v>
      </c>
      <c r="C18" s="305">
        <v>51124</v>
      </c>
      <c r="E18" s="306">
        <v>4020209</v>
      </c>
      <c r="F18" s="307" t="s">
        <v>18</v>
      </c>
      <c r="G18" s="305">
        <v>51124</v>
      </c>
    </row>
    <row r="19" spans="1:8" s="298" customFormat="1" ht="63" x14ac:dyDescent="0.45">
      <c r="A19" s="306">
        <v>4020210</v>
      </c>
      <c r="B19" s="307" t="s">
        <v>19</v>
      </c>
      <c r="C19" s="305">
        <v>1193127</v>
      </c>
      <c r="E19" s="306">
        <v>4020210</v>
      </c>
      <c r="F19" s="307" t="s">
        <v>19</v>
      </c>
      <c r="G19" s="305">
        <v>1193127</v>
      </c>
    </row>
    <row r="20" spans="1:8" s="298" customFormat="1" ht="94.5" x14ac:dyDescent="0.45">
      <c r="A20" s="306">
        <v>4020211</v>
      </c>
      <c r="B20" s="307" t="s">
        <v>20</v>
      </c>
      <c r="C20" s="305">
        <v>31097</v>
      </c>
      <c r="E20" s="306">
        <v>4020211</v>
      </c>
      <c r="F20" s="307" t="s">
        <v>20</v>
      </c>
      <c r="G20" s="305">
        <v>31097</v>
      </c>
    </row>
    <row r="21" spans="1:8" s="298" customFormat="1" x14ac:dyDescent="0.45">
      <c r="A21" s="306">
        <v>4020212</v>
      </c>
      <c r="B21" s="307" t="s">
        <v>21</v>
      </c>
      <c r="C21" s="308">
        <v>0</v>
      </c>
      <c r="E21" s="306">
        <v>4020212</v>
      </c>
      <c r="F21" s="307" t="s">
        <v>21</v>
      </c>
      <c r="G21" s="308">
        <v>0</v>
      </c>
    </row>
    <row r="22" spans="1:8" s="298" customFormat="1" x14ac:dyDescent="0.45">
      <c r="A22" s="306">
        <v>4020213</v>
      </c>
      <c r="B22" s="307" t="s">
        <v>22</v>
      </c>
      <c r="C22" s="308">
        <v>0</v>
      </c>
      <c r="E22" s="306">
        <v>4020213</v>
      </c>
      <c r="F22" s="307" t="s">
        <v>22</v>
      </c>
      <c r="G22" s="308">
        <v>0</v>
      </c>
    </row>
    <row r="23" spans="1:8" s="298" customFormat="1" ht="94.5" x14ac:dyDescent="0.45">
      <c r="A23" s="306">
        <v>4020214</v>
      </c>
      <c r="B23" s="307" t="s">
        <v>23</v>
      </c>
      <c r="C23" s="305">
        <v>420478</v>
      </c>
      <c r="E23" s="306">
        <v>4020214</v>
      </c>
      <c r="F23" s="307" t="s">
        <v>23</v>
      </c>
      <c r="G23" s="305">
        <v>420478</v>
      </c>
    </row>
    <row r="24" spans="1:8" ht="157.5" x14ac:dyDescent="0.45">
      <c r="A24" s="306">
        <v>4020215</v>
      </c>
      <c r="B24" s="307" t="s">
        <v>24</v>
      </c>
      <c r="C24" s="305">
        <v>59215</v>
      </c>
      <c r="D24" s="284"/>
      <c r="E24" s="306">
        <v>4020215</v>
      </c>
      <c r="F24" s="307" t="s">
        <v>24</v>
      </c>
      <c r="G24" s="305">
        <v>59215</v>
      </c>
    </row>
    <row r="25" spans="1:8" ht="32.25" thickBot="1" x14ac:dyDescent="0.5">
      <c r="A25" s="309">
        <v>4020216</v>
      </c>
      <c r="B25" s="310" t="s">
        <v>25</v>
      </c>
      <c r="C25" s="311">
        <v>234782</v>
      </c>
      <c r="D25" s="312"/>
      <c r="E25" s="309">
        <v>4020216</v>
      </c>
      <c r="F25" s="310" t="s">
        <v>25</v>
      </c>
      <c r="G25" s="311">
        <v>234782</v>
      </c>
    </row>
    <row r="26" spans="1:8" ht="32.25" thickBot="1" x14ac:dyDescent="0.5">
      <c r="A26" s="313"/>
      <c r="B26" s="314"/>
      <c r="C26" s="315"/>
      <c r="D26" s="312"/>
      <c r="E26" s="313"/>
      <c r="F26" s="314"/>
      <c r="G26" s="315"/>
    </row>
    <row r="27" spans="1:8" x14ac:dyDescent="0.25">
      <c r="A27" s="511"/>
      <c r="B27" s="316" t="s">
        <v>26</v>
      </c>
      <c r="C27" s="317">
        <f>C29+C36+C44</f>
        <v>5603777</v>
      </c>
      <c r="D27" s="318"/>
      <c r="E27" s="511"/>
      <c r="F27" s="316" t="s">
        <v>26</v>
      </c>
      <c r="G27" s="317">
        <f>G29+G36+G44</f>
        <v>5603777</v>
      </c>
    </row>
    <row r="28" spans="1:8" ht="32.25" thickBot="1" x14ac:dyDescent="0.3">
      <c r="A28" s="512"/>
      <c r="B28" s="319" t="s">
        <v>27</v>
      </c>
      <c r="C28" s="320">
        <f>C27</f>
        <v>5603777</v>
      </c>
      <c r="D28" s="321"/>
      <c r="E28" s="512"/>
      <c r="F28" s="319" t="s">
        <v>27</v>
      </c>
      <c r="G28" s="320">
        <f>G27</f>
        <v>5603777</v>
      </c>
    </row>
    <row r="29" spans="1:8" ht="61.5" x14ac:dyDescent="0.4">
      <c r="A29" s="513" t="s">
        <v>28</v>
      </c>
      <c r="B29" s="322" t="s">
        <v>29</v>
      </c>
      <c r="C29" s="516">
        <f>C31+C32+C33+C35</f>
        <v>478354</v>
      </c>
      <c r="D29" s="284"/>
      <c r="E29" s="513" t="s">
        <v>28</v>
      </c>
      <c r="F29" s="322" t="s">
        <v>29</v>
      </c>
      <c r="G29" s="516">
        <f>G31+G32+G33+G35</f>
        <v>478354</v>
      </c>
    </row>
    <row r="30" spans="1:8" ht="32.25" thickBot="1" x14ac:dyDescent="0.45">
      <c r="A30" s="514"/>
      <c r="B30" s="323" t="s">
        <v>31</v>
      </c>
      <c r="C30" s="517"/>
      <c r="D30" s="284"/>
      <c r="E30" s="514"/>
      <c r="F30" s="323" t="s">
        <v>31</v>
      </c>
      <c r="G30" s="517"/>
    </row>
    <row r="31" spans="1:8" ht="94.5" x14ac:dyDescent="0.45">
      <c r="A31" s="514"/>
      <c r="B31" s="324" t="s">
        <v>32</v>
      </c>
      <c r="C31" s="325">
        <v>15000</v>
      </c>
      <c r="D31" s="284"/>
      <c r="E31" s="514"/>
      <c r="F31" s="324" t="s">
        <v>32</v>
      </c>
      <c r="G31" s="325">
        <v>15000</v>
      </c>
    </row>
    <row r="32" spans="1:8" ht="94.5" x14ac:dyDescent="0.45">
      <c r="A32" s="514"/>
      <c r="B32" s="326" t="s">
        <v>34</v>
      </c>
      <c r="C32" s="327">
        <f>50000+193063-58489</f>
        <v>184574</v>
      </c>
      <c r="D32" s="284"/>
      <c r="E32" s="514"/>
      <c r="F32" s="326" t="s">
        <v>34</v>
      </c>
      <c r="G32" s="327">
        <f>50000+193063-58489</f>
        <v>184574</v>
      </c>
      <c r="H32" s="328"/>
    </row>
    <row r="33" spans="1:8" ht="94.5" x14ac:dyDescent="0.25">
      <c r="A33" s="514"/>
      <c r="B33" s="329" t="s">
        <v>84</v>
      </c>
      <c r="C33" s="330">
        <f>234782+19010</f>
        <v>253792</v>
      </c>
      <c r="D33" s="284"/>
      <c r="E33" s="514"/>
      <c r="F33" s="329" t="s">
        <v>84</v>
      </c>
      <c r="G33" s="330">
        <f>234782+19010</f>
        <v>253792</v>
      </c>
      <c r="H33" s="328"/>
    </row>
    <row r="34" spans="1:8" x14ac:dyDescent="0.45">
      <c r="A34" s="514"/>
      <c r="B34" s="331" t="s">
        <v>85</v>
      </c>
      <c r="C34" s="332">
        <v>19010</v>
      </c>
      <c r="D34" s="284"/>
      <c r="E34" s="514"/>
      <c r="F34" s="331" t="s">
        <v>85</v>
      </c>
      <c r="G34" s="332">
        <v>19010</v>
      </c>
      <c r="H34" s="328"/>
    </row>
    <row r="35" spans="1:8" ht="63.75" thickBot="1" x14ac:dyDescent="0.5">
      <c r="A35" s="515"/>
      <c r="B35" s="333" t="s">
        <v>36</v>
      </c>
      <c r="C35" s="334">
        <f>30000-5012</f>
        <v>24988</v>
      </c>
      <c r="D35" s="284"/>
      <c r="E35" s="515"/>
      <c r="F35" s="333" t="s">
        <v>36</v>
      </c>
      <c r="G35" s="334">
        <f>30000-5012</f>
        <v>24988</v>
      </c>
      <c r="H35" s="328"/>
    </row>
    <row r="36" spans="1:8" ht="61.5" x14ac:dyDescent="0.4">
      <c r="A36" s="518" t="s">
        <v>37</v>
      </c>
      <c r="B36" s="335" t="s">
        <v>38</v>
      </c>
      <c r="C36" s="516">
        <f>C38+C42+C43</f>
        <v>5100423</v>
      </c>
      <c r="D36" s="284"/>
      <c r="E36" s="518" t="s">
        <v>37</v>
      </c>
      <c r="F36" s="335" t="s">
        <v>38</v>
      </c>
      <c r="G36" s="516">
        <f>G38+G42+G43</f>
        <v>5100423</v>
      </c>
    </row>
    <row r="37" spans="1:8" ht="32.25" thickBot="1" x14ac:dyDescent="0.45">
      <c r="A37" s="519"/>
      <c r="B37" s="336" t="s">
        <v>39</v>
      </c>
      <c r="C37" s="517"/>
      <c r="D37" s="284"/>
      <c r="E37" s="519"/>
      <c r="F37" s="336" t="s">
        <v>39</v>
      </c>
      <c r="G37" s="517"/>
    </row>
    <row r="38" spans="1:8" ht="153.75" x14ac:dyDescent="0.4">
      <c r="A38" s="519"/>
      <c r="B38" s="337" t="s">
        <v>40</v>
      </c>
      <c r="C38" s="338">
        <f>C39+C40+C41</f>
        <v>4765523</v>
      </c>
      <c r="D38" s="339"/>
      <c r="E38" s="519"/>
      <c r="F38" s="337" t="s">
        <v>40</v>
      </c>
      <c r="G38" s="338">
        <f>G39+G40+G41</f>
        <v>4768423</v>
      </c>
      <c r="H38" s="328" t="s">
        <v>103</v>
      </c>
    </row>
    <row r="39" spans="1:8" ht="378" x14ac:dyDescent="0.25">
      <c r="A39" s="519"/>
      <c r="B39" s="340" t="s">
        <v>75</v>
      </c>
      <c r="C39" s="327">
        <f>2986113+215909+58489+5012</f>
        <v>3265523</v>
      </c>
      <c r="D39" s="284"/>
      <c r="E39" s="519"/>
      <c r="F39" s="340" t="s">
        <v>75</v>
      </c>
      <c r="G39" s="327">
        <f>2986113+215909+58489+5012-74281</f>
        <v>3191242</v>
      </c>
      <c r="H39" s="398" t="s">
        <v>104</v>
      </c>
    </row>
    <row r="40" spans="1:8" ht="126" x14ac:dyDescent="0.25">
      <c r="A40" s="519"/>
      <c r="B40" s="342" t="s">
        <v>43</v>
      </c>
      <c r="C40" s="327">
        <v>1250000</v>
      </c>
      <c r="E40" s="519"/>
      <c r="F40" s="342" t="s">
        <v>43</v>
      </c>
      <c r="G40" s="327">
        <f>1250000+74281+2900</f>
        <v>1327181</v>
      </c>
      <c r="H40" s="341" t="s">
        <v>105</v>
      </c>
    </row>
    <row r="41" spans="1:8" x14ac:dyDescent="0.45">
      <c r="A41" s="519"/>
      <c r="B41" s="343" t="s">
        <v>45</v>
      </c>
      <c r="C41" s="327">
        <v>250000</v>
      </c>
      <c r="E41" s="519"/>
      <c r="F41" s="343" t="s">
        <v>45</v>
      </c>
      <c r="G41" s="327">
        <v>250000</v>
      </c>
    </row>
    <row r="42" spans="1:8" ht="61.5" x14ac:dyDescent="0.4">
      <c r="A42" s="519"/>
      <c r="B42" s="344" t="s">
        <v>47</v>
      </c>
      <c r="C42" s="302">
        <v>35000</v>
      </c>
      <c r="E42" s="519"/>
      <c r="F42" s="344" t="s">
        <v>47</v>
      </c>
      <c r="G42" s="302">
        <v>35000</v>
      </c>
    </row>
    <row r="43" spans="1:8" ht="62.25" thickBot="1" x14ac:dyDescent="0.45">
      <c r="A43" s="520"/>
      <c r="B43" s="344" t="s">
        <v>49</v>
      </c>
      <c r="C43" s="302">
        <v>299900</v>
      </c>
      <c r="D43" s="312"/>
      <c r="E43" s="520"/>
      <c r="F43" s="344" t="s">
        <v>49</v>
      </c>
      <c r="G43" s="302">
        <f>299900-2900</f>
        <v>297000</v>
      </c>
      <c r="H43" s="283">
        <v>-2900</v>
      </c>
    </row>
    <row r="44" spans="1:8" ht="61.5" x14ac:dyDescent="0.4">
      <c r="A44" s="505" t="s">
        <v>51</v>
      </c>
      <c r="B44" s="345" t="s">
        <v>52</v>
      </c>
      <c r="C44" s="507">
        <v>25000</v>
      </c>
      <c r="E44" s="505" t="s">
        <v>51</v>
      </c>
      <c r="F44" s="345" t="s">
        <v>52</v>
      </c>
      <c r="G44" s="507">
        <v>25000</v>
      </c>
    </row>
    <row r="45" spans="1:8" ht="123.75" thickBot="1" x14ac:dyDescent="0.45">
      <c r="A45" s="506"/>
      <c r="B45" s="346" t="s">
        <v>92</v>
      </c>
      <c r="C45" s="508"/>
      <c r="D45" s="312"/>
      <c r="E45" s="506"/>
      <c r="F45" s="346" t="s">
        <v>92</v>
      </c>
      <c r="G45" s="508"/>
      <c r="H45" s="347"/>
    </row>
    <row r="46" spans="1:8" x14ac:dyDescent="0.45">
      <c r="D46" s="284"/>
      <c r="E46" s="525"/>
      <c r="F46" s="525"/>
    </row>
    <row r="47" spans="1:8" x14ac:dyDescent="0.25">
      <c r="D47" s="284"/>
    </row>
    <row r="48" spans="1:8" x14ac:dyDescent="0.25">
      <c r="D48" s="284"/>
    </row>
    <row r="49" spans="4:4" x14ac:dyDescent="0.25">
      <c r="D49" s="284"/>
    </row>
    <row r="50" spans="4:4" x14ac:dyDescent="0.25">
      <c r="D50" s="284"/>
    </row>
    <row r="51" spans="4:4" x14ac:dyDescent="0.25">
      <c r="D51" s="284"/>
    </row>
    <row r="52" spans="4:4" x14ac:dyDescent="0.25">
      <c r="D52" s="284"/>
    </row>
    <row r="53" spans="4:4" x14ac:dyDescent="0.25">
      <c r="D53" s="284"/>
    </row>
  </sheetData>
  <mergeCells count="24">
    <mergeCell ref="E46:F46"/>
    <mergeCell ref="A36:A43"/>
    <mergeCell ref="C36:C37"/>
    <mergeCell ref="E36:E43"/>
    <mergeCell ref="G36:G37"/>
    <mergeCell ref="A44:A45"/>
    <mergeCell ref="C44:C45"/>
    <mergeCell ref="E44:E45"/>
    <mergeCell ref="G44:G45"/>
    <mergeCell ref="G29:G30"/>
    <mergeCell ref="A1:H1"/>
    <mergeCell ref="A2:C2"/>
    <mergeCell ref="E2:G2"/>
    <mergeCell ref="A3:C3"/>
    <mergeCell ref="E3:G3"/>
    <mergeCell ref="A4:A5"/>
    <mergeCell ref="B4:B5"/>
    <mergeCell ref="E4:E5"/>
    <mergeCell ref="F4:F5"/>
    <mergeCell ref="A27:A28"/>
    <mergeCell ref="E27:E28"/>
    <mergeCell ref="A29:A35"/>
    <mergeCell ref="C29:C30"/>
    <mergeCell ref="E29:E35"/>
  </mergeCells>
  <pageMargins left="0.7" right="0.7" top="0.75" bottom="0.75" header="0.3" footer="0.3"/>
  <pageSetup paperSize="9" scale="29" fitToHeight="0" orientation="landscape" verticalDpi="0" r:id="rId1"/>
  <rowBreaks count="1" manualBreakCount="1">
    <brk id="2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view="pageBreakPreview" zoomScale="60" zoomScaleNormal="50" workbookViewId="0">
      <selection activeCell="E8" sqref="E8"/>
    </sheetView>
  </sheetViews>
  <sheetFormatPr defaultColWidth="9.140625" defaultRowHeight="26.25" x14ac:dyDescent="0.25"/>
  <cols>
    <col min="1" max="1" width="19" style="231" customWidth="1"/>
    <col min="2" max="2" width="115" style="232" customWidth="1"/>
    <col min="3" max="3" width="3.140625" style="349" hidden="1" customWidth="1"/>
    <col min="4" max="4" width="57.5703125" style="231" customWidth="1"/>
    <col min="5" max="5" width="33.28515625" style="4" customWidth="1"/>
    <col min="6" max="6" width="31.85546875" style="4" customWidth="1"/>
    <col min="7" max="7" width="9.140625" style="4" customWidth="1"/>
    <col min="8" max="8" width="11.85546875" style="4" bestFit="1" customWidth="1"/>
    <col min="9" max="9" width="22.28515625" style="4" bestFit="1" customWidth="1"/>
    <col min="10" max="10" width="30.140625" style="4" bestFit="1" customWidth="1"/>
    <col min="11" max="11" width="28.42578125" style="4" bestFit="1" customWidth="1"/>
    <col min="12" max="16384" width="9.140625" style="4"/>
  </cols>
  <sheetData>
    <row r="1" spans="1:6" ht="24.75" customHeight="1" x14ac:dyDescent="0.25">
      <c r="B1" s="532" t="s">
        <v>113</v>
      </c>
      <c r="C1" s="532"/>
      <c r="D1" s="532"/>
    </row>
    <row r="2" spans="1:6" ht="24.75" customHeight="1" x14ac:dyDescent="0.25">
      <c r="B2" s="532" t="s">
        <v>110</v>
      </c>
      <c r="C2" s="532"/>
      <c r="D2" s="532"/>
    </row>
    <row r="3" spans="1:6" ht="24.75" customHeight="1" x14ac:dyDescent="0.25">
      <c r="B3" s="532" t="s">
        <v>111</v>
      </c>
      <c r="C3" s="532"/>
      <c r="D3" s="532"/>
    </row>
    <row r="4" spans="1:6" ht="24.75" customHeight="1" x14ac:dyDescent="0.25">
      <c r="B4" s="532" t="s">
        <v>114</v>
      </c>
      <c r="C4" s="532"/>
      <c r="D4" s="532"/>
    </row>
    <row r="5" spans="1:6" ht="24.75" customHeight="1" x14ac:dyDescent="0.25">
      <c r="B5" s="532" t="s">
        <v>109</v>
      </c>
      <c r="C5" s="532"/>
      <c r="D5" s="532"/>
    </row>
    <row r="6" spans="1:6" ht="24.75" customHeight="1" x14ac:dyDescent="0.25">
      <c r="B6" s="532" t="s">
        <v>110</v>
      </c>
      <c r="C6" s="532"/>
      <c r="D6" s="532"/>
    </row>
    <row r="7" spans="1:6" ht="24.75" customHeight="1" x14ac:dyDescent="0.25">
      <c r="B7" s="532" t="s">
        <v>111</v>
      </c>
      <c r="C7" s="532"/>
      <c r="D7" s="532"/>
    </row>
    <row r="8" spans="1:6" ht="24.75" customHeight="1" x14ac:dyDescent="0.25">
      <c r="B8" s="532" t="s">
        <v>112</v>
      </c>
      <c r="C8" s="532"/>
      <c r="D8" s="532"/>
    </row>
    <row r="9" spans="1:6" x14ac:dyDescent="0.25">
      <c r="A9" s="497" t="s">
        <v>0</v>
      </c>
      <c r="B9" s="497"/>
      <c r="C9" s="497"/>
      <c r="D9" s="497"/>
      <c r="E9" s="350"/>
    </row>
    <row r="10" spans="1:6" ht="27" thickBot="1" x14ac:dyDescent="0.3">
      <c r="A10" s="498" t="s">
        <v>1</v>
      </c>
      <c r="B10" s="498"/>
      <c r="C10" s="498"/>
      <c r="D10" s="498"/>
      <c r="E10" s="350"/>
    </row>
    <row r="11" spans="1:6" ht="18.75" customHeight="1" x14ac:dyDescent="0.4">
      <c r="A11" s="499" t="s">
        <v>2</v>
      </c>
      <c r="B11" s="501" t="s">
        <v>3</v>
      </c>
      <c r="C11" s="351" t="s">
        <v>4</v>
      </c>
      <c r="D11" s="233" t="s">
        <v>56</v>
      </c>
      <c r="E11" s="350"/>
    </row>
    <row r="12" spans="1:6" ht="21.75" customHeight="1" x14ac:dyDescent="0.4">
      <c r="A12" s="500"/>
      <c r="B12" s="502"/>
      <c r="C12" s="352" t="s">
        <v>5</v>
      </c>
      <c r="D12" s="234" t="s">
        <v>5</v>
      </c>
      <c r="E12" s="350"/>
    </row>
    <row r="13" spans="1:6" ht="27" thickBot="1" x14ac:dyDescent="0.45">
      <c r="A13" s="235">
        <v>1</v>
      </c>
      <c r="B13" s="236">
        <v>2</v>
      </c>
      <c r="C13" s="353">
        <v>3</v>
      </c>
      <c r="D13" s="237">
        <v>3</v>
      </c>
      <c r="E13" s="350"/>
      <c r="F13" s="354"/>
    </row>
    <row r="14" spans="1:6" ht="28.5" customHeight="1" x14ac:dyDescent="0.35">
      <c r="A14" s="238"/>
      <c r="B14" s="239" t="s">
        <v>80</v>
      </c>
      <c r="C14" s="355"/>
      <c r="D14" s="240">
        <f>D16+D15</f>
        <v>5603777</v>
      </c>
      <c r="E14" s="350"/>
      <c r="F14" s="354"/>
    </row>
    <row r="15" spans="1:6" x14ac:dyDescent="0.4">
      <c r="A15" s="241"/>
      <c r="B15" s="242" t="s">
        <v>81</v>
      </c>
      <c r="C15" s="356"/>
      <c r="D15" s="243">
        <v>427982</v>
      </c>
      <c r="E15" s="350"/>
      <c r="F15" s="354"/>
    </row>
    <row r="16" spans="1:6" ht="31.5" customHeight="1" x14ac:dyDescent="0.25">
      <c r="A16" s="244" t="s">
        <v>6</v>
      </c>
      <c r="B16" s="245" t="s">
        <v>7</v>
      </c>
      <c r="C16" s="357" t="s">
        <v>8</v>
      </c>
      <c r="D16" s="246">
        <f>SUM(D17:D32)</f>
        <v>5175795</v>
      </c>
    </row>
    <row r="17" spans="1:13" s="250" customFormat="1" ht="52.5" x14ac:dyDescent="0.4">
      <c r="A17" s="247">
        <v>4020201</v>
      </c>
      <c r="B17" s="248" t="s">
        <v>9</v>
      </c>
      <c r="C17" s="358">
        <v>351626</v>
      </c>
      <c r="D17" s="249">
        <v>52976</v>
      </c>
      <c r="M17" s="250" t="s">
        <v>10</v>
      </c>
    </row>
    <row r="18" spans="1:13" s="250" customFormat="1" ht="50.25" customHeight="1" x14ac:dyDescent="0.4">
      <c r="A18" s="251">
        <v>4020202</v>
      </c>
      <c r="B18" s="252" t="s">
        <v>11</v>
      </c>
      <c r="C18" s="359">
        <v>0</v>
      </c>
      <c r="D18" s="253">
        <v>0</v>
      </c>
    </row>
    <row r="19" spans="1:13" s="250" customFormat="1" ht="52.5" x14ac:dyDescent="0.4">
      <c r="A19" s="251">
        <v>4020203</v>
      </c>
      <c r="B19" s="252" t="s">
        <v>12</v>
      </c>
      <c r="C19" s="359">
        <v>0</v>
      </c>
      <c r="D19" s="253">
        <v>0</v>
      </c>
    </row>
    <row r="20" spans="1:13" s="250" customFormat="1" ht="52.5" x14ac:dyDescent="0.4">
      <c r="A20" s="251">
        <v>4020204</v>
      </c>
      <c r="B20" s="252" t="s">
        <v>13</v>
      </c>
      <c r="C20" s="359">
        <v>1391459</v>
      </c>
      <c r="D20" s="249">
        <v>1356513</v>
      </c>
    </row>
    <row r="21" spans="1:13" s="250" customFormat="1" ht="78.75" x14ac:dyDescent="0.4">
      <c r="A21" s="251">
        <v>4020205</v>
      </c>
      <c r="B21" s="252" t="s">
        <v>14</v>
      </c>
      <c r="C21" s="359">
        <v>485428</v>
      </c>
      <c r="D21" s="249">
        <v>509844</v>
      </c>
    </row>
    <row r="22" spans="1:13" s="250" customFormat="1" ht="52.5" x14ac:dyDescent="0.4">
      <c r="A22" s="251">
        <v>4020206</v>
      </c>
      <c r="B22" s="252" t="s">
        <v>15</v>
      </c>
      <c r="C22" s="359">
        <v>746172</v>
      </c>
      <c r="D22" s="249">
        <v>1070471</v>
      </c>
    </row>
    <row r="23" spans="1:13" s="250" customFormat="1" ht="52.5" x14ac:dyDescent="0.4">
      <c r="A23" s="251">
        <v>4020207</v>
      </c>
      <c r="B23" s="252" t="s">
        <v>16</v>
      </c>
      <c r="C23" s="359">
        <v>283104</v>
      </c>
      <c r="D23" s="249">
        <v>196168</v>
      </c>
    </row>
    <row r="24" spans="1:13" s="250" customFormat="1" ht="46.5" customHeight="1" x14ac:dyDescent="0.4">
      <c r="A24" s="251">
        <v>4020208</v>
      </c>
      <c r="B24" s="252" t="s">
        <v>17</v>
      </c>
      <c r="C24" s="359">
        <v>0</v>
      </c>
      <c r="D24" s="253">
        <v>0</v>
      </c>
    </row>
    <row r="25" spans="1:13" s="250" customFormat="1" ht="56.25" customHeight="1" x14ac:dyDescent="0.4">
      <c r="A25" s="251">
        <v>4020209</v>
      </c>
      <c r="B25" s="252" t="s">
        <v>18</v>
      </c>
      <c r="C25" s="359">
        <v>87414</v>
      </c>
      <c r="D25" s="249">
        <v>51124</v>
      </c>
    </row>
    <row r="26" spans="1:13" s="250" customFormat="1" ht="52.5" x14ac:dyDescent="0.4">
      <c r="A26" s="251">
        <v>4020210</v>
      </c>
      <c r="B26" s="252" t="s">
        <v>19</v>
      </c>
      <c r="C26" s="359">
        <v>1233034</v>
      </c>
      <c r="D26" s="249">
        <v>1193127</v>
      </c>
    </row>
    <row r="27" spans="1:13" s="250" customFormat="1" ht="84.75" customHeight="1" x14ac:dyDescent="0.4">
      <c r="A27" s="251">
        <v>4020211</v>
      </c>
      <c r="B27" s="252" t="s">
        <v>20</v>
      </c>
      <c r="C27" s="359">
        <v>23968</v>
      </c>
      <c r="D27" s="249">
        <v>31097</v>
      </c>
    </row>
    <row r="28" spans="1:13" s="250" customFormat="1" x14ac:dyDescent="0.4">
      <c r="A28" s="251">
        <v>4020212</v>
      </c>
      <c r="B28" s="252" t="s">
        <v>21</v>
      </c>
      <c r="C28" s="359">
        <v>0</v>
      </c>
      <c r="D28" s="253">
        <v>0</v>
      </c>
    </row>
    <row r="29" spans="1:13" s="250" customFormat="1" ht="24.75" customHeight="1" x14ac:dyDescent="0.4">
      <c r="A29" s="251">
        <v>4020213</v>
      </c>
      <c r="B29" s="252" t="s">
        <v>22</v>
      </c>
      <c r="C29" s="359">
        <v>0</v>
      </c>
      <c r="D29" s="253">
        <v>0</v>
      </c>
    </row>
    <row r="30" spans="1:13" s="250" customFormat="1" ht="78.75" x14ac:dyDescent="0.4">
      <c r="A30" s="251">
        <v>4020214</v>
      </c>
      <c r="B30" s="252" t="s">
        <v>23</v>
      </c>
      <c r="C30" s="359">
        <v>312662</v>
      </c>
      <c r="D30" s="249">
        <v>420478</v>
      </c>
    </row>
    <row r="31" spans="1:13" s="250" customFormat="1" ht="135" customHeight="1" x14ac:dyDescent="0.4">
      <c r="A31" s="251">
        <v>4020215</v>
      </c>
      <c r="B31" s="252" t="s">
        <v>24</v>
      </c>
      <c r="C31" s="359">
        <v>38551</v>
      </c>
      <c r="D31" s="249">
        <v>59215</v>
      </c>
    </row>
    <row r="32" spans="1:13" s="250" customFormat="1" ht="27" thickBot="1" x14ac:dyDescent="0.45">
      <c r="A32" s="254">
        <v>4020216</v>
      </c>
      <c r="B32" s="255" t="s">
        <v>25</v>
      </c>
      <c r="C32" s="360">
        <v>295643</v>
      </c>
      <c r="D32" s="256">
        <v>234782</v>
      </c>
    </row>
    <row r="33" spans="1:8" ht="34.5" customHeight="1" x14ac:dyDescent="0.25">
      <c r="A33" s="499"/>
      <c r="B33" s="257" t="s">
        <v>26</v>
      </c>
      <c r="C33" s="361" t="s">
        <v>8</v>
      </c>
      <c r="D33" s="258">
        <f>D35+D42+D50</f>
        <v>5603777</v>
      </c>
      <c r="E33" s="362"/>
    </row>
    <row r="34" spans="1:8" ht="27" thickBot="1" x14ac:dyDescent="0.3">
      <c r="A34" s="503"/>
      <c r="B34" s="259" t="s">
        <v>27</v>
      </c>
      <c r="C34" s="363" t="e">
        <f>C35+C42+C50+#REF!</f>
        <v>#REF!</v>
      </c>
      <c r="D34" s="260">
        <f>D33</f>
        <v>5603777</v>
      </c>
      <c r="E34" s="362"/>
    </row>
    <row r="35" spans="1:8" ht="51" x14ac:dyDescent="0.35">
      <c r="A35" s="492" t="s">
        <v>28</v>
      </c>
      <c r="B35" s="261" t="s">
        <v>29</v>
      </c>
      <c r="C35" s="495" t="s">
        <v>30</v>
      </c>
      <c r="D35" s="484">
        <f>D37+D38+D39+D41</f>
        <v>478354</v>
      </c>
      <c r="E35" s="364"/>
    </row>
    <row r="36" spans="1:8" ht="27" thickBot="1" x14ac:dyDescent="0.4">
      <c r="A36" s="493"/>
      <c r="B36" s="262" t="s">
        <v>31</v>
      </c>
      <c r="C36" s="496"/>
      <c r="D36" s="485"/>
      <c r="E36" s="365"/>
    </row>
    <row r="37" spans="1:8" ht="82.5" customHeight="1" x14ac:dyDescent="0.4">
      <c r="A37" s="493"/>
      <c r="B37" s="263" t="s">
        <v>32</v>
      </c>
      <c r="C37" s="356" t="s">
        <v>33</v>
      </c>
      <c r="D37" s="264">
        <v>15000</v>
      </c>
      <c r="E37" s="350"/>
    </row>
    <row r="38" spans="1:8" ht="78.75" x14ac:dyDescent="0.4">
      <c r="A38" s="493"/>
      <c r="B38" s="265" t="s">
        <v>34</v>
      </c>
      <c r="C38" s="366"/>
      <c r="D38" s="266">
        <f>50000+193063-58489</f>
        <v>184574</v>
      </c>
      <c r="E38" s="350"/>
    </row>
    <row r="39" spans="1:8" ht="59.25" customHeight="1" x14ac:dyDescent="0.4">
      <c r="A39" s="493"/>
      <c r="B39" s="267" t="s">
        <v>108</v>
      </c>
      <c r="C39" s="366"/>
      <c r="D39" s="268">
        <f>234782+19010</f>
        <v>253792</v>
      </c>
      <c r="E39" s="350"/>
      <c r="H39" s="4" t="s">
        <v>10</v>
      </c>
    </row>
    <row r="40" spans="1:8" ht="33.75" customHeight="1" x14ac:dyDescent="0.4">
      <c r="A40" s="493"/>
      <c r="B40" s="399" t="s">
        <v>85</v>
      </c>
      <c r="C40" s="352"/>
      <c r="D40" s="400">
        <v>19010</v>
      </c>
      <c r="E40" s="350"/>
    </row>
    <row r="41" spans="1:8" ht="53.25" thickBot="1" x14ac:dyDescent="0.45">
      <c r="A41" s="494"/>
      <c r="B41" s="271" t="s">
        <v>36</v>
      </c>
      <c r="C41" s="368"/>
      <c r="D41" s="272">
        <f>30000-5012</f>
        <v>24988</v>
      </c>
      <c r="E41" s="369"/>
    </row>
    <row r="42" spans="1:8" ht="55.5" customHeight="1" x14ac:dyDescent="0.35">
      <c r="A42" s="479" t="s">
        <v>37</v>
      </c>
      <c r="B42" s="273" t="s">
        <v>38</v>
      </c>
      <c r="C42" s="482" t="e">
        <f>C44+C48+C49</f>
        <v>#REF!</v>
      </c>
      <c r="D42" s="484">
        <f>D44+D48+D49</f>
        <v>5100423</v>
      </c>
      <c r="E42" s="350"/>
    </row>
    <row r="43" spans="1:8" ht="27" thickBot="1" x14ac:dyDescent="0.4">
      <c r="A43" s="480"/>
      <c r="B43" s="274" t="s">
        <v>39</v>
      </c>
      <c r="C43" s="483"/>
      <c r="D43" s="485"/>
      <c r="E43" s="350"/>
    </row>
    <row r="44" spans="1:8" ht="127.5" x14ac:dyDescent="0.35">
      <c r="A44" s="480"/>
      <c r="B44" s="275" t="s">
        <v>40</v>
      </c>
      <c r="C44" s="370" t="e">
        <f>C45+C46+C47+#REF!</f>
        <v>#REF!</v>
      </c>
      <c r="D44" s="276">
        <f>D45+D46+D47</f>
        <v>5065423</v>
      </c>
      <c r="E44" s="350"/>
      <c r="F44" s="354"/>
    </row>
    <row r="45" spans="1:8" ht="301.5" customHeight="1" x14ac:dyDescent="0.4">
      <c r="A45" s="480"/>
      <c r="B45" s="277" t="s">
        <v>75</v>
      </c>
      <c r="C45" s="371" t="s">
        <v>42</v>
      </c>
      <c r="D45" s="266">
        <f>2986113+215909+58489+5012-74281</f>
        <v>3191242</v>
      </c>
      <c r="E45" s="372"/>
      <c r="F45" s="354"/>
    </row>
    <row r="46" spans="1:8" ht="104.25" customHeight="1" x14ac:dyDescent="0.4">
      <c r="A46" s="480"/>
      <c r="B46" s="278" t="s">
        <v>43</v>
      </c>
      <c r="C46" s="371" t="s">
        <v>44</v>
      </c>
      <c r="D46" s="266">
        <f>1250000+74281+2900+297000</f>
        <v>1624181</v>
      </c>
      <c r="E46" s="372" t="s">
        <v>106</v>
      </c>
    </row>
    <row r="47" spans="1:8" ht="28.5" customHeight="1" x14ac:dyDescent="0.4">
      <c r="A47" s="480"/>
      <c r="B47" s="279" t="s">
        <v>45</v>
      </c>
      <c r="C47" s="371" t="s">
        <v>46</v>
      </c>
      <c r="D47" s="266">
        <v>250000</v>
      </c>
      <c r="E47" s="350"/>
    </row>
    <row r="48" spans="1:8" ht="60.75" customHeight="1" x14ac:dyDescent="0.35">
      <c r="A48" s="480"/>
      <c r="B48" s="280" t="s">
        <v>47</v>
      </c>
      <c r="C48" s="374" t="s">
        <v>48</v>
      </c>
      <c r="D48" s="246">
        <v>35000</v>
      </c>
    </row>
    <row r="49" spans="1:5" ht="48" customHeight="1" thickBot="1" x14ac:dyDescent="0.4">
      <c r="A49" s="481"/>
      <c r="B49" s="280" t="s">
        <v>49</v>
      </c>
      <c r="C49" s="374" t="s">
        <v>50</v>
      </c>
      <c r="D49" s="246">
        <v>0</v>
      </c>
      <c r="E49" s="354">
        <v>-297000</v>
      </c>
    </row>
    <row r="50" spans="1:5" ht="51.75" customHeight="1" x14ac:dyDescent="0.35">
      <c r="A50" s="486" t="s">
        <v>51</v>
      </c>
      <c r="B50" s="281" t="s">
        <v>52</v>
      </c>
      <c r="C50" s="488" t="s">
        <v>53</v>
      </c>
      <c r="D50" s="490">
        <v>25000</v>
      </c>
    </row>
    <row r="51" spans="1:5" ht="82.5" customHeight="1" thickBot="1" x14ac:dyDescent="0.4">
      <c r="A51" s="487"/>
      <c r="B51" s="282" t="s">
        <v>102</v>
      </c>
      <c r="C51" s="489"/>
      <c r="D51" s="491"/>
      <c r="E51" s="362"/>
    </row>
    <row r="52" spans="1:5" x14ac:dyDescent="0.25">
      <c r="E52" s="350"/>
    </row>
    <row r="53" spans="1:5" x14ac:dyDescent="0.25">
      <c r="E53" s="350"/>
    </row>
    <row r="54" spans="1:5" x14ac:dyDescent="0.25">
      <c r="E54" s="350"/>
    </row>
    <row r="55" spans="1:5" x14ac:dyDescent="0.25">
      <c r="E55" s="350"/>
    </row>
    <row r="56" spans="1:5" x14ac:dyDescent="0.25">
      <c r="E56" s="350"/>
    </row>
    <row r="57" spans="1:5" x14ac:dyDescent="0.25">
      <c r="E57" s="350"/>
    </row>
    <row r="58" spans="1:5" x14ac:dyDescent="0.25">
      <c r="E58" s="350"/>
    </row>
  </sheetData>
  <mergeCells count="22">
    <mergeCell ref="B5:D5"/>
    <mergeCell ref="B6:D6"/>
    <mergeCell ref="B7:D7"/>
    <mergeCell ref="B8:D8"/>
    <mergeCell ref="B1:D1"/>
    <mergeCell ref="B2:D2"/>
    <mergeCell ref="B3:D3"/>
    <mergeCell ref="B4:D4"/>
    <mergeCell ref="A9:D9"/>
    <mergeCell ref="A10:D10"/>
    <mergeCell ref="A50:A51"/>
    <mergeCell ref="C50:C51"/>
    <mergeCell ref="D50:D51"/>
    <mergeCell ref="A11:A12"/>
    <mergeCell ref="B11:B12"/>
    <mergeCell ref="A33:A34"/>
    <mergeCell ref="A35:A41"/>
    <mergeCell ref="C35:C36"/>
    <mergeCell ref="D35:D36"/>
    <mergeCell ref="A42:A49"/>
    <mergeCell ref="C42:C43"/>
    <mergeCell ref="D42:D43"/>
  </mergeCells>
  <pageMargins left="0.70866141732283472" right="0.70866141732283472" top="0.35433070866141736" bottom="0.74803149606299213" header="0" footer="0.31496062992125984"/>
  <pageSetup paperSize="9" scale="4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view="pageBreakPreview" zoomScale="30" zoomScaleNormal="30" zoomScaleSheetLayoutView="30" workbookViewId="0">
      <selection activeCell="F39" sqref="F39"/>
    </sheetView>
  </sheetViews>
  <sheetFormatPr defaultColWidth="9.140625" defaultRowHeight="31.5" x14ac:dyDescent="0.25"/>
  <cols>
    <col min="1" max="1" width="22.7109375" style="348" customWidth="1"/>
    <col min="2" max="2" width="142.5703125" style="347" customWidth="1"/>
    <col min="3" max="3" width="42" style="348" customWidth="1"/>
    <col min="4" max="4" width="3.28515625" style="283" customWidth="1"/>
    <col min="5" max="5" width="23.42578125" style="283" customWidth="1"/>
    <col min="6" max="6" width="146.42578125" style="283" customWidth="1"/>
    <col min="7" max="7" width="38.140625" style="283" customWidth="1"/>
    <col min="8" max="8" width="24.5703125" style="283" customWidth="1"/>
    <col min="9" max="9" width="19.140625" style="283" bestFit="1" customWidth="1"/>
    <col min="10" max="10" width="14.140625" style="283" bestFit="1" customWidth="1"/>
    <col min="11" max="16384" width="9.140625" style="283"/>
  </cols>
  <sheetData>
    <row r="1" spans="1:21" ht="84.75" customHeight="1" thickBot="1" x14ac:dyDescent="0.3">
      <c r="A1" s="504" t="s">
        <v>76</v>
      </c>
      <c r="B1" s="504"/>
      <c r="C1" s="504"/>
      <c r="D1" s="504"/>
      <c r="E1" s="504"/>
      <c r="F1" s="504"/>
      <c r="G1" s="504"/>
      <c r="H1" s="504"/>
    </row>
    <row r="2" spans="1:21" ht="40.5" customHeight="1" thickBot="1" x14ac:dyDescent="0.3">
      <c r="A2" s="526" t="s">
        <v>77</v>
      </c>
      <c r="B2" s="527"/>
      <c r="C2" s="528"/>
      <c r="E2" s="522" t="s">
        <v>78</v>
      </c>
      <c r="F2" s="523"/>
      <c r="G2" s="524"/>
    </row>
    <row r="3" spans="1:21" ht="66.75" customHeight="1" thickBot="1" x14ac:dyDescent="0.3">
      <c r="A3" s="529" t="s">
        <v>79</v>
      </c>
      <c r="B3" s="530"/>
      <c r="C3" s="530"/>
      <c r="D3" s="284"/>
      <c r="E3" s="529" t="s">
        <v>79</v>
      </c>
      <c r="F3" s="530"/>
      <c r="G3" s="530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</row>
    <row r="4" spans="1:21" ht="30" customHeight="1" x14ac:dyDescent="0.45">
      <c r="A4" s="511" t="s">
        <v>2</v>
      </c>
      <c r="B4" s="509" t="s">
        <v>3</v>
      </c>
      <c r="C4" s="286" t="s">
        <v>56</v>
      </c>
      <c r="D4" s="287"/>
      <c r="E4" s="511" t="s">
        <v>2</v>
      </c>
      <c r="F4" s="509" t="s">
        <v>3</v>
      </c>
      <c r="G4" s="286" t="s">
        <v>56</v>
      </c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</row>
    <row r="5" spans="1:21" ht="25.5" customHeight="1" x14ac:dyDescent="0.45">
      <c r="A5" s="521"/>
      <c r="B5" s="510"/>
      <c r="C5" s="288" t="s">
        <v>5</v>
      </c>
      <c r="D5" s="287"/>
      <c r="E5" s="521"/>
      <c r="F5" s="510"/>
      <c r="G5" s="288" t="s">
        <v>5</v>
      </c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</row>
    <row r="6" spans="1:21" ht="32.25" thickBot="1" x14ac:dyDescent="0.5">
      <c r="A6" s="289">
        <v>1</v>
      </c>
      <c r="B6" s="290">
        <v>2</v>
      </c>
      <c r="C6" s="291">
        <v>3</v>
      </c>
      <c r="D6" s="284"/>
      <c r="E6" s="289">
        <v>1</v>
      </c>
      <c r="F6" s="290">
        <v>2</v>
      </c>
      <c r="G6" s="291">
        <v>3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</row>
    <row r="7" spans="1:21" ht="40.5" customHeight="1" x14ac:dyDescent="0.4">
      <c r="A7" s="292"/>
      <c r="B7" s="293" t="s">
        <v>80</v>
      </c>
      <c r="C7" s="294">
        <f>C9+C8</f>
        <v>5603777</v>
      </c>
      <c r="E7" s="292"/>
      <c r="F7" s="293" t="s">
        <v>80</v>
      </c>
      <c r="G7" s="294">
        <f>G9+G8</f>
        <v>5603777</v>
      </c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</row>
    <row r="8" spans="1:21" s="298" customFormat="1" x14ac:dyDescent="0.45">
      <c r="A8" s="295"/>
      <c r="B8" s="296" t="s">
        <v>81</v>
      </c>
      <c r="C8" s="297">
        <v>427982</v>
      </c>
      <c r="E8" s="295"/>
      <c r="F8" s="296" t="s">
        <v>81</v>
      </c>
      <c r="G8" s="297">
        <v>427982</v>
      </c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</row>
    <row r="9" spans="1:21" s="298" customFormat="1" ht="40.5" customHeight="1" x14ac:dyDescent="0.45">
      <c r="A9" s="300" t="s">
        <v>6</v>
      </c>
      <c r="B9" s="301" t="s">
        <v>7</v>
      </c>
      <c r="C9" s="302">
        <f>SUM(C10:C25)</f>
        <v>5175795</v>
      </c>
      <c r="E9" s="300" t="s">
        <v>6</v>
      </c>
      <c r="F9" s="301" t="s">
        <v>7</v>
      </c>
      <c r="G9" s="302">
        <f>SUM(G10:G25)</f>
        <v>5175795</v>
      </c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</row>
    <row r="10" spans="1:21" s="298" customFormat="1" ht="63" x14ac:dyDescent="0.45">
      <c r="A10" s="303">
        <v>4020201</v>
      </c>
      <c r="B10" s="304" t="s">
        <v>9</v>
      </c>
      <c r="C10" s="305">
        <v>52976</v>
      </c>
      <c r="E10" s="303">
        <v>4020201</v>
      </c>
      <c r="F10" s="304" t="s">
        <v>9</v>
      </c>
      <c r="G10" s="305">
        <v>52976</v>
      </c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</row>
    <row r="11" spans="1:21" s="298" customFormat="1" ht="63" x14ac:dyDescent="0.45">
      <c r="A11" s="306">
        <v>4020202</v>
      </c>
      <c r="B11" s="307" t="s">
        <v>11</v>
      </c>
      <c r="C11" s="308">
        <v>0</v>
      </c>
      <c r="E11" s="306">
        <v>4020202</v>
      </c>
      <c r="F11" s="307" t="s">
        <v>11</v>
      </c>
      <c r="G11" s="308">
        <v>0</v>
      </c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</row>
    <row r="12" spans="1:21" s="298" customFormat="1" ht="63" x14ac:dyDescent="0.45">
      <c r="A12" s="306">
        <v>4020203</v>
      </c>
      <c r="B12" s="307" t="s">
        <v>12</v>
      </c>
      <c r="C12" s="308">
        <v>0</v>
      </c>
      <c r="E12" s="306">
        <v>4020203</v>
      </c>
      <c r="F12" s="307" t="s">
        <v>12</v>
      </c>
      <c r="G12" s="308">
        <v>0</v>
      </c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</row>
    <row r="13" spans="1:21" s="298" customFormat="1" ht="63" x14ac:dyDescent="0.45">
      <c r="A13" s="306">
        <v>4020204</v>
      </c>
      <c r="B13" s="307" t="s">
        <v>13</v>
      </c>
      <c r="C13" s="305">
        <v>1356513</v>
      </c>
      <c r="E13" s="306">
        <v>4020204</v>
      </c>
      <c r="F13" s="307" t="s">
        <v>13</v>
      </c>
      <c r="G13" s="305">
        <v>1356513</v>
      </c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</row>
    <row r="14" spans="1:21" s="298" customFormat="1" ht="94.5" x14ac:dyDescent="0.45">
      <c r="A14" s="306">
        <v>4020205</v>
      </c>
      <c r="B14" s="307" t="s">
        <v>14</v>
      </c>
      <c r="C14" s="305">
        <v>509844</v>
      </c>
      <c r="E14" s="306">
        <v>4020205</v>
      </c>
      <c r="F14" s="307" t="s">
        <v>14</v>
      </c>
      <c r="G14" s="305">
        <v>509844</v>
      </c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</row>
    <row r="15" spans="1:21" s="298" customFormat="1" ht="63" x14ac:dyDescent="0.45">
      <c r="A15" s="306">
        <v>4020206</v>
      </c>
      <c r="B15" s="307" t="s">
        <v>15</v>
      </c>
      <c r="C15" s="305">
        <v>1070471</v>
      </c>
      <c r="E15" s="306">
        <v>4020206</v>
      </c>
      <c r="F15" s="307" t="s">
        <v>15</v>
      </c>
      <c r="G15" s="305">
        <v>1070471</v>
      </c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</row>
    <row r="16" spans="1:21" s="298" customFormat="1" ht="63" x14ac:dyDescent="0.45">
      <c r="A16" s="306">
        <v>4020207</v>
      </c>
      <c r="B16" s="307" t="s">
        <v>16</v>
      </c>
      <c r="C16" s="305">
        <v>196168</v>
      </c>
      <c r="E16" s="306">
        <v>4020207</v>
      </c>
      <c r="F16" s="307" t="s">
        <v>16</v>
      </c>
      <c r="G16" s="305">
        <v>196168</v>
      </c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</row>
    <row r="17" spans="1:8" s="298" customFormat="1" ht="63" x14ac:dyDescent="0.45">
      <c r="A17" s="306">
        <v>4020208</v>
      </c>
      <c r="B17" s="307" t="s">
        <v>17</v>
      </c>
      <c r="C17" s="308">
        <v>0</v>
      </c>
      <c r="E17" s="306">
        <v>4020208</v>
      </c>
      <c r="F17" s="307" t="s">
        <v>17</v>
      </c>
      <c r="G17" s="308">
        <v>0</v>
      </c>
    </row>
    <row r="18" spans="1:8" s="298" customFormat="1" ht="63" x14ac:dyDescent="0.45">
      <c r="A18" s="306">
        <v>4020209</v>
      </c>
      <c r="B18" s="307" t="s">
        <v>18</v>
      </c>
      <c r="C18" s="305">
        <v>51124</v>
      </c>
      <c r="E18" s="306">
        <v>4020209</v>
      </c>
      <c r="F18" s="307" t="s">
        <v>18</v>
      </c>
      <c r="G18" s="305">
        <v>51124</v>
      </c>
    </row>
    <row r="19" spans="1:8" s="298" customFormat="1" ht="63" x14ac:dyDescent="0.45">
      <c r="A19" s="306">
        <v>4020210</v>
      </c>
      <c r="B19" s="307" t="s">
        <v>19</v>
      </c>
      <c r="C19" s="305">
        <v>1193127</v>
      </c>
      <c r="E19" s="306">
        <v>4020210</v>
      </c>
      <c r="F19" s="307" t="s">
        <v>19</v>
      </c>
      <c r="G19" s="305">
        <v>1193127</v>
      </c>
    </row>
    <row r="20" spans="1:8" s="298" customFormat="1" ht="94.5" x14ac:dyDescent="0.45">
      <c r="A20" s="306">
        <v>4020211</v>
      </c>
      <c r="B20" s="307" t="s">
        <v>20</v>
      </c>
      <c r="C20" s="305">
        <v>31097</v>
      </c>
      <c r="E20" s="306">
        <v>4020211</v>
      </c>
      <c r="F20" s="307" t="s">
        <v>20</v>
      </c>
      <c r="G20" s="305">
        <v>31097</v>
      </c>
    </row>
    <row r="21" spans="1:8" s="298" customFormat="1" x14ac:dyDescent="0.45">
      <c r="A21" s="306">
        <v>4020212</v>
      </c>
      <c r="B21" s="307" t="s">
        <v>21</v>
      </c>
      <c r="C21" s="308">
        <v>0</v>
      </c>
      <c r="E21" s="306">
        <v>4020212</v>
      </c>
      <c r="F21" s="307" t="s">
        <v>21</v>
      </c>
      <c r="G21" s="308">
        <v>0</v>
      </c>
    </row>
    <row r="22" spans="1:8" s="298" customFormat="1" x14ac:dyDescent="0.45">
      <c r="A22" s="306">
        <v>4020213</v>
      </c>
      <c r="B22" s="307" t="s">
        <v>22</v>
      </c>
      <c r="C22" s="308">
        <v>0</v>
      </c>
      <c r="E22" s="306">
        <v>4020213</v>
      </c>
      <c r="F22" s="307" t="s">
        <v>22</v>
      </c>
      <c r="G22" s="308">
        <v>0</v>
      </c>
    </row>
    <row r="23" spans="1:8" s="298" customFormat="1" ht="94.5" x14ac:dyDescent="0.45">
      <c r="A23" s="306">
        <v>4020214</v>
      </c>
      <c r="B23" s="307" t="s">
        <v>23</v>
      </c>
      <c r="C23" s="305">
        <v>420478</v>
      </c>
      <c r="E23" s="306">
        <v>4020214</v>
      </c>
      <c r="F23" s="307" t="s">
        <v>23</v>
      </c>
      <c r="G23" s="305">
        <v>420478</v>
      </c>
    </row>
    <row r="24" spans="1:8" ht="157.5" x14ac:dyDescent="0.45">
      <c r="A24" s="306">
        <v>4020215</v>
      </c>
      <c r="B24" s="307" t="s">
        <v>24</v>
      </c>
      <c r="C24" s="305">
        <v>59215</v>
      </c>
      <c r="D24" s="284"/>
      <c r="E24" s="306">
        <v>4020215</v>
      </c>
      <c r="F24" s="307" t="s">
        <v>24</v>
      </c>
      <c r="G24" s="305">
        <v>59215</v>
      </c>
    </row>
    <row r="25" spans="1:8" ht="32.25" thickBot="1" x14ac:dyDescent="0.5">
      <c r="A25" s="309">
        <v>4020216</v>
      </c>
      <c r="B25" s="310" t="s">
        <v>25</v>
      </c>
      <c r="C25" s="311">
        <v>234782</v>
      </c>
      <c r="D25" s="312"/>
      <c r="E25" s="309">
        <v>4020216</v>
      </c>
      <c r="F25" s="310" t="s">
        <v>25</v>
      </c>
      <c r="G25" s="311">
        <v>234782</v>
      </c>
    </row>
    <row r="26" spans="1:8" ht="32.25" thickBot="1" x14ac:dyDescent="0.5">
      <c r="A26" s="313"/>
      <c r="B26" s="314"/>
      <c r="C26" s="315"/>
      <c r="D26" s="312"/>
      <c r="E26" s="313"/>
      <c r="F26" s="314"/>
      <c r="G26" s="315"/>
    </row>
    <row r="27" spans="1:8" x14ac:dyDescent="0.25">
      <c r="A27" s="511"/>
      <c r="B27" s="316" t="s">
        <v>26</v>
      </c>
      <c r="C27" s="317">
        <f>C29+C36+C44</f>
        <v>5603777</v>
      </c>
      <c r="D27" s="318"/>
      <c r="E27" s="511"/>
      <c r="F27" s="316" t="s">
        <v>26</v>
      </c>
      <c r="G27" s="317">
        <f>G29+G36+G44</f>
        <v>5603777</v>
      </c>
    </row>
    <row r="28" spans="1:8" ht="32.25" thickBot="1" x14ac:dyDescent="0.3">
      <c r="A28" s="512"/>
      <c r="B28" s="319" t="s">
        <v>27</v>
      </c>
      <c r="C28" s="320">
        <f>C27</f>
        <v>5603777</v>
      </c>
      <c r="D28" s="321"/>
      <c r="E28" s="512"/>
      <c r="F28" s="319" t="s">
        <v>27</v>
      </c>
      <c r="G28" s="320">
        <f>G27</f>
        <v>5603777</v>
      </c>
    </row>
    <row r="29" spans="1:8" ht="61.5" x14ac:dyDescent="0.4">
      <c r="A29" s="513" t="s">
        <v>28</v>
      </c>
      <c r="B29" s="322" t="s">
        <v>29</v>
      </c>
      <c r="C29" s="516">
        <f>C31+C32+C33+C35</f>
        <v>478354</v>
      </c>
      <c r="D29" s="284"/>
      <c r="E29" s="513" t="s">
        <v>28</v>
      </c>
      <c r="F29" s="322" t="s">
        <v>29</v>
      </c>
      <c r="G29" s="516">
        <f>G31+G32+G33+G35</f>
        <v>478354</v>
      </c>
    </row>
    <row r="30" spans="1:8" ht="32.25" thickBot="1" x14ac:dyDescent="0.45">
      <c r="A30" s="514"/>
      <c r="B30" s="323" t="s">
        <v>31</v>
      </c>
      <c r="C30" s="517"/>
      <c r="D30" s="284"/>
      <c r="E30" s="514"/>
      <c r="F30" s="323" t="s">
        <v>31</v>
      </c>
      <c r="G30" s="517"/>
    </row>
    <row r="31" spans="1:8" ht="94.5" x14ac:dyDescent="0.45">
      <c r="A31" s="514"/>
      <c r="B31" s="324" t="s">
        <v>32</v>
      </c>
      <c r="C31" s="325">
        <v>15000</v>
      </c>
      <c r="D31" s="284"/>
      <c r="E31" s="514"/>
      <c r="F31" s="324" t="s">
        <v>32</v>
      </c>
      <c r="G31" s="325">
        <v>15000</v>
      </c>
    </row>
    <row r="32" spans="1:8" ht="94.5" x14ac:dyDescent="0.45">
      <c r="A32" s="514"/>
      <c r="B32" s="326" t="s">
        <v>34</v>
      </c>
      <c r="C32" s="327">
        <f>50000+193063-58489</f>
        <v>184574</v>
      </c>
      <c r="D32" s="284"/>
      <c r="E32" s="514"/>
      <c r="F32" s="326" t="s">
        <v>34</v>
      </c>
      <c r="G32" s="327">
        <f>50000+193063-58489</f>
        <v>184574</v>
      </c>
      <c r="H32" s="328"/>
    </row>
    <row r="33" spans="1:8" ht="94.5" x14ac:dyDescent="0.25">
      <c r="A33" s="514"/>
      <c r="B33" s="329" t="s">
        <v>84</v>
      </c>
      <c r="C33" s="330">
        <f>234782+19010</f>
        <v>253792</v>
      </c>
      <c r="D33" s="284"/>
      <c r="E33" s="514"/>
      <c r="F33" s="329" t="s">
        <v>84</v>
      </c>
      <c r="G33" s="330">
        <f>234782+19010</f>
        <v>253792</v>
      </c>
      <c r="H33" s="328"/>
    </row>
    <row r="34" spans="1:8" x14ac:dyDescent="0.45">
      <c r="A34" s="514"/>
      <c r="B34" s="331" t="s">
        <v>85</v>
      </c>
      <c r="C34" s="332">
        <v>19010</v>
      </c>
      <c r="D34" s="284"/>
      <c r="E34" s="514"/>
      <c r="F34" s="331" t="s">
        <v>85</v>
      </c>
      <c r="G34" s="332">
        <v>19010</v>
      </c>
      <c r="H34" s="328"/>
    </row>
    <row r="35" spans="1:8" ht="63.75" thickBot="1" x14ac:dyDescent="0.5">
      <c r="A35" s="515"/>
      <c r="B35" s="333" t="s">
        <v>36</v>
      </c>
      <c r="C35" s="334">
        <f>30000-5012</f>
        <v>24988</v>
      </c>
      <c r="D35" s="284"/>
      <c r="E35" s="515"/>
      <c r="F35" s="333" t="s">
        <v>36</v>
      </c>
      <c r="G35" s="334">
        <f>30000-5012</f>
        <v>24988</v>
      </c>
      <c r="H35" s="328"/>
    </row>
    <row r="36" spans="1:8" ht="61.5" x14ac:dyDescent="0.4">
      <c r="A36" s="518" t="s">
        <v>37</v>
      </c>
      <c r="B36" s="335" t="s">
        <v>38</v>
      </c>
      <c r="C36" s="516">
        <f>C38+C42+C43</f>
        <v>5100423</v>
      </c>
      <c r="D36" s="284"/>
      <c r="E36" s="518" t="s">
        <v>37</v>
      </c>
      <c r="F36" s="335" t="s">
        <v>38</v>
      </c>
      <c r="G36" s="516">
        <f>G38+G42+G43</f>
        <v>5100423</v>
      </c>
    </row>
    <row r="37" spans="1:8" ht="32.25" thickBot="1" x14ac:dyDescent="0.45">
      <c r="A37" s="519"/>
      <c r="B37" s="336" t="s">
        <v>39</v>
      </c>
      <c r="C37" s="517"/>
      <c r="D37" s="284"/>
      <c r="E37" s="519"/>
      <c r="F37" s="336" t="s">
        <v>39</v>
      </c>
      <c r="G37" s="517"/>
    </row>
    <row r="38" spans="1:8" ht="153.75" x14ac:dyDescent="0.4">
      <c r="A38" s="519"/>
      <c r="B38" s="337" t="s">
        <v>40</v>
      </c>
      <c r="C38" s="338">
        <f>C39+C40+C41</f>
        <v>4768423</v>
      </c>
      <c r="D38" s="339"/>
      <c r="E38" s="519"/>
      <c r="F38" s="337" t="s">
        <v>40</v>
      </c>
      <c r="G38" s="338">
        <f>G39+G40+G41</f>
        <v>5065423</v>
      </c>
      <c r="H38" s="328"/>
    </row>
    <row r="39" spans="1:8" ht="378" x14ac:dyDescent="0.25">
      <c r="A39" s="519"/>
      <c r="B39" s="340" t="s">
        <v>75</v>
      </c>
      <c r="C39" s="327">
        <v>3191242</v>
      </c>
      <c r="D39" s="284"/>
      <c r="E39" s="519"/>
      <c r="F39" s="340" t="s">
        <v>75</v>
      </c>
      <c r="G39" s="327">
        <f>2986113+215909+58489+5012-74281</f>
        <v>3191242</v>
      </c>
      <c r="H39" s="398"/>
    </row>
    <row r="40" spans="1:8" ht="141" customHeight="1" x14ac:dyDescent="0.25">
      <c r="A40" s="519"/>
      <c r="B40" s="342" t="s">
        <v>43</v>
      </c>
      <c r="C40" s="327">
        <v>1327181</v>
      </c>
      <c r="E40" s="519"/>
      <c r="F40" s="342" t="s">
        <v>43</v>
      </c>
      <c r="G40" s="327">
        <f>1250000+74281+2900+297000</f>
        <v>1624181</v>
      </c>
      <c r="H40" s="341" t="s">
        <v>107</v>
      </c>
    </row>
    <row r="41" spans="1:8" x14ac:dyDescent="0.45">
      <c r="A41" s="519"/>
      <c r="B41" s="343" t="s">
        <v>45</v>
      </c>
      <c r="C41" s="327">
        <v>250000</v>
      </c>
      <c r="E41" s="519"/>
      <c r="F41" s="343" t="s">
        <v>45</v>
      </c>
      <c r="G41" s="327">
        <v>250000</v>
      </c>
    </row>
    <row r="42" spans="1:8" ht="61.5" x14ac:dyDescent="0.4">
      <c r="A42" s="519"/>
      <c r="B42" s="344" t="s">
        <v>47</v>
      </c>
      <c r="C42" s="302">
        <v>35000</v>
      </c>
      <c r="E42" s="519"/>
      <c r="F42" s="344" t="s">
        <v>47</v>
      </c>
      <c r="G42" s="302">
        <v>35000</v>
      </c>
    </row>
    <row r="43" spans="1:8" ht="62.25" thickBot="1" x14ac:dyDescent="0.45">
      <c r="A43" s="520"/>
      <c r="B43" s="344" t="s">
        <v>49</v>
      </c>
      <c r="C43" s="302">
        <v>297000</v>
      </c>
      <c r="D43" s="312"/>
      <c r="E43" s="520"/>
      <c r="F43" s="344" t="s">
        <v>49</v>
      </c>
      <c r="G43" s="302">
        <v>0</v>
      </c>
      <c r="H43" s="283">
        <v>-297000</v>
      </c>
    </row>
    <row r="44" spans="1:8" ht="61.5" x14ac:dyDescent="0.4">
      <c r="A44" s="505" t="s">
        <v>51</v>
      </c>
      <c r="B44" s="345" t="s">
        <v>52</v>
      </c>
      <c r="C44" s="507">
        <v>25000</v>
      </c>
      <c r="E44" s="505" t="s">
        <v>51</v>
      </c>
      <c r="F44" s="345" t="s">
        <v>52</v>
      </c>
      <c r="G44" s="507">
        <v>25000</v>
      </c>
    </row>
    <row r="45" spans="1:8" ht="123.75" thickBot="1" x14ac:dyDescent="0.45">
      <c r="A45" s="506"/>
      <c r="B45" s="346" t="s">
        <v>92</v>
      </c>
      <c r="C45" s="508"/>
      <c r="D45" s="312"/>
      <c r="E45" s="506"/>
      <c r="F45" s="346" t="s">
        <v>92</v>
      </c>
      <c r="G45" s="508"/>
      <c r="H45" s="347"/>
    </row>
    <row r="46" spans="1:8" x14ac:dyDescent="0.45">
      <c r="D46" s="284"/>
      <c r="E46" s="525"/>
      <c r="F46" s="525"/>
    </row>
    <row r="47" spans="1:8" x14ac:dyDescent="0.25">
      <c r="D47" s="284"/>
    </row>
    <row r="48" spans="1:8" x14ac:dyDescent="0.25">
      <c r="D48" s="284"/>
    </row>
    <row r="49" spans="4:4" x14ac:dyDescent="0.25">
      <c r="D49" s="284"/>
    </row>
    <row r="50" spans="4:4" x14ac:dyDescent="0.25">
      <c r="D50" s="284"/>
    </row>
    <row r="51" spans="4:4" x14ac:dyDescent="0.25">
      <c r="D51" s="284"/>
    </row>
    <row r="52" spans="4:4" x14ac:dyDescent="0.25">
      <c r="D52" s="284"/>
    </row>
    <row r="53" spans="4:4" x14ac:dyDescent="0.25">
      <c r="D53" s="284"/>
    </row>
  </sheetData>
  <mergeCells count="24">
    <mergeCell ref="E46:F46"/>
    <mergeCell ref="A36:A43"/>
    <mergeCell ref="C36:C37"/>
    <mergeCell ref="E36:E43"/>
    <mergeCell ref="G36:G37"/>
    <mergeCell ref="A44:A45"/>
    <mergeCell ref="C44:C45"/>
    <mergeCell ref="E44:E45"/>
    <mergeCell ref="G44:G45"/>
    <mergeCell ref="G29:G30"/>
    <mergeCell ref="A1:H1"/>
    <mergeCell ref="A2:C2"/>
    <mergeCell ref="E2:G2"/>
    <mergeCell ref="A3:C3"/>
    <mergeCell ref="E3:G3"/>
    <mergeCell ref="A4:A5"/>
    <mergeCell ref="B4:B5"/>
    <mergeCell ref="E4:E5"/>
    <mergeCell ref="F4:F5"/>
    <mergeCell ref="A27:A28"/>
    <mergeCell ref="E27:E28"/>
    <mergeCell ref="A29:A35"/>
    <mergeCell ref="C29:C30"/>
    <mergeCell ref="E29:E35"/>
  </mergeCells>
  <pageMargins left="0.7" right="0.7" top="0.75" bottom="0.75" header="0.3" footer="0.3"/>
  <pageSetup paperSize="9" scale="29" fitToHeight="0" orientation="landscape" verticalDpi="0" r:id="rId1"/>
  <rowBreaks count="1" manualBreakCount="1">
    <brk id="2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6"/>
  <sheetViews>
    <sheetView view="pageBreakPreview" zoomScale="70" zoomScaleNormal="60" zoomScaleSheetLayoutView="70" workbookViewId="0">
      <selection activeCell="H1" sqref="H1:J1"/>
    </sheetView>
  </sheetViews>
  <sheetFormatPr defaultRowHeight="18.75" x14ac:dyDescent="0.25"/>
  <cols>
    <col min="1" max="1" width="11.28515625" style="86" customWidth="1"/>
    <col min="2" max="2" width="69.7109375" style="80" customWidth="1"/>
    <col min="3" max="3" width="17.42578125" style="87" customWidth="1"/>
    <col min="4" max="4" width="18.28515625" style="87" customWidth="1"/>
    <col min="5" max="6" width="18.28515625" style="87" bestFit="1" customWidth="1"/>
    <col min="7" max="7" width="19.28515625" style="87" customWidth="1"/>
    <col min="8" max="8" width="18.140625" style="80" customWidth="1"/>
    <col min="9" max="9" width="17.5703125" style="80" customWidth="1"/>
    <col min="10" max="10" width="15.85546875" style="80" bestFit="1" customWidth="1"/>
    <col min="11" max="11" width="14.85546875" style="80" bestFit="1" customWidth="1"/>
    <col min="12" max="12" width="8.7109375" style="80" bestFit="1" customWidth="1"/>
    <col min="13" max="16384" width="9.140625" style="80"/>
  </cols>
  <sheetData>
    <row r="1" spans="1:10" ht="186.75" customHeight="1" x14ac:dyDescent="0.25">
      <c r="C1" s="433" t="s">
        <v>69</v>
      </c>
      <c r="D1" s="433"/>
      <c r="E1" s="433"/>
      <c r="F1" s="433"/>
      <c r="G1" s="433"/>
      <c r="H1" s="427" t="s">
        <v>71</v>
      </c>
      <c r="I1" s="427"/>
      <c r="J1" s="427"/>
    </row>
    <row r="2" spans="1:10" s="89" customFormat="1" ht="66.75" customHeight="1" thickBot="1" x14ac:dyDescent="0.35">
      <c r="A2" s="440" t="s">
        <v>70</v>
      </c>
      <c r="B2" s="440"/>
      <c r="C2" s="440"/>
      <c r="D2" s="440"/>
      <c r="E2" s="440"/>
      <c r="F2" s="440"/>
      <c r="G2" s="440"/>
    </row>
    <row r="3" spans="1:10" ht="60.75" customHeight="1" thickBot="1" x14ac:dyDescent="0.3">
      <c r="A3" s="101" t="s">
        <v>57</v>
      </c>
      <c r="B3" s="105" t="s">
        <v>58</v>
      </c>
      <c r="C3" s="110" t="s">
        <v>59</v>
      </c>
      <c r="D3" s="90" t="s">
        <v>60</v>
      </c>
      <c r="E3" s="90" t="s">
        <v>61</v>
      </c>
      <c r="F3" s="90" t="s">
        <v>62</v>
      </c>
      <c r="G3" s="91" t="s">
        <v>68</v>
      </c>
    </row>
    <row r="4" spans="1:10" ht="20.25" thickBot="1" x14ac:dyDescent="0.3">
      <c r="A4" s="102">
        <v>4000000</v>
      </c>
      <c r="B4" s="98" t="s">
        <v>63</v>
      </c>
      <c r="C4" s="111">
        <v>1451006</v>
      </c>
      <c r="D4" s="99">
        <v>1254759</v>
      </c>
      <c r="E4" s="99">
        <v>1300938</v>
      </c>
      <c r="F4" s="99">
        <v>1169092</v>
      </c>
      <c r="G4" s="100">
        <v>5175795</v>
      </c>
      <c r="H4" s="79"/>
      <c r="I4" s="79"/>
      <c r="J4" s="79"/>
    </row>
    <row r="5" spans="1:10" ht="37.5" x14ac:dyDescent="0.25">
      <c r="A5" s="103">
        <v>4020200</v>
      </c>
      <c r="B5" s="106" t="s">
        <v>64</v>
      </c>
      <c r="C5" s="112">
        <f>SUM(C6:C21)</f>
        <v>1451006</v>
      </c>
      <c r="D5" s="97">
        <f>SUM(D6:D21)</f>
        <v>1254759</v>
      </c>
      <c r="E5" s="97">
        <f>SUM(E6:E21)</f>
        <v>1300938</v>
      </c>
      <c r="F5" s="97">
        <f>SUM(F6:F21)</f>
        <v>1169092</v>
      </c>
      <c r="G5" s="113">
        <f>SUM(C5:F5)</f>
        <v>5175795</v>
      </c>
      <c r="H5" s="79"/>
      <c r="I5" s="79"/>
      <c r="J5" s="79"/>
    </row>
    <row r="6" spans="1:10" ht="37.5" x14ac:dyDescent="0.3">
      <c r="A6" s="96">
        <v>4020201</v>
      </c>
      <c r="B6" s="107" t="s">
        <v>9</v>
      </c>
      <c r="C6" s="114">
        <v>21055</v>
      </c>
      <c r="D6" s="78">
        <v>3915</v>
      </c>
      <c r="E6" s="78">
        <v>9575</v>
      </c>
      <c r="F6" s="78">
        <v>18431</v>
      </c>
      <c r="G6" s="83">
        <f>F6+E6+D6+C6</f>
        <v>52976</v>
      </c>
      <c r="H6" s="79"/>
      <c r="I6" s="79"/>
      <c r="J6" s="79"/>
    </row>
    <row r="7" spans="1:10" ht="43.5" customHeight="1" x14ac:dyDescent="0.3">
      <c r="A7" s="96">
        <v>4020202</v>
      </c>
      <c r="B7" s="107" t="s">
        <v>11</v>
      </c>
      <c r="C7" s="114"/>
      <c r="D7" s="78"/>
      <c r="E7" s="78"/>
      <c r="F7" s="78"/>
      <c r="G7" s="83"/>
      <c r="H7" s="79"/>
      <c r="I7" s="79"/>
      <c r="J7" s="79"/>
    </row>
    <row r="8" spans="1:10" ht="37.5" x14ac:dyDescent="0.3">
      <c r="A8" s="96">
        <v>4020203</v>
      </c>
      <c r="B8" s="107" t="s">
        <v>12</v>
      </c>
      <c r="C8" s="114"/>
      <c r="D8" s="78"/>
      <c r="E8" s="78"/>
      <c r="F8" s="78"/>
      <c r="G8" s="83"/>
      <c r="H8" s="79"/>
      <c r="I8" s="79"/>
      <c r="J8" s="79"/>
    </row>
    <row r="9" spans="1:10" ht="37.5" x14ac:dyDescent="0.3">
      <c r="A9" s="96">
        <v>4020204</v>
      </c>
      <c r="B9" s="108" t="s">
        <v>13</v>
      </c>
      <c r="C9" s="114">
        <v>396200</v>
      </c>
      <c r="D9" s="78">
        <v>390021</v>
      </c>
      <c r="E9" s="78">
        <v>298432</v>
      </c>
      <c r="F9" s="78">
        <v>271860</v>
      </c>
      <c r="G9" s="83">
        <f t="shared" ref="G9:G21" si="0">F9+E9+D9+C9</f>
        <v>1356513</v>
      </c>
      <c r="H9" s="79"/>
      <c r="I9" s="79"/>
      <c r="J9" s="79"/>
    </row>
    <row r="10" spans="1:10" ht="56.25" x14ac:dyDescent="0.3">
      <c r="A10" s="96">
        <v>4020205</v>
      </c>
      <c r="B10" s="108" t="s">
        <v>14</v>
      </c>
      <c r="C10" s="114">
        <v>163247</v>
      </c>
      <c r="D10" s="78">
        <v>101137</v>
      </c>
      <c r="E10" s="78">
        <v>120744</v>
      </c>
      <c r="F10" s="78">
        <v>124716</v>
      </c>
      <c r="G10" s="83">
        <f t="shared" si="0"/>
        <v>509844</v>
      </c>
      <c r="H10" s="79"/>
      <c r="I10" s="79"/>
      <c r="J10" s="79"/>
    </row>
    <row r="11" spans="1:10" ht="56.25" x14ac:dyDescent="0.3">
      <c r="A11" s="96">
        <v>4020206</v>
      </c>
      <c r="B11" s="107" t="s">
        <v>15</v>
      </c>
      <c r="C11" s="114">
        <v>272234</v>
      </c>
      <c r="D11" s="78">
        <v>264006</v>
      </c>
      <c r="E11" s="78">
        <v>252661</v>
      </c>
      <c r="F11" s="78">
        <v>281570</v>
      </c>
      <c r="G11" s="83">
        <f t="shared" si="0"/>
        <v>1070471</v>
      </c>
      <c r="H11" s="79"/>
      <c r="I11" s="79"/>
      <c r="J11" s="79"/>
    </row>
    <row r="12" spans="1:10" ht="37.5" x14ac:dyDescent="0.3">
      <c r="A12" s="96">
        <v>4020207</v>
      </c>
      <c r="B12" s="107" t="s">
        <v>16</v>
      </c>
      <c r="C12" s="114">
        <v>60396</v>
      </c>
      <c r="D12" s="78">
        <v>30668</v>
      </c>
      <c r="E12" s="78">
        <v>78090</v>
      </c>
      <c r="F12" s="78">
        <v>27014</v>
      </c>
      <c r="G12" s="83">
        <f t="shared" si="0"/>
        <v>196168</v>
      </c>
      <c r="H12" s="79"/>
      <c r="I12" s="79"/>
      <c r="J12" s="79"/>
    </row>
    <row r="13" spans="1:10" ht="56.25" x14ac:dyDescent="0.3">
      <c r="A13" s="96">
        <v>4020208</v>
      </c>
      <c r="B13" s="107" t="s">
        <v>17</v>
      </c>
      <c r="C13" s="114"/>
      <c r="D13" s="78"/>
      <c r="E13" s="78"/>
      <c r="F13" s="78"/>
      <c r="G13" s="83"/>
      <c r="H13" s="79"/>
      <c r="I13" s="79"/>
      <c r="J13" s="79"/>
    </row>
    <row r="14" spans="1:10" ht="56.25" x14ac:dyDescent="0.3">
      <c r="A14" s="96">
        <v>4020209</v>
      </c>
      <c r="B14" s="107" t="s">
        <v>18</v>
      </c>
      <c r="C14" s="114">
        <v>12376</v>
      </c>
      <c r="D14" s="78">
        <v>9947</v>
      </c>
      <c r="E14" s="78">
        <v>11128</v>
      </c>
      <c r="F14" s="78">
        <v>17673</v>
      </c>
      <c r="G14" s="83">
        <f t="shared" si="0"/>
        <v>51124</v>
      </c>
      <c r="H14" s="79"/>
      <c r="I14" s="79"/>
      <c r="J14" s="79"/>
    </row>
    <row r="15" spans="1:10" ht="37.5" x14ac:dyDescent="0.3">
      <c r="A15" s="96">
        <v>4020210</v>
      </c>
      <c r="B15" s="107" t="s">
        <v>19</v>
      </c>
      <c r="C15" s="114">
        <v>369479</v>
      </c>
      <c r="D15" s="78">
        <v>219771</v>
      </c>
      <c r="E15" s="78">
        <v>350009</v>
      </c>
      <c r="F15" s="78">
        <v>253868</v>
      </c>
      <c r="G15" s="83">
        <f t="shared" si="0"/>
        <v>1193127</v>
      </c>
      <c r="H15" s="79"/>
      <c r="I15" s="79"/>
      <c r="J15" s="79"/>
    </row>
    <row r="16" spans="1:10" ht="75" x14ac:dyDescent="0.3">
      <c r="A16" s="96">
        <v>4020211</v>
      </c>
      <c r="B16" s="107" t="s">
        <v>20</v>
      </c>
      <c r="C16" s="114">
        <v>5829</v>
      </c>
      <c r="D16" s="78">
        <v>10553</v>
      </c>
      <c r="E16" s="78">
        <v>5868</v>
      </c>
      <c r="F16" s="78">
        <v>8847</v>
      </c>
      <c r="G16" s="83">
        <f t="shared" si="0"/>
        <v>31097</v>
      </c>
      <c r="H16" s="79"/>
      <c r="I16" s="79"/>
      <c r="J16" s="79"/>
    </row>
    <row r="17" spans="1:12" x14ac:dyDescent="0.3">
      <c r="A17" s="96">
        <v>4020212</v>
      </c>
      <c r="B17" s="107" t="s">
        <v>21</v>
      </c>
      <c r="C17" s="114"/>
      <c r="D17" s="78"/>
      <c r="E17" s="78"/>
      <c r="F17" s="78"/>
      <c r="G17" s="83"/>
      <c r="H17" s="79"/>
      <c r="I17" s="79"/>
      <c r="J17" s="79"/>
    </row>
    <row r="18" spans="1:12" ht="37.5" x14ac:dyDescent="0.3">
      <c r="A18" s="96">
        <v>4020213</v>
      </c>
      <c r="B18" s="107" t="s">
        <v>22</v>
      </c>
      <c r="C18" s="114"/>
      <c r="D18" s="78"/>
      <c r="E18" s="78"/>
      <c r="F18" s="78"/>
      <c r="G18" s="83"/>
      <c r="H18" s="79"/>
      <c r="I18" s="79"/>
      <c r="J18" s="79"/>
    </row>
    <row r="19" spans="1:12" ht="56.25" x14ac:dyDescent="0.3">
      <c r="A19" s="96">
        <v>4020214</v>
      </c>
      <c r="B19" s="107" t="s">
        <v>23</v>
      </c>
      <c r="C19" s="114">
        <v>70085</v>
      </c>
      <c r="D19" s="78">
        <v>158381</v>
      </c>
      <c r="E19" s="78">
        <v>105761</v>
      </c>
      <c r="F19" s="78">
        <v>86251</v>
      </c>
      <c r="G19" s="83">
        <f t="shared" si="0"/>
        <v>420478</v>
      </c>
      <c r="H19" s="79"/>
      <c r="I19" s="79"/>
      <c r="J19" s="79"/>
    </row>
    <row r="20" spans="1:12" ht="112.5" x14ac:dyDescent="0.3">
      <c r="A20" s="96">
        <v>4020215</v>
      </c>
      <c r="B20" s="107" t="s">
        <v>24</v>
      </c>
      <c r="C20" s="114">
        <v>15124</v>
      </c>
      <c r="D20" s="78">
        <v>12605</v>
      </c>
      <c r="E20" s="78">
        <v>14995</v>
      </c>
      <c r="F20" s="78">
        <v>16491</v>
      </c>
      <c r="G20" s="83">
        <f t="shared" si="0"/>
        <v>59215</v>
      </c>
      <c r="H20" s="79"/>
      <c r="I20" s="79"/>
      <c r="J20" s="79"/>
    </row>
    <row r="21" spans="1:12" ht="19.5" thickBot="1" x14ac:dyDescent="0.35">
      <c r="A21" s="104">
        <v>4020216</v>
      </c>
      <c r="B21" s="109" t="s">
        <v>25</v>
      </c>
      <c r="C21" s="115">
        <v>64981</v>
      </c>
      <c r="D21" s="116">
        <v>53755</v>
      </c>
      <c r="E21" s="116">
        <v>53675</v>
      </c>
      <c r="F21" s="116">
        <v>62371</v>
      </c>
      <c r="G21" s="117">
        <f t="shared" si="0"/>
        <v>234782</v>
      </c>
      <c r="H21" s="79"/>
      <c r="I21" s="79"/>
      <c r="J21" s="79"/>
    </row>
    <row r="22" spans="1:12" ht="19.5" thickBot="1" x14ac:dyDescent="0.3">
      <c r="A22" s="118"/>
      <c r="B22" s="118"/>
      <c r="C22" s="137"/>
      <c r="D22" s="137"/>
      <c r="E22" s="137"/>
      <c r="F22" s="137"/>
      <c r="G22" s="137"/>
    </row>
    <row r="23" spans="1:12" s="88" customFormat="1" x14ac:dyDescent="0.25">
      <c r="A23" s="431"/>
      <c r="B23" s="120" t="s">
        <v>26</v>
      </c>
      <c r="C23" s="138">
        <f>C24</f>
        <v>1451006</v>
      </c>
      <c r="D23" s="76">
        <v>1254759</v>
      </c>
      <c r="E23" s="76">
        <v>1300938</v>
      </c>
      <c r="F23" s="76">
        <v>1169092</v>
      </c>
      <c r="G23" s="119">
        <f>G24</f>
        <v>5175795</v>
      </c>
      <c r="H23" s="81"/>
      <c r="I23" s="81"/>
      <c r="J23" s="81"/>
      <c r="K23" s="81"/>
      <c r="L23" s="81"/>
    </row>
    <row r="24" spans="1:12" s="88" customFormat="1" ht="19.5" thickBot="1" x14ac:dyDescent="0.3">
      <c r="A24" s="432"/>
      <c r="B24" s="121" t="s">
        <v>27</v>
      </c>
      <c r="C24" s="115">
        <f>C25+C30+C38</f>
        <v>1451006</v>
      </c>
      <c r="D24" s="128">
        <f>D25+D30+D38</f>
        <v>1254759</v>
      </c>
      <c r="E24" s="128">
        <f>E25+E30+E38</f>
        <v>1300938</v>
      </c>
      <c r="F24" s="128">
        <f>F25+F30+F38</f>
        <v>1169092</v>
      </c>
      <c r="G24" s="117">
        <f>C24+D24+E24+F24</f>
        <v>5175795</v>
      </c>
      <c r="H24" s="81"/>
      <c r="I24" s="81"/>
    </row>
    <row r="25" spans="1:12" ht="58.5" x14ac:dyDescent="0.35">
      <c r="A25" s="428">
        <v>1</v>
      </c>
      <c r="B25" s="134" t="s">
        <v>65</v>
      </c>
      <c r="C25" s="139">
        <f>C26+C27+C28+C29</f>
        <v>64981</v>
      </c>
      <c r="D25" s="140">
        <f>D26+D27+D28+D29</f>
        <v>53755</v>
      </c>
      <c r="E25" s="140">
        <f>E26+E27+E28+E29</f>
        <v>128675</v>
      </c>
      <c r="F25" s="140">
        <f>F26+F27+F28+F29</f>
        <v>82371</v>
      </c>
      <c r="G25" s="141">
        <f t="shared" ref="G25:G30" si="1">C25+D25+E25+F25</f>
        <v>329782</v>
      </c>
      <c r="H25" s="82"/>
      <c r="I25" s="82"/>
      <c r="J25" s="82"/>
      <c r="K25" s="82"/>
    </row>
    <row r="26" spans="1:12" ht="75" x14ac:dyDescent="0.3">
      <c r="A26" s="429"/>
      <c r="B26" s="122" t="s">
        <v>32</v>
      </c>
      <c r="C26" s="114"/>
      <c r="D26" s="77"/>
      <c r="E26" s="77">
        <v>10000</v>
      </c>
      <c r="F26" s="77">
        <v>5000</v>
      </c>
      <c r="G26" s="83">
        <f t="shared" si="1"/>
        <v>15000</v>
      </c>
    </row>
    <row r="27" spans="1:12" ht="56.25" x14ac:dyDescent="0.3">
      <c r="A27" s="429"/>
      <c r="B27" s="122" t="s">
        <v>34</v>
      </c>
      <c r="C27" s="114"/>
      <c r="D27" s="77"/>
      <c r="E27" s="77">
        <v>50000</v>
      </c>
      <c r="F27" s="77"/>
      <c r="G27" s="83">
        <f t="shared" si="1"/>
        <v>50000</v>
      </c>
    </row>
    <row r="28" spans="1:12" ht="37.5" x14ac:dyDescent="0.3">
      <c r="A28" s="429"/>
      <c r="B28" s="122" t="s">
        <v>35</v>
      </c>
      <c r="C28" s="114">
        <f>64981</f>
        <v>64981</v>
      </c>
      <c r="D28" s="77">
        <v>53755</v>
      </c>
      <c r="E28" s="77">
        <v>53675</v>
      </c>
      <c r="F28" s="77">
        <v>62371</v>
      </c>
      <c r="G28" s="83">
        <f t="shared" si="1"/>
        <v>234782</v>
      </c>
    </row>
    <row r="29" spans="1:12" ht="38.25" thickBot="1" x14ac:dyDescent="0.35">
      <c r="A29" s="430"/>
      <c r="B29" s="136" t="s">
        <v>36</v>
      </c>
      <c r="C29" s="115"/>
      <c r="D29" s="128"/>
      <c r="E29" s="128">
        <v>15000</v>
      </c>
      <c r="F29" s="128">
        <v>15000</v>
      </c>
      <c r="G29" s="117">
        <f t="shared" si="1"/>
        <v>30000</v>
      </c>
    </row>
    <row r="30" spans="1:12" s="84" customFormat="1" ht="58.5" x14ac:dyDescent="0.35">
      <c r="A30" s="428">
        <v>2</v>
      </c>
      <c r="B30" s="134" t="s">
        <v>38</v>
      </c>
      <c r="C30" s="438">
        <f>C32+C36+C37</f>
        <v>1386025</v>
      </c>
      <c r="D30" s="436">
        <f>D32+D36+D37</f>
        <v>1191004</v>
      </c>
      <c r="E30" s="436">
        <f>E32+E36+E37</f>
        <v>1162263</v>
      </c>
      <c r="F30" s="436">
        <f>F32+F36+F37</f>
        <v>1081721</v>
      </c>
      <c r="G30" s="434">
        <f t="shared" si="1"/>
        <v>4821013</v>
      </c>
      <c r="I30" s="92"/>
    </row>
    <row r="31" spans="1:12" ht="19.5" x14ac:dyDescent="0.35">
      <c r="A31" s="429"/>
      <c r="B31" s="123" t="s">
        <v>39</v>
      </c>
      <c r="C31" s="439"/>
      <c r="D31" s="437"/>
      <c r="E31" s="437"/>
      <c r="F31" s="437"/>
      <c r="G31" s="435"/>
    </row>
    <row r="32" spans="1:12" ht="93.75" x14ac:dyDescent="0.3">
      <c r="A32" s="429"/>
      <c r="B32" s="124" t="s">
        <v>40</v>
      </c>
      <c r="C32" s="114">
        <f>C33+C34+C35</f>
        <v>1086125</v>
      </c>
      <c r="D32" s="77">
        <f>D33+D34+D35</f>
        <v>1191004</v>
      </c>
      <c r="E32" s="77">
        <f>E33+E34+E35</f>
        <v>1127263</v>
      </c>
      <c r="F32" s="77">
        <f>F33+F34+F35</f>
        <v>1081721</v>
      </c>
      <c r="G32" s="83">
        <f t="shared" ref="G32:G38" si="2">F32+E32+D32+C32</f>
        <v>4486113</v>
      </c>
      <c r="H32" s="82"/>
    </row>
    <row r="33" spans="1:9" s="85" customFormat="1" ht="213" customHeight="1" x14ac:dyDescent="0.25">
      <c r="A33" s="429"/>
      <c r="B33" s="125" t="s">
        <v>41</v>
      </c>
      <c r="C33" s="114">
        <v>699983</v>
      </c>
      <c r="D33" s="77">
        <v>887297</v>
      </c>
      <c r="E33" s="77">
        <v>683556</v>
      </c>
      <c r="F33" s="77">
        <v>715277</v>
      </c>
      <c r="G33" s="83">
        <f t="shared" si="2"/>
        <v>2986113</v>
      </c>
      <c r="H33" s="93"/>
      <c r="I33" s="93"/>
    </row>
    <row r="34" spans="1:9" ht="77.25" customHeight="1" x14ac:dyDescent="0.25">
      <c r="A34" s="429"/>
      <c r="B34" s="126" t="s">
        <v>43</v>
      </c>
      <c r="C34" s="114">
        <v>386142</v>
      </c>
      <c r="D34" s="77">
        <v>303707</v>
      </c>
      <c r="E34" s="77">
        <v>313707</v>
      </c>
      <c r="F34" s="77">
        <v>246444</v>
      </c>
      <c r="G34" s="83">
        <f t="shared" si="2"/>
        <v>1250000</v>
      </c>
      <c r="H34" s="82"/>
      <c r="I34" s="82"/>
    </row>
    <row r="35" spans="1:9" x14ac:dyDescent="0.3">
      <c r="A35" s="429"/>
      <c r="B35" s="127" t="s">
        <v>45</v>
      </c>
      <c r="C35" s="114"/>
      <c r="D35" s="77"/>
      <c r="E35" s="77">
        <v>130000</v>
      </c>
      <c r="F35" s="77">
        <v>120000</v>
      </c>
      <c r="G35" s="83">
        <f t="shared" si="2"/>
        <v>250000</v>
      </c>
    </row>
    <row r="36" spans="1:9" ht="42.75" customHeight="1" x14ac:dyDescent="0.3">
      <c r="A36" s="429"/>
      <c r="B36" s="124" t="s">
        <v>47</v>
      </c>
      <c r="C36" s="114"/>
      <c r="D36" s="77"/>
      <c r="E36" s="77">
        <v>35000</v>
      </c>
      <c r="F36" s="77"/>
      <c r="G36" s="83">
        <f t="shared" si="2"/>
        <v>35000</v>
      </c>
    </row>
    <row r="37" spans="1:9" ht="54" customHeight="1" thickBot="1" x14ac:dyDescent="0.35">
      <c r="A37" s="430"/>
      <c r="B37" s="135" t="s">
        <v>49</v>
      </c>
      <c r="C37" s="115">
        <v>299900</v>
      </c>
      <c r="D37" s="128"/>
      <c r="E37" s="128"/>
      <c r="F37" s="128"/>
      <c r="G37" s="117">
        <f t="shared" si="2"/>
        <v>299900</v>
      </c>
    </row>
    <row r="38" spans="1:9" ht="84" customHeight="1" thickBot="1" x14ac:dyDescent="0.4">
      <c r="A38" s="129">
        <v>3</v>
      </c>
      <c r="B38" s="130" t="s">
        <v>66</v>
      </c>
      <c r="C38" s="131"/>
      <c r="D38" s="132">
        <v>10000</v>
      </c>
      <c r="E38" s="132">
        <v>10000</v>
      </c>
      <c r="F38" s="132">
        <v>5000</v>
      </c>
      <c r="G38" s="133">
        <f t="shared" si="2"/>
        <v>25000</v>
      </c>
    </row>
    <row r="40" spans="1:9" x14ac:dyDescent="0.25">
      <c r="B40" s="80" t="s">
        <v>67</v>
      </c>
    </row>
    <row r="77" spans="1:7" x14ac:dyDescent="0.25">
      <c r="A77" s="94"/>
      <c r="B77" s="88"/>
      <c r="C77" s="95"/>
      <c r="D77" s="95"/>
      <c r="E77" s="95"/>
      <c r="F77" s="95"/>
      <c r="G77" s="95"/>
    </row>
    <row r="78" spans="1:7" x14ac:dyDescent="0.25">
      <c r="A78" s="94"/>
    </row>
    <row r="95" spans="1:7" x14ac:dyDescent="0.25">
      <c r="A95" s="94"/>
      <c r="B95" s="88"/>
      <c r="C95" s="95"/>
      <c r="D95" s="95"/>
      <c r="E95" s="95"/>
      <c r="F95" s="95"/>
      <c r="G95" s="95"/>
    </row>
    <row r="96" spans="1:7" x14ac:dyDescent="0.25">
      <c r="A96" s="94"/>
      <c r="B96" s="88"/>
      <c r="C96" s="95"/>
      <c r="D96" s="95"/>
      <c r="E96" s="95"/>
      <c r="F96" s="95"/>
      <c r="G96" s="95"/>
    </row>
    <row r="99" spans="1:7" x14ac:dyDescent="0.25">
      <c r="A99" s="94"/>
      <c r="B99" s="88"/>
      <c r="C99" s="95"/>
      <c r="D99" s="95"/>
      <c r="E99" s="95"/>
      <c r="F99" s="95"/>
      <c r="G99" s="95"/>
    </row>
    <row r="138" spans="1:7" x14ac:dyDescent="0.25">
      <c r="A138" s="94"/>
      <c r="B138" s="88"/>
      <c r="C138" s="95"/>
      <c r="D138" s="95"/>
      <c r="E138" s="95"/>
      <c r="F138" s="95"/>
      <c r="G138" s="95"/>
    </row>
    <row r="152" spans="1:7" x14ac:dyDescent="0.25">
      <c r="A152" s="94"/>
      <c r="B152" s="88"/>
      <c r="C152" s="95"/>
      <c r="D152" s="95"/>
      <c r="E152" s="95"/>
      <c r="F152" s="95"/>
      <c r="G152" s="95"/>
    </row>
    <row r="161" spans="1:7" x14ac:dyDescent="0.25">
      <c r="A161" s="94"/>
      <c r="B161" s="88"/>
      <c r="C161" s="95"/>
      <c r="D161" s="95"/>
      <c r="E161" s="95"/>
      <c r="F161" s="95"/>
      <c r="G161" s="95"/>
    </row>
    <row r="162" spans="1:7" x14ac:dyDescent="0.25">
      <c r="A162" s="94"/>
      <c r="B162" s="88"/>
      <c r="C162" s="95"/>
      <c r="D162" s="95"/>
      <c r="E162" s="95"/>
      <c r="F162" s="95"/>
      <c r="G162" s="95"/>
    </row>
    <row r="163" spans="1:7" x14ac:dyDescent="0.25">
      <c r="A163" s="94"/>
      <c r="B163" s="88"/>
      <c r="C163" s="95"/>
      <c r="D163" s="95"/>
      <c r="E163" s="95"/>
      <c r="F163" s="95"/>
      <c r="G163" s="95"/>
    </row>
    <row r="197" spans="1:7" x14ac:dyDescent="0.25">
      <c r="A197" s="94"/>
      <c r="B197" s="88"/>
      <c r="C197" s="95"/>
      <c r="D197" s="95"/>
      <c r="E197" s="95"/>
      <c r="F197" s="95"/>
      <c r="G197" s="95"/>
    </row>
    <row r="220" spans="2:7" x14ac:dyDescent="0.25">
      <c r="B220" s="88"/>
      <c r="C220" s="95"/>
      <c r="D220" s="95"/>
      <c r="E220" s="95"/>
      <c r="F220" s="95"/>
      <c r="G220" s="95"/>
    </row>
    <row r="221" spans="2:7" x14ac:dyDescent="0.25">
      <c r="B221" s="88"/>
      <c r="C221" s="95"/>
      <c r="D221" s="95"/>
      <c r="E221" s="95"/>
      <c r="F221" s="95"/>
      <c r="G221" s="95"/>
    </row>
    <row r="245" spans="1:7" x14ac:dyDescent="0.25">
      <c r="B245" s="88"/>
      <c r="C245" s="95"/>
      <c r="D245" s="95"/>
      <c r="E245" s="95"/>
      <c r="F245" s="95"/>
      <c r="G245" s="95"/>
    </row>
    <row r="246" spans="1:7" x14ac:dyDescent="0.25">
      <c r="B246" s="88"/>
      <c r="C246" s="95"/>
      <c r="D246" s="95"/>
      <c r="E246" s="95"/>
      <c r="F246" s="95"/>
      <c r="G246" s="95"/>
    </row>
    <row r="247" spans="1:7" x14ac:dyDescent="0.25">
      <c r="B247" s="88"/>
      <c r="C247" s="95"/>
      <c r="D247" s="95"/>
      <c r="E247" s="95"/>
      <c r="F247" s="95"/>
      <c r="G247" s="95"/>
    </row>
    <row r="248" spans="1:7" x14ac:dyDescent="0.25">
      <c r="B248" s="88"/>
      <c r="C248" s="95"/>
      <c r="D248" s="95"/>
      <c r="E248" s="95"/>
      <c r="F248" s="95"/>
      <c r="G248" s="95"/>
    </row>
    <row r="254" spans="1:7" x14ac:dyDescent="0.25">
      <c r="A254" s="94"/>
      <c r="B254" s="88"/>
      <c r="C254" s="95"/>
      <c r="D254" s="95"/>
      <c r="E254" s="95"/>
      <c r="F254" s="95"/>
      <c r="G254" s="95"/>
    </row>
    <row r="255" spans="1:7" x14ac:dyDescent="0.25">
      <c r="B255" s="88"/>
      <c r="C255" s="95"/>
      <c r="D255" s="95"/>
      <c r="E255" s="95"/>
      <c r="F255" s="95"/>
      <c r="G255" s="95"/>
    </row>
    <row r="256" spans="1:7" x14ac:dyDescent="0.25">
      <c r="B256" s="88"/>
      <c r="C256" s="95"/>
      <c r="D256" s="95"/>
      <c r="E256" s="95"/>
      <c r="F256" s="95"/>
      <c r="G256" s="95"/>
    </row>
  </sheetData>
  <mergeCells count="11">
    <mergeCell ref="H1:J1"/>
    <mergeCell ref="A30:A37"/>
    <mergeCell ref="A25:A29"/>
    <mergeCell ref="A23:A24"/>
    <mergeCell ref="C1:G1"/>
    <mergeCell ref="G30:G31"/>
    <mergeCell ref="F30:F31"/>
    <mergeCell ref="E30:E31"/>
    <mergeCell ref="D30:D31"/>
    <mergeCell ref="C30:C31"/>
    <mergeCell ref="A2:G2"/>
  </mergeCells>
  <pageMargins left="0.66" right="0.2" top="0.52" bottom="0.74803149606299213" header="0.31496062992125984" footer="0.31496062992125984"/>
  <pageSetup paperSize="9" scale="51" orientation="portrait" verticalDpi="0" r:id="rId1"/>
  <rowBreaks count="1" manualBreakCount="1">
    <brk id="29" max="6" man="1"/>
  </rowBreaks>
  <colBreaks count="1" manualBreakCount="1">
    <brk id="7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zoomScale="60" zoomScaleNormal="60" workbookViewId="0">
      <selection sqref="A1:XFD1"/>
    </sheetView>
  </sheetViews>
  <sheetFormatPr defaultColWidth="9.140625" defaultRowHeight="26.25" x14ac:dyDescent="0.25"/>
  <cols>
    <col min="1" max="1" width="13" style="1" customWidth="1"/>
    <col min="2" max="2" width="89.85546875" style="2" customWidth="1"/>
    <col min="3" max="3" width="3.140625" style="3" hidden="1" customWidth="1"/>
    <col min="4" max="4" width="42.42578125" style="1" customWidth="1"/>
    <col min="5" max="5" width="33.28515625" style="4" customWidth="1"/>
    <col min="6" max="6" width="31.85546875" style="5" customWidth="1"/>
    <col min="7" max="7" width="9.140625" style="5" customWidth="1"/>
    <col min="8" max="8" width="11.85546875" style="5" bestFit="1" customWidth="1"/>
    <col min="9" max="9" width="22.28515625" style="5" bestFit="1" customWidth="1"/>
    <col min="10" max="10" width="30.140625" style="5" bestFit="1" customWidth="1"/>
    <col min="11" max="11" width="28.42578125" style="5" bestFit="1" customWidth="1"/>
    <col min="12" max="16384" width="9.140625" style="5"/>
  </cols>
  <sheetData>
    <row r="1" spans="1:13" ht="193.5" customHeight="1" x14ac:dyDescent="0.25">
      <c r="E1" s="5"/>
    </row>
    <row r="2" spans="1:13" s="7" customFormat="1" ht="20.25" x14ac:dyDescent="0.25">
      <c r="A2" s="420" t="s">
        <v>0</v>
      </c>
      <c r="B2" s="420"/>
      <c r="C2" s="420"/>
      <c r="D2" s="420"/>
      <c r="E2" s="6"/>
    </row>
    <row r="3" spans="1:13" s="7" customFormat="1" ht="21" thickBot="1" x14ac:dyDescent="0.3">
      <c r="A3" s="421" t="s">
        <v>1</v>
      </c>
      <c r="B3" s="421"/>
      <c r="C3" s="421"/>
      <c r="D3" s="421"/>
      <c r="E3" s="6"/>
    </row>
    <row r="4" spans="1:13" s="7" customFormat="1" ht="18.75" customHeight="1" x14ac:dyDescent="0.3">
      <c r="A4" s="422" t="s">
        <v>2</v>
      </c>
      <c r="B4" s="424" t="s">
        <v>3</v>
      </c>
      <c r="C4" s="8" t="s">
        <v>4</v>
      </c>
      <c r="D4" s="9" t="s">
        <v>56</v>
      </c>
      <c r="E4" s="6"/>
    </row>
    <row r="5" spans="1:13" s="7" customFormat="1" ht="21.75" customHeight="1" x14ac:dyDescent="0.3">
      <c r="A5" s="423"/>
      <c r="B5" s="425"/>
      <c r="C5" s="10" t="s">
        <v>5</v>
      </c>
      <c r="D5" s="11" t="s">
        <v>5</v>
      </c>
      <c r="E5" s="6"/>
    </row>
    <row r="6" spans="1:13" s="7" customFormat="1" ht="20.25" x14ac:dyDescent="0.3">
      <c r="A6" s="67">
        <v>1</v>
      </c>
      <c r="B6" s="62">
        <v>2</v>
      </c>
      <c r="C6" s="68">
        <v>3</v>
      </c>
      <c r="D6" s="69">
        <v>3</v>
      </c>
      <c r="E6" s="6"/>
      <c r="F6" s="12"/>
    </row>
    <row r="7" spans="1:13" ht="31.5" customHeight="1" x14ac:dyDescent="0.25">
      <c r="A7" s="47" t="s">
        <v>6</v>
      </c>
      <c r="B7" s="63" t="s">
        <v>7</v>
      </c>
      <c r="C7" s="55" t="s">
        <v>8</v>
      </c>
      <c r="D7" s="41">
        <f>SUM(D8:D23)</f>
        <v>5175795</v>
      </c>
      <c r="E7" s="5"/>
    </row>
    <row r="8" spans="1:13" s="51" customFormat="1" ht="40.5" x14ac:dyDescent="0.3">
      <c r="A8" s="48">
        <v>4020201</v>
      </c>
      <c r="B8" s="64" t="s">
        <v>9</v>
      </c>
      <c r="C8" s="49">
        <v>351626</v>
      </c>
      <c r="D8" s="50">
        <v>52976</v>
      </c>
      <c r="M8" s="51" t="s">
        <v>10</v>
      </c>
    </row>
    <row r="9" spans="1:13" s="51" customFormat="1" ht="40.5" x14ac:dyDescent="0.3">
      <c r="A9" s="52">
        <v>4020202</v>
      </c>
      <c r="B9" s="65" t="s">
        <v>11</v>
      </c>
      <c r="C9" s="53">
        <v>0</v>
      </c>
      <c r="D9" s="54">
        <v>0</v>
      </c>
    </row>
    <row r="10" spans="1:13" s="51" customFormat="1" ht="40.5" x14ac:dyDescent="0.3">
      <c r="A10" s="52">
        <v>4020203</v>
      </c>
      <c r="B10" s="65" t="s">
        <v>12</v>
      </c>
      <c r="C10" s="53">
        <v>0</v>
      </c>
      <c r="D10" s="54">
        <v>0</v>
      </c>
    </row>
    <row r="11" spans="1:13" s="51" customFormat="1" ht="40.5" x14ac:dyDescent="0.3">
      <c r="A11" s="52">
        <v>4020204</v>
      </c>
      <c r="B11" s="65" t="s">
        <v>13</v>
      </c>
      <c r="C11" s="53">
        <v>1391459</v>
      </c>
      <c r="D11" s="50">
        <v>1356513</v>
      </c>
    </row>
    <row r="12" spans="1:13" s="51" customFormat="1" ht="60.75" x14ac:dyDescent="0.3">
      <c r="A12" s="52">
        <v>4020205</v>
      </c>
      <c r="B12" s="65" t="s">
        <v>14</v>
      </c>
      <c r="C12" s="53">
        <v>485428</v>
      </c>
      <c r="D12" s="50">
        <v>509844</v>
      </c>
    </row>
    <row r="13" spans="1:13" s="51" customFormat="1" ht="40.5" x14ac:dyDescent="0.3">
      <c r="A13" s="52">
        <v>4020206</v>
      </c>
      <c r="B13" s="65" t="s">
        <v>15</v>
      </c>
      <c r="C13" s="53">
        <v>746172</v>
      </c>
      <c r="D13" s="50">
        <v>1070471</v>
      </c>
    </row>
    <row r="14" spans="1:13" s="51" customFormat="1" ht="40.5" x14ac:dyDescent="0.3">
      <c r="A14" s="52">
        <v>4020207</v>
      </c>
      <c r="B14" s="65" t="s">
        <v>16</v>
      </c>
      <c r="C14" s="53">
        <v>283104</v>
      </c>
      <c r="D14" s="50">
        <v>196168</v>
      </c>
    </row>
    <row r="15" spans="1:13" s="51" customFormat="1" ht="40.5" x14ac:dyDescent="0.3">
      <c r="A15" s="52">
        <v>4020208</v>
      </c>
      <c r="B15" s="65" t="s">
        <v>17</v>
      </c>
      <c r="C15" s="53">
        <v>0</v>
      </c>
      <c r="D15" s="54">
        <v>0</v>
      </c>
    </row>
    <row r="16" spans="1:13" s="51" customFormat="1" ht="40.5" x14ac:dyDescent="0.3">
      <c r="A16" s="52">
        <v>4020209</v>
      </c>
      <c r="B16" s="65" t="s">
        <v>18</v>
      </c>
      <c r="C16" s="53">
        <v>87414</v>
      </c>
      <c r="D16" s="50">
        <v>51124</v>
      </c>
    </row>
    <row r="17" spans="1:8" s="51" customFormat="1" ht="40.5" x14ac:dyDescent="0.3">
      <c r="A17" s="52">
        <v>4020210</v>
      </c>
      <c r="B17" s="65" t="s">
        <v>19</v>
      </c>
      <c r="C17" s="53">
        <v>1233034</v>
      </c>
      <c r="D17" s="50">
        <v>1193127</v>
      </c>
    </row>
    <row r="18" spans="1:8" s="51" customFormat="1" ht="60.75" x14ac:dyDescent="0.3">
      <c r="A18" s="52">
        <v>4020211</v>
      </c>
      <c r="B18" s="65" t="s">
        <v>20</v>
      </c>
      <c r="C18" s="53">
        <v>23968</v>
      </c>
      <c r="D18" s="50">
        <v>31097</v>
      </c>
    </row>
    <row r="19" spans="1:8" s="51" customFormat="1" ht="20.25" x14ac:dyDescent="0.3">
      <c r="A19" s="52">
        <v>4020212</v>
      </c>
      <c r="B19" s="65" t="s">
        <v>21</v>
      </c>
      <c r="C19" s="53">
        <v>0</v>
      </c>
      <c r="D19" s="54">
        <v>0</v>
      </c>
    </row>
    <row r="20" spans="1:8" s="51" customFormat="1" ht="20.25" x14ac:dyDescent="0.3">
      <c r="A20" s="52">
        <v>4020213</v>
      </c>
      <c r="B20" s="65" t="s">
        <v>22</v>
      </c>
      <c r="C20" s="53">
        <v>0</v>
      </c>
      <c r="D20" s="54">
        <v>0</v>
      </c>
    </row>
    <row r="21" spans="1:8" s="51" customFormat="1" ht="60.75" x14ac:dyDescent="0.3">
      <c r="A21" s="52">
        <v>4020214</v>
      </c>
      <c r="B21" s="65" t="s">
        <v>23</v>
      </c>
      <c r="C21" s="53">
        <v>312662</v>
      </c>
      <c r="D21" s="50">
        <v>420478</v>
      </c>
    </row>
    <row r="22" spans="1:8" s="51" customFormat="1" ht="101.25" x14ac:dyDescent="0.3">
      <c r="A22" s="52">
        <v>4020215</v>
      </c>
      <c r="B22" s="65" t="s">
        <v>24</v>
      </c>
      <c r="C22" s="53">
        <v>38551</v>
      </c>
      <c r="D22" s="50">
        <v>59215</v>
      </c>
    </row>
    <row r="23" spans="1:8" s="51" customFormat="1" ht="21" thickBot="1" x14ac:dyDescent="0.35">
      <c r="A23" s="59">
        <v>4020216</v>
      </c>
      <c r="B23" s="66" t="s">
        <v>25</v>
      </c>
      <c r="C23" s="60">
        <v>295643</v>
      </c>
      <c r="D23" s="61">
        <v>234782</v>
      </c>
    </row>
    <row r="24" spans="1:8" s="7" customFormat="1" ht="21" thickBot="1" x14ac:dyDescent="0.35">
      <c r="A24" s="58"/>
      <c r="B24" s="70"/>
      <c r="C24" s="71"/>
      <c r="D24" s="72"/>
      <c r="E24" s="6"/>
      <c r="F24" s="12"/>
    </row>
    <row r="25" spans="1:8" s="7" customFormat="1" ht="27.75" customHeight="1" x14ac:dyDescent="0.25">
      <c r="A25" s="422"/>
      <c r="B25" s="73" t="s">
        <v>26</v>
      </c>
      <c r="C25" s="74" t="s">
        <v>8</v>
      </c>
      <c r="D25" s="75">
        <f>D27+D33+D41+D43</f>
        <v>5175795</v>
      </c>
      <c r="E25" s="13"/>
    </row>
    <row r="26" spans="1:8" s="7" customFormat="1" ht="21" thickBot="1" x14ac:dyDescent="0.3">
      <c r="A26" s="426"/>
      <c r="B26" s="56" t="s">
        <v>27</v>
      </c>
      <c r="C26" s="57" t="e">
        <f>C27+C33+C41+#REF!</f>
        <v>#REF!</v>
      </c>
      <c r="D26" s="15">
        <f>D25</f>
        <v>5175795</v>
      </c>
      <c r="E26" s="13"/>
    </row>
    <row r="27" spans="1:8" s="7" customFormat="1" ht="40.5" x14ac:dyDescent="0.3">
      <c r="A27" s="415" t="s">
        <v>28</v>
      </c>
      <c r="B27" s="16" t="s">
        <v>29</v>
      </c>
      <c r="C27" s="418" t="s">
        <v>30</v>
      </c>
      <c r="D27" s="407">
        <f>D29+D30+D31+D32</f>
        <v>310772</v>
      </c>
      <c r="E27" s="17"/>
    </row>
    <row r="28" spans="1:8" s="7" customFormat="1" ht="21" thickBot="1" x14ac:dyDescent="0.35">
      <c r="A28" s="416"/>
      <c r="B28" s="18" t="s">
        <v>31</v>
      </c>
      <c r="C28" s="419"/>
      <c r="D28" s="408"/>
      <c r="E28" s="19"/>
    </row>
    <row r="29" spans="1:8" s="7" customFormat="1" ht="64.5" customHeight="1" x14ac:dyDescent="0.3">
      <c r="A29" s="416"/>
      <c r="B29" s="20" t="s">
        <v>32</v>
      </c>
      <c r="C29" s="21" t="s">
        <v>33</v>
      </c>
      <c r="D29" s="22">
        <v>15000</v>
      </c>
      <c r="E29" s="6"/>
    </row>
    <row r="30" spans="1:8" s="7" customFormat="1" ht="60.75" x14ac:dyDescent="0.3">
      <c r="A30" s="416"/>
      <c r="B30" s="23" t="s">
        <v>34</v>
      </c>
      <c r="C30" s="24"/>
      <c r="D30" s="25">
        <v>50000</v>
      </c>
      <c r="E30" s="6"/>
    </row>
    <row r="31" spans="1:8" s="7" customFormat="1" ht="40.5" x14ac:dyDescent="0.3">
      <c r="A31" s="416"/>
      <c r="B31" s="23" t="s">
        <v>35</v>
      </c>
      <c r="C31" s="24"/>
      <c r="D31" s="26">
        <f>234782-19010</f>
        <v>215772</v>
      </c>
      <c r="E31" s="6"/>
      <c r="H31" s="7" t="s">
        <v>10</v>
      </c>
    </row>
    <row r="32" spans="1:8" s="7" customFormat="1" ht="41.25" thickBot="1" x14ac:dyDescent="0.35">
      <c r="A32" s="417"/>
      <c r="B32" s="27" t="s">
        <v>36</v>
      </c>
      <c r="C32" s="28"/>
      <c r="D32" s="29">
        <v>30000</v>
      </c>
      <c r="E32" s="6"/>
    </row>
    <row r="33" spans="1:6" s="7" customFormat="1" ht="40.5" x14ac:dyDescent="0.3">
      <c r="A33" s="402" t="s">
        <v>37</v>
      </c>
      <c r="B33" s="30" t="s">
        <v>38</v>
      </c>
      <c r="C33" s="405" t="e">
        <f>C35+C39+C40</f>
        <v>#REF!</v>
      </c>
      <c r="D33" s="407">
        <f>D35+D39+D40</f>
        <v>4821013</v>
      </c>
      <c r="E33" s="6"/>
    </row>
    <row r="34" spans="1:6" s="7" customFormat="1" ht="21" thickBot="1" x14ac:dyDescent="0.35">
      <c r="A34" s="403"/>
      <c r="B34" s="31" t="s">
        <v>39</v>
      </c>
      <c r="C34" s="406"/>
      <c r="D34" s="408"/>
      <c r="E34" s="6"/>
    </row>
    <row r="35" spans="1:6" s="7" customFormat="1" ht="101.25" x14ac:dyDescent="0.3">
      <c r="A35" s="403"/>
      <c r="B35" s="32" t="s">
        <v>40</v>
      </c>
      <c r="C35" s="33" t="e">
        <f>C36+C37+C38+#REF!</f>
        <v>#REF!</v>
      </c>
      <c r="D35" s="14">
        <f>D36+D37+D38</f>
        <v>4486113</v>
      </c>
      <c r="E35" s="6"/>
      <c r="F35" s="12"/>
    </row>
    <row r="36" spans="1:6" s="7" customFormat="1" ht="243" x14ac:dyDescent="0.3">
      <c r="A36" s="403"/>
      <c r="B36" s="34" t="s">
        <v>75</v>
      </c>
      <c r="C36" s="35" t="s">
        <v>42</v>
      </c>
      <c r="D36" s="25">
        <v>2986113</v>
      </c>
      <c r="E36" s="6"/>
      <c r="F36" s="12"/>
    </row>
    <row r="37" spans="1:6" s="7" customFormat="1" ht="84" customHeight="1" x14ac:dyDescent="0.3">
      <c r="A37" s="403"/>
      <c r="B37" s="36" t="s">
        <v>43</v>
      </c>
      <c r="C37" s="35" t="s">
        <v>44</v>
      </c>
      <c r="D37" s="25">
        <v>1250000</v>
      </c>
      <c r="E37" s="37"/>
    </row>
    <row r="38" spans="1:6" s="7" customFormat="1" ht="19.5" customHeight="1" x14ac:dyDescent="0.3">
      <c r="A38" s="403"/>
      <c r="B38" s="38" t="s">
        <v>45</v>
      </c>
      <c r="C38" s="35" t="s">
        <v>46</v>
      </c>
      <c r="D38" s="25">
        <v>250000</v>
      </c>
      <c r="E38" s="6"/>
    </row>
    <row r="39" spans="1:6" s="7" customFormat="1" ht="41.25" customHeight="1" x14ac:dyDescent="0.3">
      <c r="A39" s="403"/>
      <c r="B39" s="39" t="s">
        <v>47</v>
      </c>
      <c r="C39" s="40" t="s">
        <v>48</v>
      </c>
      <c r="D39" s="41">
        <v>35000</v>
      </c>
    </row>
    <row r="40" spans="1:6" s="7" customFormat="1" ht="42.75" customHeight="1" thickBot="1" x14ac:dyDescent="0.35">
      <c r="A40" s="404"/>
      <c r="B40" s="39" t="s">
        <v>49</v>
      </c>
      <c r="C40" s="40" t="s">
        <v>50</v>
      </c>
      <c r="D40" s="41">
        <v>299900</v>
      </c>
    </row>
    <row r="41" spans="1:6" s="7" customFormat="1" ht="42.75" customHeight="1" x14ac:dyDescent="0.3">
      <c r="A41" s="409" t="s">
        <v>51</v>
      </c>
      <c r="B41" s="42" t="s">
        <v>52</v>
      </c>
      <c r="C41" s="411" t="s">
        <v>53</v>
      </c>
      <c r="D41" s="413">
        <v>25000</v>
      </c>
    </row>
    <row r="42" spans="1:6" s="7" customFormat="1" ht="42.75" customHeight="1" thickBot="1" x14ac:dyDescent="0.35">
      <c r="A42" s="410"/>
      <c r="B42" s="43" t="s">
        <v>54</v>
      </c>
      <c r="C42" s="412"/>
      <c r="D42" s="414"/>
      <c r="E42" s="13"/>
    </row>
    <row r="43" spans="1:6" s="7" customFormat="1" ht="27" customHeight="1" thickBot="1" x14ac:dyDescent="0.35">
      <c r="A43" s="149" t="s">
        <v>72</v>
      </c>
      <c r="B43" s="146" t="s">
        <v>73</v>
      </c>
      <c r="C43" s="147"/>
      <c r="D43" s="148">
        <v>19010</v>
      </c>
      <c r="E43" s="13"/>
    </row>
    <row r="44" spans="1:6" s="7" customFormat="1" ht="27.75" customHeight="1" x14ac:dyDescent="0.3">
      <c r="A44" s="142"/>
      <c r="B44" s="143"/>
      <c r="C44" s="144"/>
      <c r="D44" s="145"/>
      <c r="E44" s="13"/>
    </row>
    <row r="45" spans="1:6" s="7" customFormat="1" ht="20.25" x14ac:dyDescent="0.3">
      <c r="A45" s="401" t="s">
        <v>55</v>
      </c>
      <c r="B45" s="401"/>
      <c r="C45" s="401"/>
      <c r="D45" s="401"/>
      <c r="E45" s="6"/>
    </row>
    <row r="46" spans="1:6" s="7" customFormat="1" ht="20.25" x14ac:dyDescent="0.25">
      <c r="A46" s="44"/>
      <c r="B46" s="45"/>
      <c r="C46" s="46"/>
      <c r="D46" s="44"/>
      <c r="E46" s="6"/>
    </row>
    <row r="47" spans="1:6" s="7" customFormat="1" ht="20.25" x14ac:dyDescent="0.25">
      <c r="A47" s="44"/>
      <c r="B47" s="45"/>
      <c r="C47" s="46"/>
      <c r="D47" s="44"/>
      <c r="E47" s="6"/>
    </row>
    <row r="48" spans="1:6" s="7" customFormat="1" ht="20.25" x14ac:dyDescent="0.25">
      <c r="A48" s="44"/>
      <c r="B48" s="45"/>
      <c r="C48" s="46"/>
      <c r="D48" s="44"/>
      <c r="E48" s="6"/>
    </row>
    <row r="49" spans="1:5" s="7" customFormat="1" ht="20.25" x14ac:dyDescent="0.25">
      <c r="A49" s="44"/>
      <c r="B49" s="45"/>
      <c r="C49" s="46"/>
      <c r="D49" s="44"/>
      <c r="E49" s="6"/>
    </row>
    <row r="50" spans="1:5" s="7" customFormat="1" ht="20.25" x14ac:dyDescent="0.25">
      <c r="A50" s="44"/>
      <c r="B50" s="45"/>
      <c r="C50" s="46"/>
      <c r="D50" s="44"/>
      <c r="E50" s="6"/>
    </row>
    <row r="51" spans="1:5" s="7" customFormat="1" ht="20.25" x14ac:dyDescent="0.25">
      <c r="A51" s="44"/>
      <c r="B51" s="45"/>
      <c r="C51" s="46"/>
      <c r="D51" s="44"/>
      <c r="E51" s="6"/>
    </row>
    <row r="52" spans="1:5" s="7" customFormat="1" ht="20.25" x14ac:dyDescent="0.25">
      <c r="A52" s="44"/>
      <c r="B52" s="45"/>
      <c r="C52" s="46"/>
      <c r="D52" s="44"/>
      <c r="E52" s="6"/>
    </row>
  </sheetData>
  <mergeCells count="15">
    <mergeCell ref="A45:D45"/>
    <mergeCell ref="A33:A40"/>
    <mergeCell ref="C33:C34"/>
    <mergeCell ref="D33:D34"/>
    <mergeCell ref="A41:A42"/>
    <mergeCell ref="C41:C42"/>
    <mergeCell ref="D41:D42"/>
    <mergeCell ref="A27:A32"/>
    <mergeCell ref="C27:C28"/>
    <mergeCell ref="D27:D28"/>
    <mergeCell ref="A2:D2"/>
    <mergeCell ref="A3:D3"/>
    <mergeCell ref="A4:A5"/>
    <mergeCell ref="B4:B5"/>
    <mergeCell ref="A25:A26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7"/>
  <sheetViews>
    <sheetView zoomScale="60" zoomScaleNormal="60" workbookViewId="0">
      <selection activeCell="G39" sqref="G39"/>
    </sheetView>
  </sheetViews>
  <sheetFormatPr defaultRowHeight="18.75" x14ac:dyDescent="0.25"/>
  <cols>
    <col min="1" max="1" width="11.28515625" style="86" customWidth="1"/>
    <col min="2" max="2" width="69.7109375" style="80" customWidth="1"/>
    <col min="3" max="3" width="17.42578125" style="87" customWidth="1"/>
    <col min="4" max="4" width="18.28515625" style="87" customWidth="1"/>
    <col min="5" max="6" width="18.28515625" style="87" bestFit="1" customWidth="1"/>
    <col min="7" max="7" width="19.28515625" style="87" customWidth="1"/>
    <col min="8" max="8" width="18.140625" style="80" customWidth="1"/>
    <col min="9" max="9" width="17.5703125" style="80" customWidth="1"/>
    <col min="10" max="10" width="15.85546875" style="80" bestFit="1" customWidth="1"/>
    <col min="11" max="11" width="14.85546875" style="80" bestFit="1" customWidth="1"/>
    <col min="12" max="12" width="8.7109375" style="80" bestFit="1" customWidth="1"/>
    <col min="13" max="16384" width="9.140625" style="80"/>
  </cols>
  <sheetData>
    <row r="1" spans="1:10" ht="164.25" customHeight="1" x14ac:dyDescent="0.25">
      <c r="C1" s="433" t="s">
        <v>69</v>
      </c>
      <c r="D1" s="433"/>
      <c r="E1" s="433"/>
      <c r="F1" s="433"/>
      <c r="G1" s="433"/>
      <c r="H1" s="427"/>
      <c r="I1" s="427"/>
      <c r="J1" s="427"/>
    </row>
    <row r="2" spans="1:10" s="89" customFormat="1" ht="72.75" customHeight="1" thickBot="1" x14ac:dyDescent="0.35">
      <c r="A2" s="440" t="s">
        <v>70</v>
      </c>
      <c r="B2" s="440"/>
      <c r="C2" s="440"/>
      <c r="D2" s="440"/>
      <c r="E2" s="440"/>
      <c r="F2" s="440"/>
      <c r="G2" s="440"/>
    </row>
    <row r="3" spans="1:10" ht="78.75" thickBot="1" x14ac:dyDescent="0.3">
      <c r="A3" s="101" t="s">
        <v>57</v>
      </c>
      <c r="B3" s="105" t="s">
        <v>58</v>
      </c>
      <c r="C3" s="110" t="s">
        <v>59</v>
      </c>
      <c r="D3" s="90" t="s">
        <v>60</v>
      </c>
      <c r="E3" s="90" t="s">
        <v>61</v>
      </c>
      <c r="F3" s="90" t="s">
        <v>62</v>
      </c>
      <c r="G3" s="91" t="s">
        <v>68</v>
      </c>
    </row>
    <row r="4" spans="1:10" ht="20.25" thickBot="1" x14ac:dyDescent="0.3">
      <c r="A4" s="102">
        <v>4000000</v>
      </c>
      <c r="B4" s="98" t="s">
        <v>63</v>
      </c>
      <c r="C4" s="111">
        <v>1451006</v>
      </c>
      <c r="D4" s="99">
        <v>1254759</v>
      </c>
      <c r="E4" s="99">
        <v>1300938</v>
      </c>
      <c r="F4" s="99">
        <v>1169092</v>
      </c>
      <c r="G4" s="100">
        <v>5175795</v>
      </c>
      <c r="H4" s="79"/>
      <c r="I4" s="79"/>
      <c r="J4" s="79"/>
    </row>
    <row r="5" spans="1:10" ht="37.5" x14ac:dyDescent="0.25">
      <c r="A5" s="103">
        <v>4020200</v>
      </c>
      <c r="B5" s="106" t="s">
        <v>64</v>
      </c>
      <c r="C5" s="112">
        <f>SUM(C6:C21)</f>
        <v>1451006</v>
      </c>
      <c r="D5" s="97">
        <f>SUM(D6:D21)</f>
        <v>1254759</v>
      </c>
      <c r="E5" s="97">
        <f>SUM(E6:E21)</f>
        <v>1300938</v>
      </c>
      <c r="F5" s="97">
        <f>SUM(F6:F21)</f>
        <v>1169092</v>
      </c>
      <c r="G5" s="113">
        <f>SUM(C5:F5)</f>
        <v>5175795</v>
      </c>
      <c r="H5" s="79"/>
      <c r="I5" s="79"/>
      <c r="J5" s="79"/>
    </row>
    <row r="6" spans="1:10" ht="37.5" x14ac:dyDescent="0.3">
      <c r="A6" s="96">
        <v>4020201</v>
      </c>
      <c r="B6" s="107" t="s">
        <v>9</v>
      </c>
      <c r="C6" s="114">
        <v>21055</v>
      </c>
      <c r="D6" s="78">
        <v>3915</v>
      </c>
      <c r="E6" s="78">
        <v>9575</v>
      </c>
      <c r="F6" s="78">
        <v>18431</v>
      </c>
      <c r="G6" s="83">
        <f>F6+E6+D6+C6</f>
        <v>52976</v>
      </c>
      <c r="H6" s="79"/>
      <c r="I6" s="79"/>
      <c r="J6" s="79"/>
    </row>
    <row r="7" spans="1:10" ht="56.25" x14ac:dyDescent="0.3">
      <c r="A7" s="96">
        <v>4020202</v>
      </c>
      <c r="B7" s="107" t="s">
        <v>11</v>
      </c>
      <c r="C7" s="114"/>
      <c r="D7" s="78"/>
      <c r="E7" s="78"/>
      <c r="F7" s="78"/>
      <c r="G7" s="83"/>
      <c r="H7" s="79"/>
      <c r="I7" s="79"/>
      <c r="J7" s="79"/>
    </row>
    <row r="8" spans="1:10" ht="37.5" x14ac:dyDescent="0.3">
      <c r="A8" s="96">
        <v>4020203</v>
      </c>
      <c r="B8" s="107" t="s">
        <v>12</v>
      </c>
      <c r="C8" s="114"/>
      <c r="D8" s="78"/>
      <c r="E8" s="78"/>
      <c r="F8" s="78"/>
      <c r="G8" s="83"/>
      <c r="H8" s="79"/>
      <c r="I8" s="79"/>
      <c r="J8" s="79"/>
    </row>
    <row r="9" spans="1:10" ht="37.5" x14ac:dyDescent="0.3">
      <c r="A9" s="96">
        <v>4020204</v>
      </c>
      <c r="B9" s="108" t="s">
        <v>13</v>
      </c>
      <c r="C9" s="114">
        <v>396200</v>
      </c>
      <c r="D9" s="78">
        <v>390021</v>
      </c>
      <c r="E9" s="78">
        <v>298432</v>
      </c>
      <c r="F9" s="78">
        <v>271860</v>
      </c>
      <c r="G9" s="83">
        <f t="shared" ref="G9:G21" si="0">F9+E9+D9+C9</f>
        <v>1356513</v>
      </c>
      <c r="H9" s="79"/>
      <c r="I9" s="79"/>
      <c r="J9" s="79"/>
    </row>
    <row r="10" spans="1:10" ht="56.25" x14ac:dyDescent="0.3">
      <c r="A10" s="96">
        <v>4020205</v>
      </c>
      <c r="B10" s="108" t="s">
        <v>14</v>
      </c>
      <c r="C10" s="114">
        <v>163247</v>
      </c>
      <c r="D10" s="78">
        <v>101137</v>
      </c>
      <c r="E10" s="78">
        <v>120744</v>
      </c>
      <c r="F10" s="78">
        <v>124716</v>
      </c>
      <c r="G10" s="83">
        <f t="shared" si="0"/>
        <v>509844</v>
      </c>
      <c r="H10" s="79"/>
      <c r="I10" s="79"/>
      <c r="J10" s="79"/>
    </row>
    <row r="11" spans="1:10" ht="56.25" x14ac:dyDescent="0.3">
      <c r="A11" s="96">
        <v>4020206</v>
      </c>
      <c r="B11" s="107" t="s">
        <v>15</v>
      </c>
      <c r="C11" s="114">
        <v>272234</v>
      </c>
      <c r="D11" s="78">
        <v>264006</v>
      </c>
      <c r="E11" s="78">
        <v>252661</v>
      </c>
      <c r="F11" s="78">
        <v>281570</v>
      </c>
      <c r="G11" s="83">
        <f t="shared" si="0"/>
        <v>1070471</v>
      </c>
      <c r="H11" s="79"/>
      <c r="I11" s="79"/>
      <c r="J11" s="79"/>
    </row>
    <row r="12" spans="1:10" ht="37.5" x14ac:dyDescent="0.3">
      <c r="A12" s="96">
        <v>4020207</v>
      </c>
      <c r="B12" s="107" t="s">
        <v>16</v>
      </c>
      <c r="C12" s="114">
        <v>60396</v>
      </c>
      <c r="D12" s="78">
        <v>30668</v>
      </c>
      <c r="E12" s="78">
        <v>78090</v>
      </c>
      <c r="F12" s="78">
        <v>27014</v>
      </c>
      <c r="G12" s="83">
        <f t="shared" si="0"/>
        <v>196168</v>
      </c>
      <c r="H12" s="79"/>
      <c r="I12" s="79"/>
      <c r="J12" s="79"/>
    </row>
    <row r="13" spans="1:10" ht="56.25" x14ac:dyDescent="0.3">
      <c r="A13" s="96">
        <v>4020208</v>
      </c>
      <c r="B13" s="107" t="s">
        <v>17</v>
      </c>
      <c r="C13" s="114"/>
      <c r="D13" s="78"/>
      <c r="E13" s="78"/>
      <c r="F13" s="78"/>
      <c r="G13" s="83"/>
      <c r="H13" s="79"/>
      <c r="I13" s="79"/>
      <c r="J13" s="79"/>
    </row>
    <row r="14" spans="1:10" ht="56.25" x14ac:dyDescent="0.3">
      <c r="A14" s="96">
        <v>4020209</v>
      </c>
      <c r="B14" s="107" t="s">
        <v>18</v>
      </c>
      <c r="C14" s="114">
        <v>12376</v>
      </c>
      <c r="D14" s="78">
        <v>9947</v>
      </c>
      <c r="E14" s="78">
        <v>11128</v>
      </c>
      <c r="F14" s="78">
        <v>17673</v>
      </c>
      <c r="G14" s="83">
        <f t="shared" si="0"/>
        <v>51124</v>
      </c>
      <c r="H14" s="79"/>
      <c r="I14" s="79"/>
      <c r="J14" s="79"/>
    </row>
    <row r="15" spans="1:10" ht="56.25" x14ac:dyDescent="0.3">
      <c r="A15" s="96">
        <v>4020210</v>
      </c>
      <c r="B15" s="107" t="s">
        <v>19</v>
      </c>
      <c r="C15" s="114">
        <v>369479</v>
      </c>
      <c r="D15" s="78">
        <v>219771</v>
      </c>
      <c r="E15" s="78">
        <v>350009</v>
      </c>
      <c r="F15" s="78">
        <v>253868</v>
      </c>
      <c r="G15" s="83">
        <f t="shared" si="0"/>
        <v>1193127</v>
      </c>
      <c r="H15" s="79"/>
      <c r="I15" s="79"/>
      <c r="J15" s="79"/>
    </row>
    <row r="16" spans="1:10" ht="75" x14ac:dyDescent="0.3">
      <c r="A16" s="96">
        <v>4020211</v>
      </c>
      <c r="B16" s="107" t="s">
        <v>20</v>
      </c>
      <c r="C16" s="114">
        <v>5829</v>
      </c>
      <c r="D16" s="78">
        <v>10553</v>
      </c>
      <c r="E16" s="78">
        <v>5868</v>
      </c>
      <c r="F16" s="78">
        <v>8847</v>
      </c>
      <c r="G16" s="83">
        <f t="shared" si="0"/>
        <v>31097</v>
      </c>
      <c r="H16" s="79"/>
      <c r="I16" s="79"/>
      <c r="J16" s="79"/>
    </row>
    <row r="17" spans="1:12" x14ac:dyDescent="0.3">
      <c r="A17" s="96">
        <v>4020212</v>
      </c>
      <c r="B17" s="107" t="s">
        <v>21</v>
      </c>
      <c r="C17" s="114"/>
      <c r="D17" s="78"/>
      <c r="E17" s="78"/>
      <c r="F17" s="78"/>
      <c r="G17" s="83"/>
      <c r="H17" s="79"/>
      <c r="I17" s="79"/>
      <c r="J17" s="79"/>
    </row>
    <row r="18" spans="1:12" ht="37.5" x14ac:dyDescent="0.3">
      <c r="A18" s="96">
        <v>4020213</v>
      </c>
      <c r="B18" s="107" t="s">
        <v>22</v>
      </c>
      <c r="C18" s="114"/>
      <c r="D18" s="78"/>
      <c r="E18" s="78"/>
      <c r="F18" s="78"/>
      <c r="G18" s="83"/>
      <c r="H18" s="79"/>
      <c r="I18" s="79"/>
      <c r="J18" s="79"/>
    </row>
    <row r="19" spans="1:12" ht="56.25" x14ac:dyDescent="0.3">
      <c r="A19" s="96">
        <v>4020214</v>
      </c>
      <c r="B19" s="107" t="s">
        <v>23</v>
      </c>
      <c r="C19" s="114">
        <v>70085</v>
      </c>
      <c r="D19" s="78">
        <v>158381</v>
      </c>
      <c r="E19" s="78">
        <v>105761</v>
      </c>
      <c r="F19" s="78">
        <v>86251</v>
      </c>
      <c r="G19" s="83">
        <f t="shared" si="0"/>
        <v>420478</v>
      </c>
      <c r="H19" s="79"/>
      <c r="I19" s="79"/>
      <c r="J19" s="79"/>
    </row>
    <row r="20" spans="1:12" ht="112.5" x14ac:dyDescent="0.3">
      <c r="A20" s="96">
        <v>4020215</v>
      </c>
      <c r="B20" s="107" t="s">
        <v>24</v>
      </c>
      <c r="C20" s="114">
        <v>15124</v>
      </c>
      <c r="D20" s="78">
        <v>12605</v>
      </c>
      <c r="E20" s="78">
        <v>14995</v>
      </c>
      <c r="F20" s="78">
        <v>16491</v>
      </c>
      <c r="G20" s="83">
        <f t="shared" si="0"/>
        <v>59215</v>
      </c>
      <c r="H20" s="79"/>
      <c r="I20" s="79"/>
      <c r="J20" s="79"/>
    </row>
    <row r="21" spans="1:12" ht="19.5" thickBot="1" x14ac:dyDescent="0.35">
      <c r="A21" s="104">
        <v>4020216</v>
      </c>
      <c r="B21" s="109" t="s">
        <v>25</v>
      </c>
      <c r="C21" s="115">
        <v>64981</v>
      </c>
      <c r="D21" s="116">
        <v>53755</v>
      </c>
      <c r="E21" s="116">
        <v>53675</v>
      </c>
      <c r="F21" s="116">
        <v>62371</v>
      </c>
      <c r="G21" s="117">
        <f t="shared" si="0"/>
        <v>234782</v>
      </c>
      <c r="H21" s="79"/>
      <c r="I21" s="79"/>
      <c r="J21" s="79"/>
    </row>
    <row r="22" spans="1:12" ht="19.5" thickBot="1" x14ac:dyDescent="0.3">
      <c r="A22" s="118"/>
      <c r="B22" s="118"/>
      <c r="C22" s="137"/>
      <c r="D22" s="137"/>
      <c r="E22" s="137"/>
      <c r="F22" s="137"/>
      <c r="G22" s="137"/>
    </row>
    <row r="23" spans="1:12" s="88" customFormat="1" x14ac:dyDescent="0.25">
      <c r="A23" s="431"/>
      <c r="B23" s="120" t="s">
        <v>26</v>
      </c>
      <c r="C23" s="138">
        <f>C24</f>
        <v>1451006</v>
      </c>
      <c r="D23" s="76">
        <v>1254759</v>
      </c>
      <c r="E23" s="76">
        <v>1300938</v>
      </c>
      <c r="F23" s="76">
        <v>1169092</v>
      </c>
      <c r="G23" s="119">
        <f>G24</f>
        <v>5194805</v>
      </c>
      <c r="H23" s="81"/>
      <c r="I23" s="81"/>
      <c r="J23" s="81"/>
      <c r="K23" s="81"/>
      <c r="L23" s="81"/>
    </row>
    <row r="24" spans="1:12" s="88" customFormat="1" ht="19.5" thickBot="1" x14ac:dyDescent="0.3">
      <c r="A24" s="432"/>
      <c r="B24" s="121" t="s">
        <v>27</v>
      </c>
      <c r="C24" s="115">
        <f>C25+C30+C38+C39</f>
        <v>1451006</v>
      </c>
      <c r="D24" s="128">
        <f>D25+D30+D38</f>
        <v>1254759</v>
      </c>
      <c r="E24" s="128">
        <f>E25+E30+E38</f>
        <v>1300938</v>
      </c>
      <c r="F24" s="128">
        <f>F25+F30+F38</f>
        <v>1169092</v>
      </c>
      <c r="G24" s="117">
        <f>C24+D24+E24+F24+G39</f>
        <v>5194805</v>
      </c>
      <c r="H24" s="81"/>
      <c r="I24" s="81"/>
    </row>
    <row r="25" spans="1:12" ht="58.5" x14ac:dyDescent="0.35">
      <c r="A25" s="428">
        <v>1</v>
      </c>
      <c r="B25" s="134" t="s">
        <v>65</v>
      </c>
      <c r="C25" s="139">
        <f>C26+C27+C28+C29</f>
        <v>45971</v>
      </c>
      <c r="D25" s="140">
        <f>D26+D27+D28+D29</f>
        <v>53755</v>
      </c>
      <c r="E25" s="140">
        <f>E26+E27+E28+E29</f>
        <v>128675</v>
      </c>
      <c r="F25" s="140">
        <f>F26+F27+F28+F29</f>
        <v>82371</v>
      </c>
      <c r="G25" s="141">
        <f t="shared" ref="G25:G30" si="1">C25+D25+E25+F25</f>
        <v>310772</v>
      </c>
      <c r="H25" s="82"/>
      <c r="I25" s="82"/>
      <c r="J25" s="82"/>
      <c r="K25" s="82"/>
    </row>
    <row r="26" spans="1:12" ht="75" x14ac:dyDescent="0.3">
      <c r="A26" s="429"/>
      <c r="B26" s="122" t="s">
        <v>32</v>
      </c>
      <c r="C26" s="114"/>
      <c r="D26" s="77"/>
      <c r="E26" s="77">
        <v>10000</v>
      </c>
      <c r="F26" s="77">
        <v>5000</v>
      </c>
      <c r="G26" s="83">
        <f t="shared" si="1"/>
        <v>15000</v>
      </c>
    </row>
    <row r="27" spans="1:12" ht="56.25" x14ac:dyDescent="0.3">
      <c r="A27" s="429"/>
      <c r="B27" s="122" t="s">
        <v>34</v>
      </c>
      <c r="C27" s="114"/>
      <c r="D27" s="77"/>
      <c r="E27" s="77">
        <v>50000</v>
      </c>
      <c r="F27" s="77"/>
      <c r="G27" s="83">
        <f t="shared" si="1"/>
        <v>50000</v>
      </c>
    </row>
    <row r="28" spans="1:12" ht="37.5" x14ac:dyDescent="0.3">
      <c r="A28" s="429"/>
      <c r="B28" s="122" t="s">
        <v>35</v>
      </c>
      <c r="C28" s="114">
        <f>64981-19010</f>
        <v>45971</v>
      </c>
      <c r="D28" s="77">
        <v>53755</v>
      </c>
      <c r="E28" s="77">
        <v>53675</v>
      </c>
      <c r="F28" s="77">
        <v>62371</v>
      </c>
      <c r="G28" s="83">
        <f t="shared" si="1"/>
        <v>215772</v>
      </c>
    </row>
    <row r="29" spans="1:12" ht="38.25" thickBot="1" x14ac:dyDescent="0.35">
      <c r="A29" s="430"/>
      <c r="B29" s="136" t="s">
        <v>36</v>
      </c>
      <c r="C29" s="115"/>
      <c r="D29" s="128"/>
      <c r="E29" s="128">
        <v>15000</v>
      </c>
      <c r="F29" s="128">
        <v>15000</v>
      </c>
      <c r="G29" s="117">
        <f t="shared" si="1"/>
        <v>30000</v>
      </c>
    </row>
    <row r="30" spans="1:12" s="84" customFormat="1" ht="58.5" x14ac:dyDescent="0.35">
      <c r="A30" s="428">
        <v>2</v>
      </c>
      <c r="B30" s="134" t="s">
        <v>38</v>
      </c>
      <c r="C30" s="438">
        <f>C32+C36+C37</f>
        <v>1386025</v>
      </c>
      <c r="D30" s="436">
        <f>D32+D36+D37</f>
        <v>1191004</v>
      </c>
      <c r="E30" s="436">
        <f>E32+E36+E37</f>
        <v>1162263</v>
      </c>
      <c r="F30" s="436">
        <f>F32+F36+F37</f>
        <v>1081721</v>
      </c>
      <c r="G30" s="434">
        <f t="shared" si="1"/>
        <v>4821013</v>
      </c>
      <c r="I30" s="92"/>
    </row>
    <row r="31" spans="1:12" ht="19.5" x14ac:dyDescent="0.35">
      <c r="A31" s="429"/>
      <c r="B31" s="123" t="s">
        <v>39</v>
      </c>
      <c r="C31" s="439"/>
      <c r="D31" s="437"/>
      <c r="E31" s="437"/>
      <c r="F31" s="437"/>
      <c r="G31" s="435"/>
    </row>
    <row r="32" spans="1:12" ht="93.75" x14ac:dyDescent="0.3">
      <c r="A32" s="429"/>
      <c r="B32" s="124" t="s">
        <v>40</v>
      </c>
      <c r="C32" s="114">
        <f>C33+C34+C35</f>
        <v>1086125</v>
      </c>
      <c r="D32" s="77">
        <f>D33+D34+D35</f>
        <v>1191004</v>
      </c>
      <c r="E32" s="77">
        <f>E33+E34+E35</f>
        <v>1127263</v>
      </c>
      <c r="F32" s="77">
        <f>F33+F34+F35</f>
        <v>1081721</v>
      </c>
      <c r="G32" s="83">
        <f t="shared" ref="G32:G38" si="2">F32+E32+D32+C32</f>
        <v>4486113</v>
      </c>
      <c r="H32" s="82"/>
    </row>
    <row r="33" spans="1:9" s="85" customFormat="1" ht="267.75" customHeight="1" x14ac:dyDescent="0.25">
      <c r="A33" s="429"/>
      <c r="B33" s="125" t="s">
        <v>75</v>
      </c>
      <c r="C33" s="114">
        <v>699983</v>
      </c>
      <c r="D33" s="77">
        <v>887297</v>
      </c>
      <c r="E33" s="77">
        <v>683556</v>
      </c>
      <c r="F33" s="77">
        <v>715277</v>
      </c>
      <c r="G33" s="83">
        <f t="shared" si="2"/>
        <v>2986113</v>
      </c>
      <c r="H33" s="93"/>
      <c r="I33" s="93"/>
    </row>
    <row r="34" spans="1:9" ht="96" customHeight="1" x14ac:dyDescent="0.25">
      <c r="A34" s="429"/>
      <c r="B34" s="126" t="s">
        <v>43</v>
      </c>
      <c r="C34" s="114">
        <v>386142</v>
      </c>
      <c r="D34" s="77">
        <v>303707</v>
      </c>
      <c r="E34" s="77">
        <v>313707</v>
      </c>
      <c r="F34" s="77">
        <v>246444</v>
      </c>
      <c r="G34" s="83">
        <f t="shared" si="2"/>
        <v>1250000</v>
      </c>
      <c r="H34" s="82"/>
      <c r="I34" s="82"/>
    </row>
    <row r="35" spans="1:9" x14ac:dyDescent="0.3">
      <c r="A35" s="429"/>
      <c r="B35" s="127" t="s">
        <v>45</v>
      </c>
      <c r="C35" s="114"/>
      <c r="D35" s="77"/>
      <c r="E35" s="77">
        <v>130000</v>
      </c>
      <c r="F35" s="77">
        <v>120000</v>
      </c>
      <c r="G35" s="83">
        <f t="shared" si="2"/>
        <v>250000</v>
      </c>
    </row>
    <row r="36" spans="1:9" ht="41.25" customHeight="1" x14ac:dyDescent="0.3">
      <c r="A36" s="429"/>
      <c r="B36" s="124" t="s">
        <v>47</v>
      </c>
      <c r="C36" s="114"/>
      <c r="D36" s="77"/>
      <c r="E36" s="77">
        <v>35000</v>
      </c>
      <c r="F36" s="77"/>
      <c r="G36" s="83">
        <f t="shared" si="2"/>
        <v>35000</v>
      </c>
    </row>
    <row r="37" spans="1:9" ht="57" thickBot="1" x14ac:dyDescent="0.35">
      <c r="A37" s="430"/>
      <c r="B37" s="135" t="s">
        <v>49</v>
      </c>
      <c r="C37" s="115">
        <v>299900</v>
      </c>
      <c r="D37" s="128"/>
      <c r="E37" s="128"/>
      <c r="F37" s="128"/>
      <c r="G37" s="117">
        <f t="shared" si="2"/>
        <v>299900</v>
      </c>
    </row>
    <row r="38" spans="1:9" ht="111" customHeight="1" thickBot="1" x14ac:dyDescent="0.4">
      <c r="A38" s="129">
        <v>3</v>
      </c>
      <c r="B38" s="130" t="s">
        <v>66</v>
      </c>
      <c r="C38" s="131"/>
      <c r="D38" s="132">
        <v>10000</v>
      </c>
      <c r="E38" s="132">
        <v>10000</v>
      </c>
      <c r="F38" s="132">
        <v>5000</v>
      </c>
      <c r="G38" s="133">
        <f t="shared" si="2"/>
        <v>25000</v>
      </c>
    </row>
    <row r="39" spans="1:9" ht="39.75" thickBot="1" x14ac:dyDescent="0.4">
      <c r="A39" s="129">
        <v>4</v>
      </c>
      <c r="B39" s="130" t="s">
        <v>74</v>
      </c>
      <c r="C39" s="131">
        <v>19010</v>
      </c>
      <c r="D39" s="132"/>
      <c r="E39" s="132"/>
      <c r="F39" s="132"/>
      <c r="G39" s="133">
        <v>19010</v>
      </c>
    </row>
    <row r="41" spans="1:9" x14ac:dyDescent="0.25">
      <c r="B41" s="80" t="s">
        <v>67</v>
      </c>
    </row>
    <row r="78" spans="1:7" x14ac:dyDescent="0.25">
      <c r="A78" s="94"/>
      <c r="B78" s="88"/>
      <c r="C78" s="95"/>
      <c r="D78" s="95"/>
      <c r="E78" s="95"/>
      <c r="F78" s="95"/>
      <c r="G78" s="95"/>
    </row>
    <row r="79" spans="1:7" x14ac:dyDescent="0.25">
      <c r="A79" s="94"/>
    </row>
    <row r="96" spans="1:7" x14ac:dyDescent="0.25">
      <c r="A96" s="94"/>
      <c r="B96" s="88"/>
      <c r="C96" s="95"/>
      <c r="D96" s="95"/>
      <c r="E96" s="95"/>
      <c r="F96" s="95"/>
      <c r="G96" s="95"/>
    </row>
    <row r="97" spans="1:7" x14ac:dyDescent="0.25">
      <c r="A97" s="94"/>
      <c r="B97" s="88"/>
      <c r="C97" s="95"/>
      <c r="D97" s="95"/>
      <c r="E97" s="95"/>
      <c r="F97" s="95"/>
      <c r="G97" s="95"/>
    </row>
    <row r="100" spans="1:7" x14ac:dyDescent="0.25">
      <c r="A100" s="94"/>
      <c r="B100" s="88"/>
      <c r="C100" s="95"/>
      <c r="D100" s="95"/>
      <c r="E100" s="95"/>
      <c r="F100" s="95"/>
      <c r="G100" s="95"/>
    </row>
    <row r="139" spans="1:7" x14ac:dyDescent="0.25">
      <c r="A139" s="94"/>
      <c r="B139" s="88"/>
      <c r="C139" s="95"/>
      <c r="D139" s="95"/>
      <c r="E139" s="95"/>
      <c r="F139" s="95"/>
      <c r="G139" s="95"/>
    </row>
    <row r="153" spans="1:7" x14ac:dyDescent="0.25">
      <c r="A153" s="94"/>
      <c r="B153" s="88"/>
      <c r="C153" s="95"/>
      <c r="D153" s="95"/>
      <c r="E153" s="95"/>
      <c r="F153" s="95"/>
      <c r="G153" s="95"/>
    </row>
    <row r="162" spans="1:7" x14ac:dyDescent="0.25">
      <c r="A162" s="94"/>
      <c r="B162" s="88"/>
      <c r="C162" s="95"/>
      <c r="D162" s="95"/>
      <c r="E162" s="95"/>
      <c r="F162" s="95"/>
      <c r="G162" s="95"/>
    </row>
    <row r="163" spans="1:7" x14ac:dyDescent="0.25">
      <c r="A163" s="94"/>
      <c r="B163" s="88"/>
      <c r="C163" s="95"/>
      <c r="D163" s="95"/>
      <c r="E163" s="95"/>
      <c r="F163" s="95"/>
      <c r="G163" s="95"/>
    </row>
    <row r="164" spans="1:7" x14ac:dyDescent="0.25">
      <c r="A164" s="94"/>
      <c r="B164" s="88"/>
      <c r="C164" s="95"/>
      <c r="D164" s="95"/>
      <c r="E164" s="95"/>
      <c r="F164" s="95"/>
      <c r="G164" s="95"/>
    </row>
    <row r="198" spans="1:7" x14ac:dyDescent="0.25">
      <c r="A198" s="94"/>
      <c r="B198" s="88"/>
      <c r="C198" s="95"/>
      <c r="D198" s="95"/>
      <c r="E198" s="95"/>
      <c r="F198" s="95"/>
      <c r="G198" s="95"/>
    </row>
    <row r="221" spans="2:7" x14ac:dyDescent="0.25">
      <c r="B221" s="88"/>
      <c r="C221" s="95"/>
      <c r="D221" s="95"/>
      <c r="E221" s="95"/>
      <c r="F221" s="95"/>
      <c r="G221" s="95"/>
    </row>
    <row r="222" spans="2:7" x14ac:dyDescent="0.25">
      <c r="B222" s="88"/>
      <c r="C222" s="95"/>
      <c r="D222" s="95"/>
      <c r="E222" s="95"/>
      <c r="F222" s="95"/>
      <c r="G222" s="95"/>
    </row>
    <row r="246" spans="1:7" x14ac:dyDescent="0.25">
      <c r="B246" s="88"/>
      <c r="C246" s="95"/>
      <c r="D246" s="95"/>
      <c r="E246" s="95"/>
      <c r="F246" s="95"/>
      <c r="G246" s="95"/>
    </row>
    <row r="247" spans="1:7" x14ac:dyDescent="0.25">
      <c r="B247" s="88"/>
      <c r="C247" s="95"/>
      <c r="D247" s="95"/>
      <c r="E247" s="95"/>
      <c r="F247" s="95"/>
      <c r="G247" s="95"/>
    </row>
    <row r="248" spans="1:7" x14ac:dyDescent="0.25">
      <c r="B248" s="88"/>
      <c r="C248" s="95"/>
      <c r="D248" s="95"/>
      <c r="E248" s="95"/>
      <c r="F248" s="95"/>
      <c r="G248" s="95"/>
    </row>
    <row r="249" spans="1:7" x14ac:dyDescent="0.25">
      <c r="B249" s="88"/>
      <c r="C249" s="95"/>
      <c r="D249" s="95"/>
      <c r="E249" s="95"/>
      <c r="F249" s="95"/>
      <c r="G249" s="95"/>
    </row>
    <row r="255" spans="1:7" x14ac:dyDescent="0.25">
      <c r="A255" s="94"/>
      <c r="B255" s="88"/>
      <c r="C255" s="95"/>
      <c r="D255" s="95"/>
      <c r="E255" s="95"/>
      <c r="F255" s="95"/>
      <c r="G255" s="95"/>
    </row>
    <row r="256" spans="1:7" x14ac:dyDescent="0.25">
      <c r="B256" s="88"/>
      <c r="C256" s="95"/>
      <c r="D256" s="95"/>
      <c r="E256" s="95"/>
      <c r="F256" s="95"/>
      <c r="G256" s="95"/>
    </row>
    <row r="257" spans="2:7" x14ac:dyDescent="0.25">
      <c r="B257" s="88"/>
      <c r="C257" s="95"/>
      <c r="D257" s="95"/>
      <c r="E257" s="95"/>
      <c r="F257" s="95"/>
      <c r="G257" s="95"/>
    </row>
  </sheetData>
  <mergeCells count="11">
    <mergeCell ref="G30:G31"/>
    <mergeCell ref="C1:G1"/>
    <mergeCell ref="H1:J1"/>
    <mergeCell ref="A2:G2"/>
    <mergeCell ref="A23:A24"/>
    <mergeCell ref="A25:A29"/>
    <mergeCell ref="A30:A37"/>
    <mergeCell ref="C30:C31"/>
    <mergeCell ref="D30:D31"/>
    <mergeCell ref="E30:E31"/>
    <mergeCell ref="F30:F31"/>
  </mergeCells>
  <pageMargins left="0.70866141732283472" right="0.70866141732283472" top="0.74803149606299213" bottom="0.74803149606299213" header="0.31496062992125984" footer="0.31496062992125984"/>
  <pageSetup paperSize="9" scale="5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57"/>
  <sheetViews>
    <sheetView topLeftCell="A26" zoomScale="70" zoomScaleNormal="70" workbookViewId="0">
      <selection activeCell="F30" sqref="F30:F31"/>
    </sheetView>
  </sheetViews>
  <sheetFormatPr defaultRowHeight="18.75" x14ac:dyDescent="0.25"/>
  <cols>
    <col min="1" max="1" width="11.28515625" style="86" customWidth="1"/>
    <col min="2" max="2" width="69.7109375" style="80" customWidth="1"/>
    <col min="3" max="3" width="17.42578125" style="87" customWidth="1"/>
    <col min="4" max="4" width="18.28515625" style="87" customWidth="1"/>
    <col min="5" max="6" width="18.28515625" style="87" bestFit="1" customWidth="1"/>
    <col min="7" max="7" width="19.28515625" style="87" customWidth="1"/>
    <col min="8" max="8" width="18.140625" style="80" customWidth="1"/>
    <col min="9" max="9" width="17.5703125" style="80" customWidth="1"/>
    <col min="10" max="10" width="15.85546875" style="80" bestFit="1" customWidth="1"/>
    <col min="11" max="11" width="14.85546875" style="80" bestFit="1" customWidth="1"/>
    <col min="12" max="12" width="8.7109375" style="80" bestFit="1" customWidth="1"/>
    <col min="13" max="16384" width="9.140625" style="80"/>
  </cols>
  <sheetData>
    <row r="1" spans="1:10" ht="168" customHeight="1" x14ac:dyDescent="0.25">
      <c r="C1" s="441" t="s">
        <v>69</v>
      </c>
      <c r="D1" s="441"/>
      <c r="E1" s="441"/>
      <c r="F1" s="441"/>
      <c r="G1" s="441"/>
      <c r="H1" s="427"/>
      <c r="I1" s="427"/>
      <c r="J1" s="427"/>
    </row>
    <row r="2" spans="1:10" s="89" customFormat="1" ht="21" thickBot="1" x14ac:dyDescent="0.35">
      <c r="A2" s="440" t="s">
        <v>70</v>
      </c>
      <c r="B2" s="440"/>
      <c r="C2" s="440"/>
      <c r="D2" s="440"/>
      <c r="E2" s="440"/>
      <c r="F2" s="440"/>
      <c r="G2" s="440"/>
    </row>
    <row r="3" spans="1:10" ht="78.75" thickBot="1" x14ac:dyDescent="0.3">
      <c r="A3" s="101" t="s">
        <v>57</v>
      </c>
      <c r="B3" s="105" t="s">
        <v>58</v>
      </c>
      <c r="C3" s="110" t="s">
        <v>59</v>
      </c>
      <c r="D3" s="90" t="s">
        <v>60</v>
      </c>
      <c r="E3" s="90" t="s">
        <v>61</v>
      </c>
      <c r="F3" s="90" t="s">
        <v>62</v>
      </c>
      <c r="G3" s="91" t="s">
        <v>68</v>
      </c>
    </row>
    <row r="4" spans="1:10" ht="20.25" thickBot="1" x14ac:dyDescent="0.3">
      <c r="A4" s="102">
        <v>4000000</v>
      </c>
      <c r="B4" s="98" t="s">
        <v>63</v>
      </c>
      <c r="C4" s="111">
        <v>1451006</v>
      </c>
      <c r="D4" s="99">
        <v>1254759</v>
      </c>
      <c r="E4" s="99">
        <v>1300938</v>
      </c>
      <c r="F4" s="99">
        <v>1169092</v>
      </c>
      <c r="G4" s="100">
        <v>5175795</v>
      </c>
      <c r="H4" s="79"/>
      <c r="I4" s="79"/>
      <c r="J4" s="79"/>
    </row>
    <row r="5" spans="1:10" ht="37.5" x14ac:dyDescent="0.25">
      <c r="A5" s="103">
        <v>4020200</v>
      </c>
      <c r="B5" s="106" t="s">
        <v>64</v>
      </c>
      <c r="C5" s="112">
        <f>SUM(C6:C21)</f>
        <v>1451006</v>
      </c>
      <c r="D5" s="97">
        <f>SUM(D6:D21)</f>
        <v>1254759</v>
      </c>
      <c r="E5" s="97">
        <f>SUM(E6:E21)</f>
        <v>1300938</v>
      </c>
      <c r="F5" s="97">
        <f>SUM(F6:F21)</f>
        <v>1169092</v>
      </c>
      <c r="G5" s="113">
        <f>SUM(C5:F5)</f>
        <v>5175795</v>
      </c>
      <c r="H5" s="79"/>
      <c r="I5" s="79"/>
      <c r="J5" s="79"/>
    </row>
    <row r="6" spans="1:10" ht="37.5" x14ac:dyDescent="0.3">
      <c r="A6" s="96">
        <v>4020201</v>
      </c>
      <c r="B6" s="107" t="s">
        <v>9</v>
      </c>
      <c r="C6" s="114">
        <v>21055</v>
      </c>
      <c r="D6" s="78">
        <v>3915</v>
      </c>
      <c r="E6" s="78">
        <v>9575</v>
      </c>
      <c r="F6" s="78">
        <v>18431</v>
      </c>
      <c r="G6" s="83">
        <f>F6+E6+D6+C6</f>
        <v>52976</v>
      </c>
      <c r="H6" s="79"/>
      <c r="I6" s="79"/>
      <c r="J6" s="79"/>
    </row>
    <row r="7" spans="1:10" ht="56.25" x14ac:dyDescent="0.3">
      <c r="A7" s="96">
        <v>4020202</v>
      </c>
      <c r="B7" s="107" t="s">
        <v>11</v>
      </c>
      <c r="C7" s="114"/>
      <c r="D7" s="78"/>
      <c r="E7" s="78"/>
      <c r="F7" s="78"/>
      <c r="G7" s="83"/>
      <c r="H7" s="79"/>
      <c r="I7" s="79"/>
      <c r="J7" s="79"/>
    </row>
    <row r="8" spans="1:10" ht="37.5" x14ac:dyDescent="0.3">
      <c r="A8" s="96">
        <v>4020203</v>
      </c>
      <c r="B8" s="107" t="s">
        <v>12</v>
      </c>
      <c r="C8" s="114"/>
      <c r="D8" s="78"/>
      <c r="E8" s="78"/>
      <c r="F8" s="78"/>
      <c r="G8" s="83"/>
      <c r="H8" s="79"/>
      <c r="I8" s="79"/>
      <c r="J8" s="79"/>
    </row>
    <row r="9" spans="1:10" ht="37.5" x14ac:dyDescent="0.3">
      <c r="A9" s="96">
        <v>4020204</v>
      </c>
      <c r="B9" s="108" t="s">
        <v>13</v>
      </c>
      <c r="C9" s="114">
        <v>396200</v>
      </c>
      <c r="D9" s="78">
        <v>390021</v>
      </c>
      <c r="E9" s="78">
        <v>298432</v>
      </c>
      <c r="F9" s="78">
        <v>271860</v>
      </c>
      <c r="G9" s="83">
        <f t="shared" ref="G9:G21" si="0">F9+E9+D9+C9</f>
        <v>1356513</v>
      </c>
      <c r="H9" s="79"/>
      <c r="I9" s="79"/>
      <c r="J9" s="79"/>
    </row>
    <row r="10" spans="1:10" ht="56.25" x14ac:dyDescent="0.3">
      <c r="A10" s="96">
        <v>4020205</v>
      </c>
      <c r="B10" s="108" t="s">
        <v>14</v>
      </c>
      <c r="C10" s="114">
        <v>163247</v>
      </c>
      <c r="D10" s="78">
        <v>101137</v>
      </c>
      <c r="E10" s="78">
        <v>120744</v>
      </c>
      <c r="F10" s="78">
        <v>124716</v>
      </c>
      <c r="G10" s="83">
        <f t="shared" si="0"/>
        <v>509844</v>
      </c>
      <c r="H10" s="79"/>
      <c r="I10" s="79"/>
      <c r="J10" s="79"/>
    </row>
    <row r="11" spans="1:10" ht="56.25" x14ac:dyDescent="0.3">
      <c r="A11" s="96">
        <v>4020206</v>
      </c>
      <c r="B11" s="107" t="s">
        <v>15</v>
      </c>
      <c r="C11" s="114">
        <v>272234</v>
      </c>
      <c r="D11" s="78">
        <v>264006</v>
      </c>
      <c r="E11" s="78">
        <v>252661</v>
      </c>
      <c r="F11" s="78">
        <v>281570</v>
      </c>
      <c r="G11" s="83">
        <f t="shared" si="0"/>
        <v>1070471</v>
      </c>
      <c r="H11" s="79"/>
      <c r="I11" s="79"/>
      <c r="J11" s="79"/>
    </row>
    <row r="12" spans="1:10" ht="37.5" x14ac:dyDescent="0.3">
      <c r="A12" s="96">
        <v>4020207</v>
      </c>
      <c r="B12" s="107" t="s">
        <v>16</v>
      </c>
      <c r="C12" s="114">
        <v>60396</v>
      </c>
      <c r="D12" s="78">
        <v>30668</v>
      </c>
      <c r="E12" s="78">
        <v>78090</v>
      </c>
      <c r="F12" s="78">
        <v>27014</v>
      </c>
      <c r="G12" s="83">
        <f t="shared" si="0"/>
        <v>196168</v>
      </c>
      <c r="H12" s="79"/>
      <c r="I12" s="79"/>
      <c r="J12" s="79"/>
    </row>
    <row r="13" spans="1:10" ht="56.25" x14ac:dyDescent="0.3">
      <c r="A13" s="96">
        <v>4020208</v>
      </c>
      <c r="B13" s="107" t="s">
        <v>17</v>
      </c>
      <c r="C13" s="114"/>
      <c r="D13" s="78"/>
      <c r="E13" s="78"/>
      <c r="F13" s="78"/>
      <c r="G13" s="83"/>
      <c r="H13" s="79"/>
      <c r="I13" s="79"/>
      <c r="J13" s="79"/>
    </row>
    <row r="14" spans="1:10" ht="56.25" x14ac:dyDescent="0.3">
      <c r="A14" s="96">
        <v>4020209</v>
      </c>
      <c r="B14" s="107" t="s">
        <v>18</v>
      </c>
      <c r="C14" s="114">
        <v>12376</v>
      </c>
      <c r="D14" s="78">
        <v>9947</v>
      </c>
      <c r="E14" s="78">
        <v>11128</v>
      </c>
      <c r="F14" s="78">
        <v>17673</v>
      </c>
      <c r="G14" s="83">
        <f t="shared" si="0"/>
        <v>51124</v>
      </c>
      <c r="H14" s="79"/>
      <c r="I14" s="79"/>
      <c r="J14" s="79"/>
    </row>
    <row r="15" spans="1:10" ht="37.5" x14ac:dyDescent="0.3">
      <c r="A15" s="96">
        <v>4020210</v>
      </c>
      <c r="B15" s="107" t="s">
        <v>19</v>
      </c>
      <c r="C15" s="114">
        <v>369479</v>
      </c>
      <c r="D15" s="78">
        <v>219771</v>
      </c>
      <c r="E15" s="78">
        <v>350009</v>
      </c>
      <c r="F15" s="78">
        <v>253868</v>
      </c>
      <c r="G15" s="83">
        <f t="shared" si="0"/>
        <v>1193127</v>
      </c>
      <c r="H15" s="79"/>
      <c r="I15" s="79"/>
      <c r="J15" s="79"/>
    </row>
    <row r="16" spans="1:10" ht="75" x14ac:dyDescent="0.3">
      <c r="A16" s="96">
        <v>4020211</v>
      </c>
      <c r="B16" s="107" t="s">
        <v>20</v>
      </c>
      <c r="C16" s="114">
        <v>5829</v>
      </c>
      <c r="D16" s="78">
        <v>10553</v>
      </c>
      <c r="E16" s="78">
        <v>5868</v>
      </c>
      <c r="F16" s="78">
        <v>8847</v>
      </c>
      <c r="G16" s="83">
        <f t="shared" si="0"/>
        <v>31097</v>
      </c>
      <c r="H16" s="79"/>
      <c r="I16" s="79"/>
      <c r="J16" s="79"/>
    </row>
    <row r="17" spans="1:12" x14ac:dyDescent="0.3">
      <c r="A17" s="96">
        <v>4020212</v>
      </c>
      <c r="B17" s="107" t="s">
        <v>21</v>
      </c>
      <c r="C17" s="114"/>
      <c r="D17" s="78"/>
      <c r="E17" s="78"/>
      <c r="F17" s="78"/>
      <c r="G17" s="83"/>
      <c r="H17" s="79"/>
      <c r="I17" s="79"/>
      <c r="J17" s="79"/>
    </row>
    <row r="18" spans="1:12" ht="37.5" x14ac:dyDescent="0.3">
      <c r="A18" s="96">
        <v>4020213</v>
      </c>
      <c r="B18" s="107" t="s">
        <v>22</v>
      </c>
      <c r="C18" s="114"/>
      <c r="D18" s="78"/>
      <c r="E18" s="78"/>
      <c r="F18" s="78"/>
      <c r="G18" s="83"/>
      <c r="H18" s="79"/>
      <c r="I18" s="79"/>
      <c r="J18" s="79"/>
    </row>
    <row r="19" spans="1:12" ht="56.25" x14ac:dyDescent="0.3">
      <c r="A19" s="96">
        <v>4020214</v>
      </c>
      <c r="B19" s="107" t="s">
        <v>23</v>
      </c>
      <c r="C19" s="114">
        <v>70085</v>
      </c>
      <c r="D19" s="78">
        <v>158381</v>
      </c>
      <c r="E19" s="78">
        <v>105761</v>
      </c>
      <c r="F19" s="78">
        <v>86251</v>
      </c>
      <c r="G19" s="83">
        <f t="shared" si="0"/>
        <v>420478</v>
      </c>
      <c r="H19" s="79"/>
      <c r="I19" s="79"/>
      <c r="J19" s="79"/>
    </row>
    <row r="20" spans="1:12" ht="112.5" x14ac:dyDescent="0.3">
      <c r="A20" s="96">
        <v>4020215</v>
      </c>
      <c r="B20" s="107" t="s">
        <v>24</v>
      </c>
      <c r="C20" s="114">
        <v>15124</v>
      </c>
      <c r="D20" s="78">
        <v>12605</v>
      </c>
      <c r="E20" s="78">
        <v>14995</v>
      </c>
      <c r="F20" s="78">
        <v>16491</v>
      </c>
      <c r="G20" s="83">
        <f t="shared" si="0"/>
        <v>59215</v>
      </c>
      <c r="H20" s="79"/>
      <c r="I20" s="79"/>
      <c r="J20" s="79"/>
    </row>
    <row r="21" spans="1:12" ht="19.5" thickBot="1" x14ac:dyDescent="0.35">
      <c r="A21" s="104">
        <v>4020216</v>
      </c>
      <c r="B21" s="109" t="s">
        <v>25</v>
      </c>
      <c r="C21" s="115">
        <v>64981</v>
      </c>
      <c r="D21" s="116">
        <v>53755</v>
      </c>
      <c r="E21" s="116">
        <v>53675</v>
      </c>
      <c r="F21" s="116">
        <v>62371</v>
      </c>
      <c r="G21" s="117">
        <f t="shared" si="0"/>
        <v>234782</v>
      </c>
      <c r="H21" s="79"/>
      <c r="I21" s="79"/>
      <c r="J21" s="79"/>
    </row>
    <row r="22" spans="1:12" ht="19.5" thickBot="1" x14ac:dyDescent="0.3">
      <c r="A22" s="118"/>
      <c r="B22" s="118"/>
      <c r="C22" s="111"/>
      <c r="D22" s="99"/>
      <c r="E22" s="99"/>
      <c r="F22" s="99"/>
      <c r="G22" s="137"/>
    </row>
    <row r="23" spans="1:12" s="88" customFormat="1" x14ac:dyDescent="0.25">
      <c r="A23" s="431"/>
      <c r="B23" s="120" t="s">
        <v>26</v>
      </c>
      <c r="C23" s="138">
        <v>1451006</v>
      </c>
      <c r="D23" s="76">
        <v>1254759</v>
      </c>
      <c r="E23" s="76">
        <v>1300938</v>
      </c>
      <c r="F23" s="76">
        <v>1169092</v>
      </c>
      <c r="G23" s="119">
        <f>SUM(C23:F23)</f>
        <v>5175795</v>
      </c>
      <c r="H23" s="81"/>
      <c r="I23" s="81"/>
      <c r="J23" s="81"/>
      <c r="K23" s="81"/>
      <c r="L23" s="81"/>
    </row>
    <row r="24" spans="1:12" s="88" customFormat="1" ht="19.5" thickBot="1" x14ac:dyDescent="0.3">
      <c r="A24" s="432"/>
      <c r="B24" s="121" t="s">
        <v>27</v>
      </c>
      <c r="C24" s="115">
        <f>C25+C30+C38+C39</f>
        <v>1451006</v>
      </c>
      <c r="D24" s="115">
        <f t="shared" ref="D24:F24" si="1">D25+D30+D38+D39</f>
        <v>1254759</v>
      </c>
      <c r="E24" s="115">
        <f t="shared" si="1"/>
        <v>1300938</v>
      </c>
      <c r="F24" s="115">
        <f t="shared" si="1"/>
        <v>1169092</v>
      </c>
      <c r="G24" s="117">
        <f>SUM(C24:F24)</f>
        <v>5175795</v>
      </c>
      <c r="H24" s="81"/>
      <c r="I24" s="81"/>
    </row>
    <row r="25" spans="1:12" ht="58.5" x14ac:dyDescent="0.35">
      <c r="A25" s="428">
        <v>1</v>
      </c>
      <c r="B25" s="134" t="s">
        <v>65</v>
      </c>
      <c r="C25" s="139">
        <f>C26+C27+C28+C29</f>
        <v>45971</v>
      </c>
      <c r="D25" s="140">
        <f>D26+D27+D28+D29</f>
        <v>53755</v>
      </c>
      <c r="E25" s="140">
        <f>E26+E27+E28+E29</f>
        <v>128675</v>
      </c>
      <c r="F25" s="140">
        <f>F26+F27+F28+F29</f>
        <v>82371</v>
      </c>
      <c r="G25" s="141">
        <f t="shared" ref="G25:G30" si="2">C25+D25+E25+F25</f>
        <v>310772</v>
      </c>
      <c r="H25" s="82"/>
      <c r="I25" s="82"/>
      <c r="J25" s="82"/>
      <c r="K25" s="82"/>
    </row>
    <row r="26" spans="1:12" ht="75" x14ac:dyDescent="0.3">
      <c r="A26" s="429"/>
      <c r="B26" s="122" t="s">
        <v>32</v>
      </c>
      <c r="C26" s="114"/>
      <c r="D26" s="77"/>
      <c r="E26" s="77">
        <v>10000</v>
      </c>
      <c r="F26" s="77">
        <v>5000</v>
      </c>
      <c r="G26" s="83">
        <f t="shared" si="2"/>
        <v>15000</v>
      </c>
    </row>
    <row r="27" spans="1:12" ht="56.25" x14ac:dyDescent="0.3">
      <c r="A27" s="429"/>
      <c r="B27" s="122" t="s">
        <v>34</v>
      </c>
      <c r="C27" s="114"/>
      <c r="D27" s="77"/>
      <c r="E27" s="77">
        <v>50000</v>
      </c>
      <c r="F27" s="77"/>
      <c r="G27" s="83">
        <f t="shared" si="2"/>
        <v>50000</v>
      </c>
      <c r="H27" s="80">
        <v>243063</v>
      </c>
    </row>
    <row r="28" spans="1:12" ht="37.5" x14ac:dyDescent="0.3">
      <c r="A28" s="429"/>
      <c r="B28" s="122" t="s">
        <v>35</v>
      </c>
      <c r="C28" s="114">
        <f>64981-19010</f>
        <v>45971</v>
      </c>
      <c r="D28" s="77">
        <v>53755</v>
      </c>
      <c r="E28" s="77">
        <v>53675</v>
      </c>
      <c r="F28" s="77">
        <v>62371</v>
      </c>
      <c r="G28" s="83">
        <f t="shared" si="2"/>
        <v>215772</v>
      </c>
    </row>
    <row r="29" spans="1:12" ht="38.25" thickBot="1" x14ac:dyDescent="0.35">
      <c r="A29" s="430"/>
      <c r="B29" s="136" t="s">
        <v>36</v>
      </c>
      <c r="C29" s="115"/>
      <c r="D29" s="128"/>
      <c r="E29" s="128">
        <v>15000</v>
      </c>
      <c r="F29" s="128">
        <v>15000</v>
      </c>
      <c r="G29" s="117">
        <f t="shared" si="2"/>
        <v>30000</v>
      </c>
    </row>
    <row r="30" spans="1:12" s="84" customFormat="1" ht="42.75" customHeight="1" x14ac:dyDescent="0.35">
      <c r="A30" s="428">
        <v>2</v>
      </c>
      <c r="B30" s="134" t="s">
        <v>38</v>
      </c>
      <c r="C30" s="438">
        <f>C32+C36+C37</f>
        <v>1386025</v>
      </c>
      <c r="D30" s="436">
        <f>D32+D36+D37</f>
        <v>1191004</v>
      </c>
      <c r="E30" s="436">
        <f>E32+E36+E37</f>
        <v>1162263</v>
      </c>
      <c r="F30" s="436">
        <f>F32+F36+F37</f>
        <v>1081721</v>
      </c>
      <c r="G30" s="434">
        <f t="shared" si="2"/>
        <v>4821013</v>
      </c>
      <c r="I30" s="92"/>
    </row>
    <row r="31" spans="1:12" ht="19.5" x14ac:dyDescent="0.35">
      <c r="A31" s="429"/>
      <c r="B31" s="123" t="s">
        <v>39</v>
      </c>
      <c r="C31" s="439"/>
      <c r="D31" s="437"/>
      <c r="E31" s="437"/>
      <c r="F31" s="437"/>
      <c r="G31" s="435"/>
    </row>
    <row r="32" spans="1:12" ht="93.75" x14ac:dyDescent="0.3">
      <c r="A32" s="429"/>
      <c r="B32" s="124" t="s">
        <v>40</v>
      </c>
      <c r="C32" s="114">
        <f>C33+C34+C35</f>
        <v>1086125</v>
      </c>
      <c r="D32" s="77">
        <f>D33+D34+D35</f>
        <v>1191004</v>
      </c>
      <c r="E32" s="77">
        <f>E33+E34+E35</f>
        <v>1127263</v>
      </c>
      <c r="F32" s="77">
        <f>F33+F34+F35</f>
        <v>1081721</v>
      </c>
      <c r="G32" s="83">
        <f t="shared" ref="G32:G38" si="3">F32+E32+D32+C32</f>
        <v>4486113</v>
      </c>
      <c r="H32" s="82"/>
    </row>
    <row r="33" spans="1:9" s="85" customFormat="1" ht="256.5" customHeight="1" x14ac:dyDescent="0.25">
      <c r="A33" s="429"/>
      <c r="B33" s="125" t="s">
        <v>75</v>
      </c>
      <c r="C33" s="114">
        <v>699983</v>
      </c>
      <c r="D33" s="77">
        <v>887297</v>
      </c>
      <c r="E33" s="77">
        <v>683556</v>
      </c>
      <c r="F33" s="77">
        <v>715277</v>
      </c>
      <c r="G33" s="83">
        <f t="shared" si="3"/>
        <v>2986113</v>
      </c>
      <c r="H33" s="93">
        <v>2843050</v>
      </c>
      <c r="I33" s="93"/>
    </row>
    <row r="34" spans="1:9" ht="97.5" customHeight="1" x14ac:dyDescent="0.25">
      <c r="A34" s="429"/>
      <c r="B34" s="126" t="s">
        <v>43</v>
      </c>
      <c r="C34" s="114">
        <v>386142</v>
      </c>
      <c r="D34" s="77">
        <v>303707</v>
      </c>
      <c r="E34" s="77">
        <v>313707</v>
      </c>
      <c r="F34" s="77">
        <v>246444</v>
      </c>
      <c r="G34" s="83">
        <f>F34+E34+D34+C34</f>
        <v>1250000</v>
      </c>
      <c r="H34" s="82">
        <v>1200000</v>
      </c>
      <c r="I34" s="82"/>
    </row>
    <row r="35" spans="1:9" x14ac:dyDescent="0.3">
      <c r="A35" s="429"/>
      <c r="B35" s="127" t="s">
        <v>45</v>
      </c>
      <c r="C35" s="114"/>
      <c r="D35" s="77"/>
      <c r="E35" s="77">
        <v>130000</v>
      </c>
      <c r="F35" s="77">
        <v>120000</v>
      </c>
      <c r="G35" s="83">
        <f t="shared" si="3"/>
        <v>250000</v>
      </c>
    </row>
    <row r="36" spans="1:9" ht="56.25" x14ac:dyDescent="0.3">
      <c r="A36" s="429"/>
      <c r="B36" s="124" t="s">
        <v>47</v>
      </c>
      <c r="C36" s="114"/>
      <c r="D36" s="77"/>
      <c r="E36" s="77">
        <v>35000</v>
      </c>
      <c r="F36" s="77"/>
      <c r="G36" s="83">
        <f t="shared" si="3"/>
        <v>35000</v>
      </c>
    </row>
    <row r="37" spans="1:9" ht="36.75" customHeight="1" thickBot="1" x14ac:dyDescent="0.35">
      <c r="A37" s="430"/>
      <c r="B37" s="135" t="s">
        <v>49</v>
      </c>
      <c r="C37" s="115">
        <v>299900</v>
      </c>
      <c r="D37" s="128"/>
      <c r="E37" s="128"/>
      <c r="F37" s="128"/>
      <c r="G37" s="117">
        <f t="shared" si="3"/>
        <v>299900</v>
      </c>
    </row>
    <row r="38" spans="1:9" ht="98.25" thickBot="1" x14ac:dyDescent="0.4">
      <c r="A38" s="129">
        <v>3</v>
      </c>
      <c r="B38" s="130" t="s">
        <v>66</v>
      </c>
      <c r="C38" s="131"/>
      <c r="D38" s="132">
        <v>10000</v>
      </c>
      <c r="E38" s="132">
        <v>10000</v>
      </c>
      <c r="F38" s="132">
        <v>5000</v>
      </c>
      <c r="G38" s="133">
        <f t="shared" si="3"/>
        <v>25000</v>
      </c>
    </row>
    <row r="39" spans="1:9" ht="39.75" thickBot="1" x14ac:dyDescent="0.4">
      <c r="A39" s="129">
        <v>4</v>
      </c>
      <c r="B39" s="130" t="s">
        <v>74</v>
      </c>
      <c r="C39" s="131">
        <v>19010</v>
      </c>
      <c r="D39" s="132"/>
      <c r="E39" s="132"/>
      <c r="F39" s="132"/>
      <c r="G39" s="133">
        <v>19010</v>
      </c>
    </row>
    <row r="41" spans="1:9" x14ac:dyDescent="0.25">
      <c r="B41" s="80" t="s">
        <v>67</v>
      </c>
    </row>
    <row r="78" spans="1:7" x14ac:dyDescent="0.25">
      <c r="A78" s="94"/>
      <c r="B78" s="88"/>
      <c r="C78" s="95"/>
      <c r="D78" s="95"/>
      <c r="E78" s="95"/>
      <c r="F78" s="95"/>
      <c r="G78" s="95"/>
    </row>
    <row r="79" spans="1:7" x14ac:dyDescent="0.25">
      <c r="A79" s="94"/>
    </row>
    <row r="96" spans="1:7" x14ac:dyDescent="0.25">
      <c r="A96" s="94"/>
      <c r="B96" s="88"/>
      <c r="C96" s="95"/>
      <c r="D96" s="95"/>
      <c r="E96" s="95"/>
      <c r="F96" s="95"/>
      <c r="G96" s="95"/>
    </row>
    <row r="97" spans="1:7" x14ac:dyDescent="0.25">
      <c r="A97" s="94"/>
      <c r="B97" s="88"/>
      <c r="C97" s="95"/>
      <c r="D97" s="95"/>
      <c r="E97" s="95"/>
      <c r="F97" s="95"/>
      <c r="G97" s="95"/>
    </row>
    <row r="100" spans="1:7" x14ac:dyDescent="0.25">
      <c r="A100" s="94"/>
      <c r="B100" s="88"/>
      <c r="C100" s="95"/>
      <c r="D100" s="95"/>
      <c r="E100" s="95"/>
      <c r="F100" s="95"/>
      <c r="G100" s="95"/>
    </row>
    <row r="139" spans="1:7" x14ac:dyDescent="0.25">
      <c r="A139" s="94"/>
      <c r="B139" s="88"/>
      <c r="C139" s="95"/>
      <c r="D139" s="95"/>
      <c r="E139" s="95"/>
      <c r="F139" s="95"/>
      <c r="G139" s="95"/>
    </row>
    <row r="153" spans="1:7" x14ac:dyDescent="0.25">
      <c r="A153" s="94"/>
      <c r="B153" s="88"/>
      <c r="C153" s="95"/>
      <c r="D153" s="95"/>
      <c r="E153" s="95"/>
      <c r="F153" s="95"/>
      <c r="G153" s="95"/>
    </row>
    <row r="162" spans="1:7" x14ac:dyDescent="0.25">
      <c r="A162" s="94"/>
      <c r="B162" s="88"/>
      <c r="C162" s="95"/>
      <c r="D162" s="95"/>
      <c r="E162" s="95"/>
      <c r="F162" s="95"/>
      <c r="G162" s="95"/>
    </row>
    <row r="163" spans="1:7" x14ac:dyDescent="0.25">
      <c r="A163" s="94"/>
      <c r="B163" s="88"/>
      <c r="C163" s="95"/>
      <c r="D163" s="95"/>
      <c r="E163" s="95"/>
      <c r="F163" s="95"/>
      <c r="G163" s="95"/>
    </row>
    <row r="164" spans="1:7" x14ac:dyDescent="0.25">
      <c r="A164" s="94"/>
      <c r="B164" s="88"/>
      <c r="C164" s="95"/>
      <c r="D164" s="95"/>
      <c r="E164" s="95"/>
      <c r="F164" s="95"/>
      <c r="G164" s="95"/>
    </row>
    <row r="198" spans="1:7" x14ac:dyDescent="0.25">
      <c r="A198" s="94"/>
      <c r="B198" s="88"/>
      <c r="C198" s="95"/>
      <c r="D198" s="95"/>
      <c r="E198" s="95"/>
      <c r="F198" s="95"/>
      <c r="G198" s="95"/>
    </row>
    <row r="221" spans="2:7" x14ac:dyDescent="0.25">
      <c r="B221" s="88"/>
      <c r="C221" s="95"/>
      <c r="D221" s="95"/>
      <c r="E221" s="95"/>
      <c r="F221" s="95"/>
      <c r="G221" s="95"/>
    </row>
    <row r="222" spans="2:7" x14ac:dyDescent="0.25">
      <c r="B222" s="88"/>
      <c r="C222" s="95"/>
      <c r="D222" s="95"/>
      <c r="E222" s="95"/>
      <c r="F222" s="95"/>
      <c r="G222" s="95"/>
    </row>
    <row r="246" spans="1:7" x14ac:dyDescent="0.25">
      <c r="B246" s="88"/>
      <c r="C246" s="95"/>
      <c r="D246" s="95"/>
      <c r="E246" s="95"/>
      <c r="F246" s="95"/>
      <c r="G246" s="95"/>
    </row>
    <row r="247" spans="1:7" x14ac:dyDescent="0.25">
      <c r="B247" s="88"/>
      <c r="C247" s="95"/>
      <c r="D247" s="95"/>
      <c r="E247" s="95"/>
      <c r="F247" s="95"/>
      <c r="G247" s="95"/>
    </row>
    <row r="248" spans="1:7" x14ac:dyDescent="0.25">
      <c r="B248" s="88"/>
      <c r="C248" s="95"/>
      <c r="D248" s="95"/>
      <c r="E248" s="95"/>
      <c r="F248" s="95"/>
      <c r="G248" s="95"/>
    </row>
    <row r="249" spans="1:7" x14ac:dyDescent="0.25">
      <c r="B249" s="88"/>
      <c r="C249" s="95"/>
      <c r="D249" s="95"/>
      <c r="E249" s="95"/>
      <c r="F249" s="95"/>
      <c r="G249" s="95"/>
    </row>
    <row r="255" spans="1:7" x14ac:dyDescent="0.25">
      <c r="A255" s="94"/>
      <c r="B255" s="88"/>
      <c r="C255" s="95"/>
      <c r="D255" s="95"/>
      <c r="E255" s="95"/>
      <c r="F255" s="95"/>
      <c r="G255" s="95"/>
    </row>
    <row r="256" spans="1:7" x14ac:dyDescent="0.25">
      <c r="B256" s="88"/>
      <c r="C256" s="95"/>
      <c r="D256" s="95"/>
      <c r="E256" s="95"/>
      <c r="F256" s="95"/>
      <c r="G256" s="95"/>
    </row>
    <row r="257" spans="2:7" x14ac:dyDescent="0.25">
      <c r="B257" s="88"/>
      <c r="C257" s="95"/>
      <c r="D257" s="95"/>
      <c r="E257" s="95"/>
      <c r="F257" s="95"/>
      <c r="G257" s="95"/>
    </row>
  </sheetData>
  <mergeCells count="11">
    <mergeCell ref="G30:G31"/>
    <mergeCell ref="C1:G1"/>
    <mergeCell ref="H1:J1"/>
    <mergeCell ref="A2:G2"/>
    <mergeCell ref="A23:A24"/>
    <mergeCell ref="A25:A29"/>
    <mergeCell ref="A30:A37"/>
    <mergeCell ref="C30:C31"/>
    <mergeCell ref="D30:D31"/>
    <mergeCell ref="E30:E31"/>
    <mergeCell ref="F30:F31"/>
  </mergeCells>
  <pageMargins left="0.70866141732283472" right="0.70866141732283472" top="0.74803149606299213" bottom="0.74803149606299213" header="0.31496062992125984" footer="0.31496062992125984"/>
  <pageSetup paperSize="9" scale="5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view="pageBreakPreview" zoomScale="40" zoomScaleSheetLayoutView="40" workbookViewId="0">
      <selection sqref="A1:XFD1048576"/>
    </sheetView>
  </sheetViews>
  <sheetFormatPr defaultColWidth="9.140625" defaultRowHeight="26.25" x14ac:dyDescent="0.25"/>
  <cols>
    <col min="1" max="1" width="16.5703125" style="1" customWidth="1"/>
    <col min="2" max="2" width="110.5703125" style="2" customWidth="1"/>
    <col min="3" max="3" width="3.140625" style="3" hidden="1" customWidth="1"/>
    <col min="4" max="4" width="35.140625" style="1" customWidth="1"/>
    <col min="5" max="5" width="3.28515625" style="4" customWidth="1"/>
    <col min="6" max="6" width="17.7109375" style="5" customWidth="1"/>
    <col min="7" max="7" width="110.85546875" style="5" customWidth="1"/>
    <col min="8" max="8" width="30.140625" style="5" customWidth="1"/>
    <col min="9" max="9" width="24.42578125" style="158" customWidth="1"/>
    <col min="10" max="10" width="28.42578125" style="5" bestFit="1" customWidth="1"/>
    <col min="11" max="16384" width="9.140625" style="5"/>
  </cols>
  <sheetData>
    <row r="1" spans="1:28" ht="84.75" customHeight="1" thickBot="1" x14ac:dyDescent="0.3">
      <c r="A1" s="446" t="s">
        <v>76</v>
      </c>
      <c r="B1" s="446"/>
      <c r="C1" s="446"/>
      <c r="D1" s="446"/>
      <c r="E1" s="446"/>
      <c r="F1" s="446"/>
      <c r="G1" s="446"/>
      <c r="H1" s="446"/>
    </row>
    <row r="2" spans="1:28" ht="40.5" customHeight="1" x14ac:dyDescent="0.25">
      <c r="A2" s="447" t="s">
        <v>77</v>
      </c>
      <c r="B2" s="448"/>
      <c r="C2" s="448"/>
      <c r="D2" s="449"/>
      <c r="E2" s="5"/>
      <c r="F2" s="450" t="s">
        <v>78</v>
      </c>
      <c r="G2" s="451"/>
      <c r="H2" s="452"/>
    </row>
    <row r="3" spans="1:28" s="7" customFormat="1" ht="57" customHeight="1" thickBot="1" x14ac:dyDescent="0.3">
      <c r="A3" s="453" t="s">
        <v>79</v>
      </c>
      <c r="B3" s="454"/>
      <c r="C3" s="454"/>
      <c r="D3" s="460"/>
      <c r="E3" s="6"/>
      <c r="F3" s="453" t="s">
        <v>79</v>
      </c>
      <c r="G3" s="454"/>
      <c r="H3" s="455"/>
      <c r="I3" s="174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</row>
    <row r="4" spans="1:28" s="7" customFormat="1" ht="30" customHeight="1" x14ac:dyDescent="0.3">
      <c r="A4" s="423" t="s">
        <v>2</v>
      </c>
      <c r="B4" s="157" t="s">
        <v>3</v>
      </c>
      <c r="C4" s="153" t="s">
        <v>4</v>
      </c>
      <c r="D4" s="155" t="s">
        <v>56</v>
      </c>
      <c r="E4" s="156"/>
      <c r="F4" s="157" t="s">
        <v>2</v>
      </c>
      <c r="G4" s="157" t="s">
        <v>3</v>
      </c>
      <c r="H4" s="186" t="s">
        <v>56</v>
      </c>
      <c r="I4" s="174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</row>
    <row r="5" spans="1:28" s="7" customFormat="1" ht="25.5" customHeight="1" thickBot="1" x14ac:dyDescent="0.35">
      <c r="A5" s="423"/>
      <c r="B5" s="157"/>
      <c r="C5" s="154" t="s">
        <v>5</v>
      </c>
      <c r="D5" s="155" t="s">
        <v>5</v>
      </c>
      <c r="E5" s="156"/>
      <c r="F5" s="48"/>
      <c r="G5" s="48"/>
      <c r="H5" s="186" t="s">
        <v>5</v>
      </c>
      <c r="I5" s="174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</row>
    <row r="6" spans="1:28" s="7" customFormat="1" ht="25.5" customHeight="1" x14ac:dyDescent="0.3">
      <c r="A6" s="172"/>
      <c r="B6" s="169"/>
      <c r="C6" s="170"/>
      <c r="D6" s="171"/>
      <c r="E6" s="156"/>
      <c r="F6" s="48"/>
      <c r="G6" s="163" t="s">
        <v>80</v>
      </c>
      <c r="H6" s="181">
        <f>H7+H9</f>
        <v>5603777</v>
      </c>
      <c r="I6" s="176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</row>
    <row r="7" spans="1:28" s="7" customFormat="1" ht="20.25" x14ac:dyDescent="0.3">
      <c r="A7" s="172"/>
      <c r="B7" s="169"/>
      <c r="C7" s="170"/>
      <c r="D7" s="171"/>
      <c r="E7" s="156"/>
      <c r="F7" s="48"/>
      <c r="G7" s="167" t="s">
        <v>81</v>
      </c>
      <c r="H7" s="173">
        <v>427982</v>
      </c>
      <c r="I7" s="13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</row>
    <row r="8" spans="1:28" s="7" customFormat="1" ht="20.25" x14ac:dyDescent="0.3">
      <c r="A8" s="67">
        <v>1</v>
      </c>
      <c r="B8" s="62">
        <v>2</v>
      </c>
      <c r="C8" s="68">
        <v>3</v>
      </c>
      <c r="D8" s="69">
        <v>3</v>
      </c>
      <c r="E8" s="6"/>
      <c r="F8" s="67">
        <v>1</v>
      </c>
      <c r="G8" s="62">
        <v>2</v>
      </c>
      <c r="H8" s="182">
        <v>3</v>
      </c>
      <c r="I8" s="174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</row>
    <row r="9" spans="1:28" ht="40.5" customHeight="1" x14ac:dyDescent="0.25">
      <c r="A9" s="47" t="s">
        <v>6</v>
      </c>
      <c r="B9" s="63" t="s">
        <v>7</v>
      </c>
      <c r="C9" s="55" t="s">
        <v>8</v>
      </c>
      <c r="D9" s="41">
        <f>SUM(D10:D25)</f>
        <v>5175795</v>
      </c>
      <c r="E9" s="5"/>
      <c r="F9" s="47" t="s">
        <v>6</v>
      </c>
      <c r="G9" s="63" t="s">
        <v>7</v>
      </c>
      <c r="H9" s="183">
        <f>SUM(H10:H25)</f>
        <v>5175795</v>
      </c>
      <c r="I9" s="177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</row>
    <row r="10" spans="1:28" s="51" customFormat="1" ht="40.5" x14ac:dyDescent="0.3">
      <c r="A10" s="150">
        <v>4020201</v>
      </c>
      <c r="B10" s="64" t="s">
        <v>9</v>
      </c>
      <c r="C10" s="49">
        <v>351626</v>
      </c>
      <c r="D10" s="50">
        <v>52976</v>
      </c>
      <c r="F10" s="48">
        <v>4020201</v>
      </c>
      <c r="G10" s="64" t="s">
        <v>9</v>
      </c>
      <c r="H10" s="184">
        <v>52976</v>
      </c>
      <c r="I10" s="179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</row>
    <row r="11" spans="1:28" s="51" customFormat="1" ht="40.5" x14ac:dyDescent="0.3">
      <c r="A11" s="151">
        <v>4020202</v>
      </c>
      <c r="B11" s="65" t="s">
        <v>11</v>
      </c>
      <c r="C11" s="53">
        <v>0</v>
      </c>
      <c r="D11" s="54">
        <v>0</v>
      </c>
      <c r="F11" s="52">
        <v>4020202</v>
      </c>
      <c r="G11" s="65" t="s">
        <v>11</v>
      </c>
      <c r="H11" s="185">
        <v>0</v>
      </c>
      <c r="I11" s="179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</row>
    <row r="12" spans="1:28" s="51" customFormat="1" ht="40.5" x14ac:dyDescent="0.3">
      <c r="A12" s="151">
        <v>4020203</v>
      </c>
      <c r="B12" s="65" t="s">
        <v>12</v>
      </c>
      <c r="C12" s="53">
        <v>0</v>
      </c>
      <c r="D12" s="54">
        <v>0</v>
      </c>
      <c r="F12" s="52">
        <v>4020203</v>
      </c>
      <c r="G12" s="65" t="s">
        <v>12</v>
      </c>
      <c r="H12" s="185">
        <v>0</v>
      </c>
      <c r="I12" s="179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</row>
    <row r="13" spans="1:28" s="51" customFormat="1" ht="40.5" x14ac:dyDescent="0.3">
      <c r="A13" s="151">
        <v>4020204</v>
      </c>
      <c r="B13" s="65" t="s">
        <v>13</v>
      </c>
      <c r="C13" s="53">
        <v>1391459</v>
      </c>
      <c r="D13" s="50">
        <v>1356513</v>
      </c>
      <c r="F13" s="52">
        <v>4020204</v>
      </c>
      <c r="G13" s="65" t="s">
        <v>13</v>
      </c>
      <c r="H13" s="184">
        <v>1356513</v>
      </c>
      <c r="I13" s="179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</row>
    <row r="14" spans="1:28" s="51" customFormat="1" ht="40.5" x14ac:dyDescent="0.3">
      <c r="A14" s="151">
        <v>4020205</v>
      </c>
      <c r="B14" s="65" t="s">
        <v>14</v>
      </c>
      <c r="C14" s="53">
        <v>485428</v>
      </c>
      <c r="D14" s="50">
        <v>509844</v>
      </c>
      <c r="F14" s="52">
        <v>4020205</v>
      </c>
      <c r="G14" s="65" t="s">
        <v>14</v>
      </c>
      <c r="H14" s="184">
        <v>509844</v>
      </c>
      <c r="I14" s="179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</row>
    <row r="15" spans="1:28" s="51" customFormat="1" ht="40.5" x14ac:dyDescent="0.3">
      <c r="A15" s="151">
        <v>4020206</v>
      </c>
      <c r="B15" s="65" t="s">
        <v>15</v>
      </c>
      <c r="C15" s="53">
        <v>746172</v>
      </c>
      <c r="D15" s="50">
        <v>1070471</v>
      </c>
      <c r="F15" s="52">
        <v>4020206</v>
      </c>
      <c r="G15" s="65" t="s">
        <v>15</v>
      </c>
      <c r="H15" s="184">
        <v>1070471</v>
      </c>
      <c r="I15" s="179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</row>
    <row r="16" spans="1:28" s="51" customFormat="1" ht="40.5" x14ac:dyDescent="0.3">
      <c r="A16" s="151">
        <v>4020207</v>
      </c>
      <c r="B16" s="65" t="s">
        <v>16</v>
      </c>
      <c r="C16" s="53">
        <v>283104</v>
      </c>
      <c r="D16" s="50">
        <v>196168</v>
      </c>
      <c r="F16" s="52">
        <v>4020207</v>
      </c>
      <c r="G16" s="65" t="s">
        <v>16</v>
      </c>
      <c r="H16" s="184">
        <v>196168</v>
      </c>
      <c r="I16" s="179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</row>
    <row r="17" spans="1:28" s="51" customFormat="1" ht="40.5" x14ac:dyDescent="0.3">
      <c r="A17" s="151">
        <v>4020208</v>
      </c>
      <c r="B17" s="65" t="s">
        <v>17</v>
      </c>
      <c r="C17" s="53">
        <v>0</v>
      </c>
      <c r="D17" s="54">
        <v>0</v>
      </c>
      <c r="F17" s="52">
        <v>4020208</v>
      </c>
      <c r="G17" s="65" t="s">
        <v>17</v>
      </c>
      <c r="H17" s="185">
        <v>0</v>
      </c>
      <c r="I17" s="179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</row>
    <row r="18" spans="1:28" s="51" customFormat="1" ht="40.5" x14ac:dyDescent="0.3">
      <c r="A18" s="151">
        <v>4020209</v>
      </c>
      <c r="B18" s="65" t="s">
        <v>18</v>
      </c>
      <c r="C18" s="53">
        <v>87414</v>
      </c>
      <c r="D18" s="50">
        <v>51124</v>
      </c>
      <c r="F18" s="52">
        <v>4020209</v>
      </c>
      <c r="G18" s="65" t="s">
        <v>18</v>
      </c>
      <c r="H18" s="184">
        <v>51124</v>
      </c>
      <c r="I18" s="179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</row>
    <row r="19" spans="1:28" s="51" customFormat="1" ht="40.5" x14ac:dyDescent="0.3">
      <c r="A19" s="151">
        <v>4020210</v>
      </c>
      <c r="B19" s="65" t="s">
        <v>19</v>
      </c>
      <c r="C19" s="53">
        <v>1233034</v>
      </c>
      <c r="D19" s="50">
        <v>1193127</v>
      </c>
      <c r="F19" s="52">
        <v>4020210</v>
      </c>
      <c r="G19" s="65" t="s">
        <v>19</v>
      </c>
      <c r="H19" s="184">
        <v>1193127</v>
      </c>
      <c r="I19" s="160"/>
    </row>
    <row r="20" spans="1:28" s="51" customFormat="1" ht="40.5" x14ac:dyDescent="0.3">
      <c r="A20" s="151">
        <v>4020211</v>
      </c>
      <c r="B20" s="65" t="s">
        <v>20</v>
      </c>
      <c r="C20" s="53">
        <v>23968</v>
      </c>
      <c r="D20" s="50">
        <v>31097</v>
      </c>
      <c r="F20" s="52">
        <v>4020211</v>
      </c>
      <c r="G20" s="65" t="s">
        <v>20</v>
      </c>
      <c r="H20" s="50">
        <v>31097</v>
      </c>
      <c r="I20" s="160"/>
    </row>
    <row r="21" spans="1:28" s="51" customFormat="1" ht="20.25" x14ac:dyDescent="0.3">
      <c r="A21" s="151">
        <v>4020212</v>
      </c>
      <c r="B21" s="65" t="s">
        <v>21</v>
      </c>
      <c r="C21" s="53">
        <v>0</v>
      </c>
      <c r="D21" s="54">
        <v>0</v>
      </c>
      <c r="F21" s="52">
        <v>4020212</v>
      </c>
      <c r="G21" s="65" t="s">
        <v>21</v>
      </c>
      <c r="H21" s="54">
        <v>0</v>
      </c>
      <c r="I21" s="160"/>
    </row>
    <row r="22" spans="1:28" s="51" customFormat="1" ht="20.25" x14ac:dyDescent="0.3">
      <c r="A22" s="151">
        <v>4020213</v>
      </c>
      <c r="B22" s="65" t="s">
        <v>22</v>
      </c>
      <c r="C22" s="53">
        <v>0</v>
      </c>
      <c r="D22" s="54">
        <v>0</v>
      </c>
      <c r="F22" s="52">
        <v>4020213</v>
      </c>
      <c r="G22" s="65" t="s">
        <v>22</v>
      </c>
      <c r="H22" s="54">
        <v>0</v>
      </c>
      <c r="I22" s="160"/>
    </row>
    <row r="23" spans="1:28" s="51" customFormat="1" ht="40.5" x14ac:dyDescent="0.3">
      <c r="A23" s="151">
        <v>4020214</v>
      </c>
      <c r="B23" s="65" t="s">
        <v>23</v>
      </c>
      <c r="C23" s="53">
        <v>312662</v>
      </c>
      <c r="D23" s="50">
        <v>420478</v>
      </c>
      <c r="F23" s="52">
        <v>4020214</v>
      </c>
      <c r="G23" s="65" t="s">
        <v>23</v>
      </c>
      <c r="H23" s="50">
        <v>420478</v>
      </c>
      <c r="I23" s="160"/>
    </row>
    <row r="24" spans="1:28" s="51" customFormat="1" ht="81" x14ac:dyDescent="0.3">
      <c r="A24" s="151">
        <v>4020215</v>
      </c>
      <c r="B24" s="65" t="s">
        <v>24</v>
      </c>
      <c r="C24" s="53">
        <v>38551</v>
      </c>
      <c r="D24" s="50">
        <v>59215</v>
      </c>
      <c r="F24" s="52">
        <v>4020215</v>
      </c>
      <c r="G24" s="65" t="s">
        <v>24</v>
      </c>
      <c r="H24" s="50">
        <v>59215</v>
      </c>
      <c r="I24" s="160"/>
    </row>
    <row r="25" spans="1:28" s="51" customFormat="1" ht="21" thickBot="1" x14ac:dyDescent="0.35">
      <c r="A25" s="152">
        <v>4020216</v>
      </c>
      <c r="B25" s="66" t="s">
        <v>25</v>
      </c>
      <c r="C25" s="60">
        <v>295643</v>
      </c>
      <c r="D25" s="61">
        <v>234782</v>
      </c>
      <c r="F25" s="59">
        <v>4020216</v>
      </c>
      <c r="G25" s="66" t="s">
        <v>25</v>
      </c>
      <c r="H25" s="61">
        <v>234782</v>
      </c>
      <c r="I25" s="160"/>
    </row>
    <row r="26" spans="1:28" s="7" customFormat="1" ht="21" thickBot="1" x14ac:dyDescent="0.35">
      <c r="A26" s="58"/>
      <c r="B26" s="70"/>
      <c r="C26" s="71"/>
      <c r="D26" s="72"/>
      <c r="E26" s="6"/>
      <c r="F26" s="58"/>
      <c r="G26" s="70"/>
      <c r="H26" s="72"/>
      <c r="I26" s="159"/>
    </row>
    <row r="27" spans="1:28" s="7" customFormat="1" ht="25.5" customHeight="1" x14ac:dyDescent="0.25">
      <c r="A27" s="422"/>
      <c r="B27" s="73" t="s">
        <v>26</v>
      </c>
      <c r="C27" s="74" t="s">
        <v>8</v>
      </c>
      <c r="D27" s="75">
        <v>5175795</v>
      </c>
      <c r="E27" s="13"/>
      <c r="F27" s="422"/>
      <c r="G27" s="73" t="s">
        <v>26</v>
      </c>
      <c r="H27" s="75">
        <f>H29+H36+H44</f>
        <v>5603777</v>
      </c>
      <c r="I27" s="159"/>
    </row>
    <row r="28" spans="1:28" s="7" customFormat="1" ht="32.25" customHeight="1" thickBot="1" x14ac:dyDescent="0.3">
      <c r="A28" s="426"/>
      <c r="B28" s="56" t="s">
        <v>27</v>
      </c>
      <c r="C28" s="57" t="e">
        <f>C29+C36+C44+#REF!</f>
        <v>#REF!</v>
      </c>
      <c r="D28" s="15">
        <f>D29+D36+D44</f>
        <v>5175795</v>
      </c>
      <c r="E28" s="13"/>
      <c r="F28" s="426"/>
      <c r="G28" s="56" t="s">
        <v>27</v>
      </c>
      <c r="H28" s="15">
        <f>H27</f>
        <v>5603777</v>
      </c>
      <c r="I28" s="159"/>
    </row>
    <row r="29" spans="1:28" s="7" customFormat="1" ht="40.5" x14ac:dyDescent="0.3">
      <c r="A29" s="415" t="s">
        <v>28</v>
      </c>
      <c r="B29" s="16" t="s">
        <v>29</v>
      </c>
      <c r="C29" s="418" t="s">
        <v>30</v>
      </c>
      <c r="D29" s="407">
        <f>D31+D32+D33+D35</f>
        <v>329782</v>
      </c>
      <c r="E29" s="17"/>
      <c r="F29" s="415" t="s">
        <v>28</v>
      </c>
      <c r="G29" s="16" t="s">
        <v>29</v>
      </c>
      <c r="H29" s="407">
        <f>H31+H32+H33+H35</f>
        <v>541855</v>
      </c>
      <c r="I29" s="159"/>
    </row>
    <row r="30" spans="1:28" s="7" customFormat="1" ht="21" thickBot="1" x14ac:dyDescent="0.35">
      <c r="A30" s="416"/>
      <c r="B30" s="18" t="s">
        <v>31</v>
      </c>
      <c r="C30" s="419"/>
      <c r="D30" s="408"/>
      <c r="E30" s="19"/>
      <c r="F30" s="416"/>
      <c r="G30" s="18" t="s">
        <v>31</v>
      </c>
      <c r="H30" s="408"/>
      <c r="I30" s="159"/>
    </row>
    <row r="31" spans="1:28" s="7" customFormat="1" ht="63.75" customHeight="1" x14ac:dyDescent="0.3">
      <c r="A31" s="416"/>
      <c r="B31" s="20" t="s">
        <v>32</v>
      </c>
      <c r="C31" s="21" t="s">
        <v>33</v>
      </c>
      <c r="D31" s="22">
        <v>15000</v>
      </c>
      <c r="E31" s="6"/>
      <c r="F31" s="416"/>
      <c r="G31" s="20" t="s">
        <v>32</v>
      </c>
      <c r="H31" s="22">
        <v>15000</v>
      </c>
      <c r="I31" s="159"/>
    </row>
    <row r="32" spans="1:28" s="7" customFormat="1" ht="69" customHeight="1" x14ac:dyDescent="0.3">
      <c r="A32" s="416"/>
      <c r="B32" s="23" t="s">
        <v>34</v>
      </c>
      <c r="C32" s="24"/>
      <c r="D32" s="25">
        <v>50000</v>
      </c>
      <c r="E32" s="6"/>
      <c r="F32" s="416"/>
      <c r="G32" s="23" t="s">
        <v>34</v>
      </c>
      <c r="H32" s="25">
        <f>50000+193063</f>
        <v>243063</v>
      </c>
      <c r="I32" s="161" t="s">
        <v>82</v>
      </c>
    </row>
    <row r="33" spans="1:9" s="7" customFormat="1" ht="42.75" customHeight="1" x14ac:dyDescent="0.3">
      <c r="A33" s="416"/>
      <c r="B33" s="442" t="s">
        <v>35</v>
      </c>
      <c r="C33" s="24"/>
      <c r="D33" s="444">
        <v>234782</v>
      </c>
      <c r="E33" s="6"/>
      <c r="F33" s="416"/>
      <c r="G33" s="190" t="s">
        <v>84</v>
      </c>
      <c r="H33" s="26">
        <f>234782+19010</f>
        <v>253792</v>
      </c>
      <c r="I33" s="159" t="s">
        <v>86</v>
      </c>
    </row>
    <row r="34" spans="1:9" s="7" customFormat="1" ht="20.25" x14ac:dyDescent="0.3">
      <c r="A34" s="416"/>
      <c r="B34" s="443"/>
      <c r="C34" s="10"/>
      <c r="D34" s="445"/>
      <c r="E34" s="6"/>
      <c r="F34" s="416"/>
      <c r="G34" s="187" t="s">
        <v>85</v>
      </c>
      <c r="H34" s="189">
        <v>19010</v>
      </c>
    </row>
    <row r="35" spans="1:9" s="7" customFormat="1" ht="41.25" thickBot="1" x14ac:dyDescent="0.35">
      <c r="A35" s="417"/>
      <c r="B35" s="27" t="s">
        <v>36</v>
      </c>
      <c r="C35" s="28"/>
      <c r="D35" s="29">
        <v>30000</v>
      </c>
      <c r="E35" s="6"/>
      <c r="F35" s="417"/>
      <c r="G35" s="27" t="s">
        <v>36</v>
      </c>
      <c r="H35" s="29">
        <v>30000</v>
      </c>
      <c r="I35" s="159"/>
    </row>
    <row r="36" spans="1:9" s="7" customFormat="1" ht="40.5" x14ac:dyDescent="0.3">
      <c r="A36" s="402" t="s">
        <v>37</v>
      </c>
      <c r="B36" s="30" t="s">
        <v>38</v>
      </c>
      <c r="C36" s="405" t="e">
        <f>C38+C42+C43</f>
        <v>#REF!</v>
      </c>
      <c r="D36" s="407">
        <f>D38+D42+D43</f>
        <v>4821013</v>
      </c>
      <c r="E36" s="6"/>
      <c r="F36" s="402" t="s">
        <v>37</v>
      </c>
      <c r="G36" s="30" t="s">
        <v>38</v>
      </c>
      <c r="H36" s="407">
        <f>H38+H42+H43</f>
        <v>5036922</v>
      </c>
      <c r="I36" s="159"/>
    </row>
    <row r="37" spans="1:9" s="7" customFormat="1" ht="21" thickBot="1" x14ac:dyDescent="0.35">
      <c r="A37" s="403"/>
      <c r="B37" s="31" t="s">
        <v>39</v>
      </c>
      <c r="C37" s="406"/>
      <c r="D37" s="408"/>
      <c r="E37" s="6"/>
      <c r="F37" s="403"/>
      <c r="G37" s="31" t="s">
        <v>39</v>
      </c>
      <c r="H37" s="408"/>
      <c r="I37" s="159"/>
    </row>
    <row r="38" spans="1:9" s="7" customFormat="1" ht="81" x14ac:dyDescent="0.3">
      <c r="A38" s="403"/>
      <c r="B38" s="32" t="s">
        <v>40</v>
      </c>
      <c r="C38" s="33" t="e">
        <f>C39+C40+C41+#REF!</f>
        <v>#REF!</v>
      </c>
      <c r="D38" s="14">
        <f>D39+D40+D41</f>
        <v>4486113</v>
      </c>
      <c r="E38" s="6"/>
      <c r="F38" s="403"/>
      <c r="G38" s="32" t="s">
        <v>40</v>
      </c>
      <c r="H38" s="14">
        <f>H39+H40+H41</f>
        <v>4702022</v>
      </c>
      <c r="I38" s="159"/>
    </row>
    <row r="39" spans="1:9" s="7" customFormat="1" ht="211.5" customHeight="1" x14ac:dyDescent="0.3">
      <c r="A39" s="403"/>
      <c r="B39" s="34" t="s">
        <v>75</v>
      </c>
      <c r="C39" s="35" t="s">
        <v>42</v>
      </c>
      <c r="D39" s="25">
        <v>2986113</v>
      </c>
      <c r="E39" s="6"/>
      <c r="F39" s="403"/>
      <c r="G39" s="34" t="s">
        <v>75</v>
      </c>
      <c r="H39" s="25">
        <f>2986113+215909</f>
        <v>3202022</v>
      </c>
      <c r="I39" s="159" t="s">
        <v>83</v>
      </c>
    </row>
    <row r="40" spans="1:9" s="7" customFormat="1" ht="94.5" customHeight="1" x14ac:dyDescent="0.3">
      <c r="A40" s="403"/>
      <c r="B40" s="36" t="s">
        <v>43</v>
      </c>
      <c r="C40" s="35" t="s">
        <v>44</v>
      </c>
      <c r="D40" s="25">
        <v>1250000</v>
      </c>
      <c r="E40" s="37"/>
      <c r="F40" s="403"/>
      <c r="G40" s="36" t="s">
        <v>43</v>
      </c>
      <c r="H40" s="25">
        <v>1250000</v>
      </c>
      <c r="I40" s="159"/>
    </row>
    <row r="41" spans="1:9" s="7" customFormat="1" ht="30.75" customHeight="1" x14ac:dyDescent="0.3">
      <c r="A41" s="403"/>
      <c r="B41" s="38" t="s">
        <v>45</v>
      </c>
      <c r="C41" s="35" t="s">
        <v>46</v>
      </c>
      <c r="D41" s="25">
        <v>250000</v>
      </c>
      <c r="E41" s="6"/>
      <c r="F41" s="403"/>
      <c r="G41" s="38" t="s">
        <v>45</v>
      </c>
      <c r="H41" s="25">
        <v>250000</v>
      </c>
      <c r="I41" s="159"/>
    </row>
    <row r="42" spans="1:9" s="7" customFormat="1" ht="42.75" customHeight="1" x14ac:dyDescent="0.3">
      <c r="A42" s="403"/>
      <c r="B42" s="39" t="s">
        <v>47</v>
      </c>
      <c r="C42" s="40" t="s">
        <v>48</v>
      </c>
      <c r="D42" s="41">
        <v>35000</v>
      </c>
      <c r="F42" s="403"/>
      <c r="G42" s="39" t="s">
        <v>47</v>
      </c>
      <c r="H42" s="41">
        <v>35000</v>
      </c>
      <c r="I42" s="159"/>
    </row>
    <row r="43" spans="1:9" s="7" customFormat="1" ht="47.25" customHeight="1" thickBot="1" x14ac:dyDescent="0.35">
      <c r="A43" s="404"/>
      <c r="B43" s="39" t="s">
        <v>49</v>
      </c>
      <c r="C43" s="40" t="s">
        <v>50</v>
      </c>
      <c r="D43" s="41">
        <v>299900</v>
      </c>
      <c r="F43" s="404"/>
      <c r="G43" s="39" t="s">
        <v>49</v>
      </c>
      <c r="H43" s="41">
        <v>299900</v>
      </c>
      <c r="I43" s="159"/>
    </row>
    <row r="44" spans="1:9" s="7" customFormat="1" ht="45.75" customHeight="1" x14ac:dyDescent="0.3">
      <c r="A44" s="409" t="s">
        <v>51</v>
      </c>
      <c r="B44" s="42" t="s">
        <v>52</v>
      </c>
      <c r="C44" s="411" t="s">
        <v>53</v>
      </c>
      <c r="D44" s="413">
        <v>25000</v>
      </c>
      <c r="F44" s="458" t="s">
        <v>51</v>
      </c>
      <c r="G44" s="42" t="s">
        <v>52</v>
      </c>
      <c r="H44" s="456">
        <v>25000</v>
      </c>
      <c r="I44" s="159"/>
    </row>
    <row r="45" spans="1:9" s="7" customFormat="1" ht="45.75" customHeight="1" thickBot="1" x14ac:dyDescent="0.35">
      <c r="A45" s="410"/>
      <c r="B45" s="43" t="s">
        <v>54</v>
      </c>
      <c r="C45" s="412"/>
      <c r="D45" s="414"/>
      <c r="E45" s="13"/>
      <c r="F45" s="459"/>
      <c r="G45" s="43" t="s">
        <v>54</v>
      </c>
      <c r="H45" s="457"/>
      <c r="I45" s="230" t="s">
        <v>89</v>
      </c>
    </row>
    <row r="46" spans="1:9" s="7" customFormat="1" ht="68.25" customHeight="1" x14ac:dyDescent="0.3">
      <c r="A46" s="142"/>
      <c r="B46" s="143"/>
      <c r="C46" s="144"/>
    </row>
    <row r="47" spans="1:9" s="7" customFormat="1" ht="20.25" x14ac:dyDescent="0.3">
      <c r="A47" s="401"/>
      <c r="B47" s="401"/>
      <c r="C47" s="401"/>
      <c r="D47" s="401"/>
      <c r="E47" s="13"/>
      <c r="F47" s="142"/>
      <c r="G47" s="143"/>
      <c r="H47" s="145"/>
      <c r="I47" s="159"/>
    </row>
    <row r="48" spans="1:9" s="7" customFormat="1" ht="20.25" x14ac:dyDescent="0.3">
      <c r="A48" s="44"/>
      <c r="B48" s="45"/>
      <c r="C48" s="46"/>
      <c r="D48" s="44"/>
      <c r="E48" s="6"/>
      <c r="F48" s="401"/>
      <c r="G48" s="401"/>
      <c r="H48" s="401"/>
      <c r="I48" s="159"/>
    </row>
    <row r="49" spans="1:9" s="7" customFormat="1" ht="20.25" x14ac:dyDescent="0.25">
      <c r="A49" s="44"/>
      <c r="B49" s="45"/>
      <c r="C49" s="46"/>
      <c r="D49" s="44"/>
      <c r="E49" s="6"/>
      <c r="I49" s="159"/>
    </row>
    <row r="50" spans="1:9" s="7" customFormat="1" ht="20.25" x14ac:dyDescent="0.25">
      <c r="A50" s="44"/>
      <c r="B50" s="45"/>
      <c r="C50" s="46"/>
      <c r="D50" s="44"/>
      <c r="E50" s="6"/>
      <c r="I50" s="159"/>
    </row>
    <row r="51" spans="1:9" s="7" customFormat="1" ht="20.25" x14ac:dyDescent="0.25">
      <c r="A51" s="44"/>
      <c r="B51" s="45"/>
      <c r="C51" s="46"/>
      <c r="D51" s="44"/>
      <c r="E51" s="6"/>
      <c r="I51" s="159"/>
    </row>
    <row r="52" spans="1:9" s="7" customFormat="1" ht="20.25" x14ac:dyDescent="0.25">
      <c r="A52" s="44"/>
      <c r="B52" s="45"/>
      <c r="C52" s="46"/>
      <c r="D52" s="44"/>
      <c r="E52" s="6"/>
      <c r="I52" s="159"/>
    </row>
    <row r="53" spans="1:9" s="7" customFormat="1" ht="20.25" x14ac:dyDescent="0.25">
      <c r="A53" s="44"/>
      <c r="B53" s="45"/>
      <c r="C53" s="46"/>
      <c r="D53" s="44"/>
      <c r="E53" s="6"/>
      <c r="I53" s="159"/>
    </row>
    <row r="54" spans="1:9" s="7" customFormat="1" ht="20.25" x14ac:dyDescent="0.25">
      <c r="A54" s="44"/>
      <c r="B54" s="45"/>
      <c r="C54" s="46"/>
      <c r="D54" s="44"/>
      <c r="E54" s="6"/>
      <c r="I54" s="159"/>
    </row>
    <row r="55" spans="1:9" s="7" customFormat="1" ht="20.25" x14ac:dyDescent="0.25">
      <c r="A55" s="1"/>
      <c r="B55" s="2"/>
      <c r="C55" s="3"/>
      <c r="D55" s="1"/>
      <c r="E55" s="6"/>
      <c r="I55" s="159"/>
    </row>
  </sheetData>
  <mergeCells count="27">
    <mergeCell ref="A1:H1"/>
    <mergeCell ref="A2:D2"/>
    <mergeCell ref="F2:H2"/>
    <mergeCell ref="F3:H3"/>
    <mergeCell ref="H44:H45"/>
    <mergeCell ref="F44:F45"/>
    <mergeCell ref="A3:D3"/>
    <mergeCell ref="H36:H37"/>
    <mergeCell ref="A29:A35"/>
    <mergeCell ref="C29:C30"/>
    <mergeCell ref="D29:D30"/>
    <mergeCell ref="A4:A5"/>
    <mergeCell ref="A27:A28"/>
    <mergeCell ref="F48:H48"/>
    <mergeCell ref="A47:D47"/>
    <mergeCell ref="F27:F28"/>
    <mergeCell ref="F29:F35"/>
    <mergeCell ref="H29:H30"/>
    <mergeCell ref="F36:F43"/>
    <mergeCell ref="A36:A43"/>
    <mergeCell ref="C36:C37"/>
    <mergeCell ref="D36:D37"/>
    <mergeCell ref="A44:A45"/>
    <mergeCell ref="C44:C45"/>
    <mergeCell ref="D44:D45"/>
    <mergeCell ref="B33:B34"/>
    <mergeCell ref="D33:D34"/>
  </mergeCells>
  <pageMargins left="1.01" right="0.19685039370078741" top="0.35433070866141736" bottom="0.35433070866141736" header="0.3" footer="0.31496062992125984"/>
  <pageSetup paperSize="9" scale="37" orientation="landscape" verticalDpi="0" r:id="rId1"/>
  <rowBreaks count="1" manualBreakCount="1">
    <brk id="38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view="pageBreakPreview" topLeftCell="A2" zoomScale="60" zoomScaleNormal="60" workbookViewId="0">
      <selection activeCell="A2" sqref="A2:XFD2"/>
    </sheetView>
  </sheetViews>
  <sheetFormatPr defaultColWidth="9.140625" defaultRowHeight="26.25" x14ac:dyDescent="0.25"/>
  <cols>
    <col min="1" max="1" width="13" style="1" customWidth="1"/>
    <col min="2" max="2" width="89.85546875" style="2" customWidth="1"/>
    <col min="3" max="3" width="3.140625" style="3" hidden="1" customWidth="1"/>
    <col min="4" max="4" width="42.42578125" style="1" customWidth="1"/>
    <col min="5" max="5" width="33.28515625" style="4" customWidth="1"/>
    <col min="6" max="6" width="31.85546875" style="5" customWidth="1"/>
    <col min="7" max="7" width="9.140625" style="5" customWidth="1"/>
    <col min="8" max="8" width="11.85546875" style="5" bestFit="1" customWidth="1"/>
    <col min="9" max="9" width="22.28515625" style="5" bestFit="1" customWidth="1"/>
    <col min="10" max="10" width="30.140625" style="5" bestFit="1" customWidth="1"/>
    <col min="11" max="11" width="28.42578125" style="5" bestFit="1" customWidth="1"/>
    <col min="12" max="16384" width="9.140625" style="5"/>
  </cols>
  <sheetData>
    <row r="1" spans="1:13" ht="193.5" hidden="1" customHeight="1" x14ac:dyDescent="0.25">
      <c r="E1" s="5"/>
    </row>
    <row r="2" spans="1:13" ht="193.5" customHeight="1" x14ac:dyDescent="0.25">
      <c r="E2" s="5"/>
    </row>
    <row r="3" spans="1:13" s="7" customFormat="1" ht="20.25" x14ac:dyDescent="0.25">
      <c r="A3" s="420" t="s">
        <v>0</v>
      </c>
      <c r="B3" s="420"/>
      <c r="C3" s="420"/>
      <c r="D3" s="420"/>
      <c r="E3" s="6"/>
    </row>
    <row r="4" spans="1:13" s="7" customFormat="1" ht="21" thickBot="1" x14ac:dyDescent="0.3">
      <c r="A4" s="421" t="s">
        <v>1</v>
      </c>
      <c r="B4" s="421"/>
      <c r="C4" s="421"/>
      <c r="D4" s="421"/>
      <c r="E4" s="6"/>
    </row>
    <row r="5" spans="1:13" s="7" customFormat="1" ht="18.75" customHeight="1" x14ac:dyDescent="0.3">
      <c r="A5" s="422" t="s">
        <v>2</v>
      </c>
      <c r="B5" s="424" t="s">
        <v>3</v>
      </c>
      <c r="C5" s="8" t="s">
        <v>4</v>
      </c>
      <c r="D5" s="9" t="s">
        <v>56</v>
      </c>
      <c r="E5" s="6"/>
    </row>
    <row r="6" spans="1:13" s="7" customFormat="1" ht="21.75" customHeight="1" x14ac:dyDescent="0.3">
      <c r="A6" s="423"/>
      <c r="B6" s="425"/>
      <c r="C6" s="10" t="s">
        <v>5</v>
      </c>
      <c r="D6" s="11" t="s">
        <v>5</v>
      </c>
      <c r="E6" s="6"/>
    </row>
    <row r="7" spans="1:13" s="7" customFormat="1" ht="21" thickBot="1" x14ac:dyDescent="0.35">
      <c r="A7" s="67">
        <v>1</v>
      </c>
      <c r="B7" s="62">
        <v>2</v>
      </c>
      <c r="C7" s="68">
        <v>3</v>
      </c>
      <c r="D7" s="69">
        <v>3</v>
      </c>
      <c r="E7" s="6"/>
      <c r="F7" s="12"/>
    </row>
    <row r="8" spans="1:13" s="7" customFormat="1" ht="28.5" customHeight="1" x14ac:dyDescent="0.3">
      <c r="A8" s="162"/>
      <c r="B8" s="163" t="s">
        <v>80</v>
      </c>
      <c r="C8" s="164"/>
      <c r="D8" s="165">
        <f>D10+D9</f>
        <v>5603777</v>
      </c>
      <c r="E8" s="6"/>
      <c r="F8" s="12"/>
    </row>
    <row r="9" spans="1:13" s="7" customFormat="1" ht="20.25" x14ac:dyDescent="0.3">
      <c r="A9" s="166"/>
      <c r="B9" s="167" t="s">
        <v>81</v>
      </c>
      <c r="C9" s="21"/>
      <c r="D9" s="168">
        <v>427982</v>
      </c>
      <c r="E9" s="6"/>
      <c r="F9" s="12"/>
    </row>
    <row r="10" spans="1:13" ht="31.5" customHeight="1" x14ac:dyDescent="0.25">
      <c r="A10" s="47" t="s">
        <v>6</v>
      </c>
      <c r="B10" s="63" t="s">
        <v>7</v>
      </c>
      <c r="C10" s="55" t="s">
        <v>8</v>
      </c>
      <c r="D10" s="41">
        <f>SUM(D11:D26)</f>
        <v>5175795</v>
      </c>
      <c r="E10" s="5"/>
    </row>
    <row r="11" spans="1:13" s="51" customFormat="1" ht="40.5" x14ac:dyDescent="0.3">
      <c r="A11" s="48">
        <v>4020201</v>
      </c>
      <c r="B11" s="64" t="s">
        <v>9</v>
      </c>
      <c r="C11" s="49">
        <v>351626</v>
      </c>
      <c r="D11" s="50">
        <v>52976</v>
      </c>
      <c r="M11" s="51" t="s">
        <v>10</v>
      </c>
    </row>
    <row r="12" spans="1:13" s="51" customFormat="1" ht="40.5" x14ac:dyDescent="0.3">
      <c r="A12" s="52">
        <v>4020202</v>
      </c>
      <c r="B12" s="65" t="s">
        <v>11</v>
      </c>
      <c r="C12" s="53">
        <v>0</v>
      </c>
      <c r="D12" s="54">
        <v>0</v>
      </c>
    </row>
    <row r="13" spans="1:13" s="51" customFormat="1" ht="40.5" x14ac:dyDescent="0.3">
      <c r="A13" s="52">
        <v>4020203</v>
      </c>
      <c r="B13" s="65" t="s">
        <v>12</v>
      </c>
      <c r="C13" s="53">
        <v>0</v>
      </c>
      <c r="D13" s="54">
        <v>0</v>
      </c>
    </row>
    <row r="14" spans="1:13" s="51" customFormat="1" ht="40.5" x14ac:dyDescent="0.3">
      <c r="A14" s="52">
        <v>4020204</v>
      </c>
      <c r="B14" s="65" t="s">
        <v>13</v>
      </c>
      <c r="C14" s="53">
        <v>1391459</v>
      </c>
      <c r="D14" s="50">
        <v>1356513</v>
      </c>
    </row>
    <row r="15" spans="1:13" s="51" customFormat="1" ht="60.75" x14ac:dyDescent="0.3">
      <c r="A15" s="52">
        <v>4020205</v>
      </c>
      <c r="B15" s="65" t="s">
        <v>14</v>
      </c>
      <c r="C15" s="53">
        <v>485428</v>
      </c>
      <c r="D15" s="50">
        <v>509844</v>
      </c>
      <c r="E15" s="51">
        <f>427982-19010-193063</f>
        <v>215909</v>
      </c>
    </row>
    <row r="16" spans="1:13" s="51" customFormat="1" ht="40.5" x14ac:dyDescent="0.3">
      <c r="A16" s="52">
        <v>4020206</v>
      </c>
      <c r="B16" s="65" t="s">
        <v>15</v>
      </c>
      <c r="C16" s="53">
        <v>746172</v>
      </c>
      <c r="D16" s="50">
        <v>1070471</v>
      </c>
    </row>
    <row r="17" spans="1:6" s="51" customFormat="1" ht="40.5" x14ac:dyDescent="0.3">
      <c r="A17" s="52">
        <v>4020207</v>
      </c>
      <c r="B17" s="65" t="s">
        <v>16</v>
      </c>
      <c r="C17" s="53">
        <v>283104</v>
      </c>
      <c r="D17" s="50">
        <v>196168</v>
      </c>
    </row>
    <row r="18" spans="1:6" s="51" customFormat="1" ht="40.5" x14ac:dyDescent="0.3">
      <c r="A18" s="52">
        <v>4020208</v>
      </c>
      <c r="B18" s="65" t="s">
        <v>17</v>
      </c>
      <c r="C18" s="53">
        <v>0</v>
      </c>
      <c r="D18" s="54">
        <v>0</v>
      </c>
    </row>
    <row r="19" spans="1:6" s="51" customFormat="1" ht="40.5" x14ac:dyDescent="0.3">
      <c r="A19" s="52">
        <v>4020209</v>
      </c>
      <c r="B19" s="65" t="s">
        <v>18</v>
      </c>
      <c r="C19" s="53">
        <v>87414</v>
      </c>
      <c r="D19" s="50">
        <v>51124</v>
      </c>
    </row>
    <row r="20" spans="1:6" s="51" customFormat="1" ht="40.5" x14ac:dyDescent="0.3">
      <c r="A20" s="52">
        <v>4020210</v>
      </c>
      <c r="B20" s="65" t="s">
        <v>19</v>
      </c>
      <c r="C20" s="53">
        <v>1233034</v>
      </c>
      <c r="D20" s="50">
        <v>1193127</v>
      </c>
    </row>
    <row r="21" spans="1:6" s="51" customFormat="1" ht="60.75" x14ac:dyDescent="0.3">
      <c r="A21" s="52">
        <v>4020211</v>
      </c>
      <c r="B21" s="65" t="s">
        <v>20</v>
      </c>
      <c r="C21" s="53">
        <v>23968</v>
      </c>
      <c r="D21" s="50">
        <v>31097</v>
      </c>
    </row>
    <row r="22" spans="1:6" s="51" customFormat="1" ht="20.25" x14ac:dyDescent="0.3">
      <c r="A22" s="52">
        <v>4020212</v>
      </c>
      <c r="B22" s="65" t="s">
        <v>21</v>
      </c>
      <c r="C22" s="53">
        <v>0</v>
      </c>
      <c r="D22" s="54">
        <v>0</v>
      </c>
    </row>
    <row r="23" spans="1:6" s="51" customFormat="1" ht="20.25" x14ac:dyDescent="0.3">
      <c r="A23" s="52">
        <v>4020213</v>
      </c>
      <c r="B23" s="65" t="s">
        <v>22</v>
      </c>
      <c r="C23" s="53">
        <v>0</v>
      </c>
      <c r="D23" s="54">
        <v>0</v>
      </c>
    </row>
    <row r="24" spans="1:6" s="51" customFormat="1" ht="60.75" x14ac:dyDescent="0.3">
      <c r="A24" s="52">
        <v>4020214</v>
      </c>
      <c r="B24" s="65" t="s">
        <v>23</v>
      </c>
      <c r="C24" s="53">
        <v>312662</v>
      </c>
      <c r="D24" s="50">
        <v>420478</v>
      </c>
    </row>
    <row r="25" spans="1:6" s="51" customFormat="1" ht="101.25" x14ac:dyDescent="0.3">
      <c r="A25" s="52">
        <v>4020215</v>
      </c>
      <c r="B25" s="65" t="s">
        <v>24</v>
      </c>
      <c r="C25" s="53">
        <v>38551</v>
      </c>
      <c r="D25" s="50">
        <v>59215</v>
      </c>
    </row>
    <row r="26" spans="1:6" s="51" customFormat="1" ht="21" thickBot="1" x14ac:dyDescent="0.35">
      <c r="A26" s="59">
        <v>4020216</v>
      </c>
      <c r="B26" s="66" t="s">
        <v>25</v>
      </c>
      <c r="C26" s="60">
        <v>295643</v>
      </c>
      <c r="D26" s="61">
        <v>234782</v>
      </c>
    </row>
    <row r="27" spans="1:6" s="7" customFormat="1" ht="21" thickBot="1" x14ac:dyDescent="0.35">
      <c r="A27" s="58"/>
      <c r="B27" s="70"/>
      <c r="C27" s="71"/>
      <c r="D27" s="72"/>
      <c r="E27" s="6"/>
      <c r="F27" s="12"/>
    </row>
    <row r="28" spans="1:6" s="7" customFormat="1" ht="36.75" customHeight="1" x14ac:dyDescent="0.25">
      <c r="A28" s="422"/>
      <c r="B28" s="73" t="s">
        <v>26</v>
      </c>
      <c r="C28" s="74" t="s">
        <v>8</v>
      </c>
      <c r="D28" s="75">
        <f>D30+D37+D45</f>
        <v>5603777</v>
      </c>
      <c r="E28" s="13"/>
    </row>
    <row r="29" spans="1:6" s="7" customFormat="1" ht="21" thickBot="1" x14ac:dyDescent="0.3">
      <c r="A29" s="426"/>
      <c r="B29" s="56" t="s">
        <v>27</v>
      </c>
      <c r="C29" s="57" t="e">
        <f>C30+C37+C45+#REF!</f>
        <v>#REF!</v>
      </c>
      <c r="D29" s="15">
        <f>D28</f>
        <v>5603777</v>
      </c>
      <c r="E29" s="13"/>
    </row>
    <row r="30" spans="1:6" s="7" customFormat="1" ht="40.5" x14ac:dyDescent="0.3">
      <c r="A30" s="415" t="s">
        <v>28</v>
      </c>
      <c r="B30" s="16" t="s">
        <v>29</v>
      </c>
      <c r="C30" s="418" t="s">
        <v>30</v>
      </c>
      <c r="D30" s="407">
        <f>D32+D33+D34+D36</f>
        <v>541855</v>
      </c>
      <c r="E30" s="17"/>
    </row>
    <row r="31" spans="1:6" s="7" customFormat="1" ht="21" thickBot="1" x14ac:dyDescent="0.35">
      <c r="A31" s="416"/>
      <c r="B31" s="18" t="s">
        <v>31</v>
      </c>
      <c r="C31" s="419"/>
      <c r="D31" s="408"/>
      <c r="E31" s="19"/>
    </row>
    <row r="32" spans="1:6" s="7" customFormat="1" ht="62.25" customHeight="1" x14ac:dyDescent="0.3">
      <c r="A32" s="416"/>
      <c r="B32" s="20" t="s">
        <v>32</v>
      </c>
      <c r="C32" s="21" t="s">
        <v>33</v>
      </c>
      <c r="D32" s="22">
        <v>15000</v>
      </c>
      <c r="E32" s="6"/>
    </row>
    <row r="33" spans="1:8" s="7" customFormat="1" ht="60.75" x14ac:dyDescent="0.3">
      <c r="A33" s="416"/>
      <c r="B33" s="23" t="s">
        <v>34</v>
      </c>
      <c r="C33" s="24"/>
      <c r="D33" s="25">
        <f>50000+193063</f>
        <v>243063</v>
      </c>
      <c r="E33" s="6">
        <f>427982-193063</f>
        <v>234919</v>
      </c>
    </row>
    <row r="34" spans="1:8" s="7" customFormat="1" ht="42" customHeight="1" x14ac:dyDescent="0.3">
      <c r="A34" s="416"/>
      <c r="B34" s="190" t="s">
        <v>84</v>
      </c>
      <c r="C34" s="24"/>
      <c r="D34" s="26">
        <f>234782+19010</f>
        <v>253792</v>
      </c>
      <c r="E34" s="6"/>
      <c r="H34" s="7" t="s">
        <v>10</v>
      </c>
    </row>
    <row r="35" spans="1:8" s="7" customFormat="1" ht="20.25" x14ac:dyDescent="0.3">
      <c r="A35" s="416"/>
      <c r="B35" s="187" t="s">
        <v>85</v>
      </c>
      <c r="C35" s="188"/>
      <c r="D35" s="189">
        <v>19010</v>
      </c>
      <c r="E35" s="6"/>
    </row>
    <row r="36" spans="1:8" s="7" customFormat="1" ht="41.25" thickBot="1" x14ac:dyDescent="0.35">
      <c r="A36" s="417"/>
      <c r="B36" s="27" t="s">
        <v>36</v>
      </c>
      <c r="C36" s="28"/>
      <c r="D36" s="29">
        <v>30000</v>
      </c>
      <c r="E36" s="6"/>
    </row>
    <row r="37" spans="1:8" s="7" customFormat="1" ht="40.5" x14ac:dyDescent="0.3">
      <c r="A37" s="402" t="s">
        <v>37</v>
      </c>
      <c r="B37" s="30" t="s">
        <v>38</v>
      </c>
      <c r="C37" s="405" t="e">
        <f>C39+C43+C44</f>
        <v>#REF!</v>
      </c>
      <c r="D37" s="407">
        <f>D39+D43+D44</f>
        <v>5036922</v>
      </c>
      <c r="E37" s="6"/>
    </row>
    <row r="38" spans="1:8" s="7" customFormat="1" ht="21" thickBot="1" x14ac:dyDescent="0.35">
      <c r="A38" s="403"/>
      <c r="B38" s="31" t="s">
        <v>39</v>
      </c>
      <c r="C38" s="406"/>
      <c r="D38" s="408"/>
      <c r="E38" s="6"/>
    </row>
    <row r="39" spans="1:8" s="7" customFormat="1" ht="101.25" x14ac:dyDescent="0.3">
      <c r="A39" s="403"/>
      <c r="B39" s="32" t="s">
        <v>40</v>
      </c>
      <c r="C39" s="33" t="e">
        <f>C40+C41+C42+#REF!</f>
        <v>#REF!</v>
      </c>
      <c r="D39" s="14">
        <f>D40+D41+D42</f>
        <v>4702022</v>
      </c>
      <c r="E39" s="6"/>
      <c r="F39" s="12"/>
    </row>
    <row r="40" spans="1:8" s="7" customFormat="1" ht="243" x14ac:dyDescent="0.3">
      <c r="A40" s="403"/>
      <c r="B40" s="34" t="s">
        <v>75</v>
      </c>
      <c r="C40" s="35" t="s">
        <v>42</v>
      </c>
      <c r="D40" s="25">
        <f>2986113+215909</f>
        <v>3202022</v>
      </c>
      <c r="E40" s="6">
        <v>234919</v>
      </c>
      <c r="F40" s="12"/>
    </row>
    <row r="41" spans="1:8" s="7" customFormat="1" ht="80.25" customHeight="1" x14ac:dyDescent="0.3">
      <c r="A41" s="403"/>
      <c r="B41" s="36" t="s">
        <v>43</v>
      </c>
      <c r="C41" s="35" t="s">
        <v>44</v>
      </c>
      <c r="D41" s="25">
        <v>1250000</v>
      </c>
      <c r="E41" s="37"/>
    </row>
    <row r="42" spans="1:8" s="7" customFormat="1" ht="21" customHeight="1" x14ac:dyDescent="0.3">
      <c r="A42" s="403"/>
      <c r="B42" s="38" t="s">
        <v>45</v>
      </c>
      <c r="C42" s="35" t="s">
        <v>46</v>
      </c>
      <c r="D42" s="25">
        <v>250000</v>
      </c>
      <c r="E42" s="6"/>
    </row>
    <row r="43" spans="1:8" s="7" customFormat="1" ht="39.75" customHeight="1" x14ac:dyDescent="0.3">
      <c r="A43" s="403"/>
      <c r="B43" s="39" t="s">
        <v>47</v>
      </c>
      <c r="C43" s="40" t="s">
        <v>48</v>
      </c>
      <c r="D43" s="41">
        <v>35000</v>
      </c>
    </row>
    <row r="44" spans="1:8" s="7" customFormat="1" ht="47.25" customHeight="1" thickBot="1" x14ac:dyDescent="0.35">
      <c r="A44" s="404"/>
      <c r="B44" s="39" t="s">
        <v>49</v>
      </c>
      <c r="C44" s="40" t="s">
        <v>50</v>
      </c>
      <c r="D44" s="41">
        <v>299900</v>
      </c>
    </row>
    <row r="45" spans="1:8" s="7" customFormat="1" ht="40.5" x14ac:dyDescent="0.3">
      <c r="A45" s="409" t="s">
        <v>51</v>
      </c>
      <c r="B45" s="42" t="s">
        <v>52</v>
      </c>
      <c r="C45" s="411" t="s">
        <v>53</v>
      </c>
      <c r="D45" s="413">
        <v>25000</v>
      </c>
    </row>
    <row r="46" spans="1:8" s="7" customFormat="1" ht="60.75" customHeight="1" thickBot="1" x14ac:dyDescent="0.35">
      <c r="A46" s="410"/>
      <c r="B46" s="43" t="s">
        <v>54</v>
      </c>
      <c r="C46" s="412"/>
      <c r="D46" s="414"/>
      <c r="E46" s="13"/>
    </row>
    <row r="47" spans="1:8" s="7" customFormat="1" ht="20.25" x14ac:dyDescent="0.25">
      <c r="E47" s="6"/>
    </row>
    <row r="48" spans="1:8" s="7" customFormat="1" ht="23.25" customHeight="1" x14ac:dyDescent="0.3">
      <c r="A48" s="401" t="s">
        <v>55</v>
      </c>
      <c r="B48" s="401"/>
      <c r="C48" s="401"/>
      <c r="D48" s="401"/>
      <c r="E48" s="6"/>
    </row>
    <row r="49" spans="1:5" s="7" customFormat="1" ht="20.25" x14ac:dyDescent="0.25">
      <c r="A49" s="44"/>
      <c r="B49" s="45"/>
      <c r="C49" s="46"/>
      <c r="D49" s="44"/>
      <c r="E49" s="6"/>
    </row>
    <row r="50" spans="1:5" s="7" customFormat="1" ht="20.25" x14ac:dyDescent="0.25">
      <c r="A50" s="44"/>
      <c r="B50" s="45"/>
      <c r="C50" s="46"/>
      <c r="D50" s="44"/>
      <c r="E50" s="6"/>
    </row>
    <row r="51" spans="1:5" s="7" customFormat="1" ht="20.25" x14ac:dyDescent="0.25">
      <c r="A51" s="44"/>
      <c r="B51" s="45"/>
      <c r="C51" s="46"/>
      <c r="D51" s="44"/>
      <c r="E51" s="6"/>
    </row>
    <row r="52" spans="1:5" s="7" customFormat="1" ht="20.25" x14ac:dyDescent="0.25">
      <c r="A52" s="44"/>
      <c r="B52" s="45"/>
      <c r="C52" s="46"/>
      <c r="D52" s="44"/>
      <c r="E52" s="6"/>
    </row>
    <row r="53" spans="1:5" s="7" customFormat="1" ht="20.25" x14ac:dyDescent="0.25">
      <c r="A53" s="44"/>
      <c r="B53" s="45"/>
      <c r="C53" s="46"/>
      <c r="D53" s="44"/>
      <c r="E53" s="6"/>
    </row>
    <row r="54" spans="1:5" s="7" customFormat="1" ht="20.25" x14ac:dyDescent="0.25">
      <c r="A54" s="44"/>
      <c r="B54" s="45"/>
      <c r="C54" s="46"/>
      <c r="D54" s="44"/>
      <c r="E54" s="6"/>
    </row>
    <row r="55" spans="1:5" s="7" customFormat="1" ht="20.25" x14ac:dyDescent="0.25">
      <c r="A55" s="44"/>
      <c r="B55" s="45"/>
      <c r="C55" s="46"/>
      <c r="D55" s="44"/>
      <c r="E55" s="6"/>
    </row>
  </sheetData>
  <mergeCells count="15">
    <mergeCell ref="A30:A36"/>
    <mergeCell ref="C30:C31"/>
    <mergeCell ref="D30:D31"/>
    <mergeCell ref="A3:D3"/>
    <mergeCell ref="A4:D4"/>
    <mergeCell ref="A5:A6"/>
    <mergeCell ref="B5:B6"/>
    <mergeCell ref="A28:A29"/>
    <mergeCell ref="A48:D48"/>
    <mergeCell ref="A37:A44"/>
    <mergeCell ref="C37:C38"/>
    <mergeCell ref="D37:D38"/>
    <mergeCell ref="A45:A46"/>
    <mergeCell ref="C45:C46"/>
    <mergeCell ref="D45:D46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9"/>
  <sheetViews>
    <sheetView view="pageBreakPreview" zoomScale="60" zoomScaleNormal="60" workbookViewId="0">
      <selection activeCell="E29" sqref="E29:F29"/>
    </sheetView>
  </sheetViews>
  <sheetFormatPr defaultRowHeight="18.75" x14ac:dyDescent="0.25"/>
  <cols>
    <col min="1" max="1" width="11.28515625" style="86" customWidth="1"/>
    <col min="2" max="2" width="69.7109375" style="80" customWidth="1"/>
    <col min="3" max="3" width="17.42578125" style="220" hidden="1" customWidth="1"/>
    <col min="4" max="4" width="18.28515625" style="220" hidden="1" customWidth="1"/>
    <col min="5" max="5" width="18.28515625" style="87" customWidth="1"/>
    <col min="6" max="7" width="18.28515625" style="87" bestFit="1" customWidth="1"/>
    <col min="8" max="8" width="20.42578125" style="87" customWidth="1"/>
    <col min="9" max="9" width="18.140625" style="80" customWidth="1"/>
    <col min="10" max="10" width="17.5703125" style="80" customWidth="1"/>
    <col min="11" max="11" width="15.85546875" style="80" bestFit="1" customWidth="1"/>
    <col min="12" max="12" width="14.85546875" style="80" bestFit="1" customWidth="1"/>
    <col min="13" max="13" width="8.7109375" style="80" bestFit="1" customWidth="1"/>
    <col min="14" max="16384" width="9.140625" style="80"/>
  </cols>
  <sheetData>
    <row r="1" spans="1:11" ht="198" customHeight="1" x14ac:dyDescent="0.25">
      <c r="C1" s="433" t="s">
        <v>69</v>
      </c>
      <c r="D1" s="433"/>
      <c r="E1" s="433"/>
      <c r="F1" s="433"/>
      <c r="G1" s="433"/>
      <c r="H1" s="433"/>
      <c r="I1" s="427" t="s">
        <v>71</v>
      </c>
      <c r="J1" s="427"/>
      <c r="K1" s="427"/>
    </row>
    <row r="2" spans="1:11" s="89" customFormat="1" ht="85.5" customHeight="1" thickBot="1" x14ac:dyDescent="0.35">
      <c r="A2" s="440" t="s">
        <v>70</v>
      </c>
      <c r="B2" s="440"/>
      <c r="C2" s="440"/>
      <c r="D2" s="440"/>
      <c r="E2" s="440"/>
      <c r="F2" s="440"/>
      <c r="G2" s="440"/>
      <c r="H2" s="440"/>
    </row>
    <row r="3" spans="1:11" ht="59.25" thickBot="1" x14ac:dyDescent="0.3">
      <c r="A3" s="101" t="s">
        <v>57</v>
      </c>
      <c r="B3" s="105" t="s">
        <v>58</v>
      </c>
      <c r="C3" s="200" t="s">
        <v>59</v>
      </c>
      <c r="D3" s="201" t="s">
        <v>60</v>
      </c>
      <c r="E3" s="197" t="s">
        <v>87</v>
      </c>
      <c r="F3" s="90" t="s">
        <v>61</v>
      </c>
      <c r="G3" s="90" t="s">
        <v>62</v>
      </c>
      <c r="H3" s="91" t="s">
        <v>68</v>
      </c>
    </row>
    <row r="4" spans="1:11" ht="21" thickBot="1" x14ac:dyDescent="0.35">
      <c r="A4" s="198"/>
      <c r="B4" s="163" t="s">
        <v>80</v>
      </c>
      <c r="C4" s="200"/>
      <c r="D4" s="201"/>
      <c r="E4" s="197">
        <f>E6+E5</f>
        <v>3133747</v>
      </c>
      <c r="F4" s="197"/>
      <c r="G4" s="197"/>
      <c r="H4" s="197">
        <f>H6+H5</f>
        <v>5603777</v>
      </c>
    </row>
    <row r="5" spans="1:11" ht="21" thickBot="1" x14ac:dyDescent="0.35">
      <c r="A5" s="198"/>
      <c r="B5" s="222" t="s">
        <v>81</v>
      </c>
      <c r="C5" s="223"/>
      <c r="D5" s="202"/>
      <c r="E5" s="224">
        <v>427982</v>
      </c>
      <c r="F5" s="224"/>
      <c r="G5" s="224"/>
      <c r="H5" s="224">
        <v>427982</v>
      </c>
    </row>
    <row r="6" spans="1:11" ht="20.25" thickBot="1" x14ac:dyDescent="0.3">
      <c r="A6" s="225">
        <v>4000000</v>
      </c>
      <c r="B6" s="98" t="s">
        <v>63</v>
      </c>
      <c r="C6" s="203">
        <v>1451006</v>
      </c>
      <c r="D6" s="204">
        <v>1254759</v>
      </c>
      <c r="E6" s="99">
        <f>C6+D6</f>
        <v>2705765</v>
      </c>
      <c r="F6" s="99">
        <v>1300938</v>
      </c>
      <c r="G6" s="99">
        <v>1169092</v>
      </c>
      <c r="H6" s="100">
        <f>E6+F6+G6</f>
        <v>5175795</v>
      </c>
      <c r="I6" s="79"/>
      <c r="J6" s="79"/>
      <c r="K6" s="79"/>
    </row>
    <row r="7" spans="1:11" ht="37.5" x14ac:dyDescent="0.25">
      <c r="A7" s="103">
        <v>4020200</v>
      </c>
      <c r="B7" s="106" t="s">
        <v>64</v>
      </c>
      <c r="C7" s="205">
        <f>SUM(C8:C23)</f>
        <v>1451006</v>
      </c>
      <c r="D7" s="206">
        <f>SUM(D8:D23)</f>
        <v>1254759</v>
      </c>
      <c r="E7" s="199">
        <f t="shared" ref="E7:E23" si="0">C7+D7</f>
        <v>2705765</v>
      </c>
      <c r="F7" s="97">
        <f>SUM(F8:F23)</f>
        <v>1300938</v>
      </c>
      <c r="G7" s="97">
        <f>SUM(G8:G23)</f>
        <v>1169092</v>
      </c>
      <c r="H7" s="113">
        <f>E7+F7+G7</f>
        <v>5175795</v>
      </c>
      <c r="I7" s="79"/>
      <c r="J7" s="79"/>
      <c r="K7" s="79"/>
    </row>
    <row r="8" spans="1:11" ht="37.5" x14ac:dyDescent="0.3">
      <c r="A8" s="96">
        <v>4020201</v>
      </c>
      <c r="B8" s="107" t="s">
        <v>9</v>
      </c>
      <c r="C8" s="207">
        <v>21055</v>
      </c>
      <c r="D8" s="208">
        <v>3915</v>
      </c>
      <c r="E8" s="78">
        <f t="shared" si="0"/>
        <v>24970</v>
      </c>
      <c r="F8" s="78">
        <v>9575</v>
      </c>
      <c r="G8" s="78">
        <v>18431</v>
      </c>
      <c r="H8" s="83">
        <f>G8+F8+D8+C8</f>
        <v>52976</v>
      </c>
      <c r="I8" s="79"/>
      <c r="J8" s="79"/>
      <c r="K8" s="79"/>
    </row>
    <row r="9" spans="1:11" ht="56.25" x14ac:dyDescent="0.3">
      <c r="A9" s="96">
        <v>4020202</v>
      </c>
      <c r="B9" s="107" t="s">
        <v>11</v>
      </c>
      <c r="C9" s="207"/>
      <c r="D9" s="208"/>
      <c r="E9" s="78">
        <f t="shared" si="0"/>
        <v>0</v>
      </c>
      <c r="F9" s="78"/>
      <c r="G9" s="78"/>
      <c r="H9" s="83"/>
      <c r="I9" s="79"/>
      <c r="J9" s="79"/>
      <c r="K9" s="79"/>
    </row>
    <row r="10" spans="1:11" ht="37.5" x14ac:dyDescent="0.3">
      <c r="A10" s="96">
        <v>4020203</v>
      </c>
      <c r="B10" s="107" t="s">
        <v>12</v>
      </c>
      <c r="C10" s="207"/>
      <c r="D10" s="208"/>
      <c r="E10" s="78">
        <f t="shared" si="0"/>
        <v>0</v>
      </c>
      <c r="F10" s="78"/>
      <c r="G10" s="78"/>
      <c r="H10" s="83"/>
      <c r="I10" s="79"/>
      <c r="J10" s="79"/>
      <c r="K10" s="79"/>
    </row>
    <row r="11" spans="1:11" ht="37.5" x14ac:dyDescent="0.3">
      <c r="A11" s="96">
        <v>4020204</v>
      </c>
      <c r="B11" s="108" t="s">
        <v>13</v>
      </c>
      <c r="C11" s="207">
        <v>396200</v>
      </c>
      <c r="D11" s="208">
        <v>390021</v>
      </c>
      <c r="E11" s="78">
        <f t="shared" si="0"/>
        <v>786221</v>
      </c>
      <c r="F11" s="78">
        <v>298432</v>
      </c>
      <c r="G11" s="78">
        <v>271860</v>
      </c>
      <c r="H11" s="83">
        <f>G11+F11+D11+C11</f>
        <v>1356513</v>
      </c>
      <c r="I11" s="79"/>
      <c r="J11" s="79"/>
      <c r="K11" s="79"/>
    </row>
    <row r="12" spans="1:11" ht="56.25" x14ac:dyDescent="0.3">
      <c r="A12" s="96">
        <v>4020205</v>
      </c>
      <c r="B12" s="108" t="s">
        <v>14</v>
      </c>
      <c r="C12" s="207">
        <v>163247</v>
      </c>
      <c r="D12" s="208">
        <v>101137</v>
      </c>
      <c r="E12" s="78">
        <f t="shared" si="0"/>
        <v>264384</v>
      </c>
      <c r="F12" s="78">
        <v>120744</v>
      </c>
      <c r="G12" s="78">
        <v>124716</v>
      </c>
      <c r="H12" s="83">
        <f>G12+F12+D12+C12</f>
        <v>509844</v>
      </c>
      <c r="I12" s="79"/>
      <c r="J12" s="79"/>
      <c r="K12" s="79"/>
    </row>
    <row r="13" spans="1:11" ht="42.75" customHeight="1" x14ac:dyDescent="0.3">
      <c r="A13" s="96">
        <v>4020206</v>
      </c>
      <c r="B13" s="107" t="s">
        <v>15</v>
      </c>
      <c r="C13" s="207">
        <v>272234</v>
      </c>
      <c r="D13" s="208">
        <v>264006</v>
      </c>
      <c r="E13" s="78">
        <f t="shared" si="0"/>
        <v>536240</v>
      </c>
      <c r="F13" s="78">
        <v>252661</v>
      </c>
      <c r="G13" s="78">
        <v>281570</v>
      </c>
      <c r="H13" s="83">
        <f>G13+F13+D13+C13</f>
        <v>1070471</v>
      </c>
      <c r="I13" s="79"/>
      <c r="J13" s="79"/>
      <c r="K13" s="79"/>
    </row>
    <row r="14" spans="1:11" ht="37.5" x14ac:dyDescent="0.3">
      <c r="A14" s="96">
        <v>4020207</v>
      </c>
      <c r="B14" s="107" t="s">
        <v>16</v>
      </c>
      <c r="C14" s="207">
        <v>60396</v>
      </c>
      <c r="D14" s="208">
        <v>30668</v>
      </c>
      <c r="E14" s="78">
        <f t="shared" si="0"/>
        <v>91064</v>
      </c>
      <c r="F14" s="78">
        <v>78090</v>
      </c>
      <c r="G14" s="78">
        <v>27014</v>
      </c>
      <c r="H14" s="83">
        <f>G14+F14+D14+C14</f>
        <v>196168</v>
      </c>
      <c r="I14" s="79"/>
      <c r="J14" s="79"/>
      <c r="K14" s="79"/>
    </row>
    <row r="15" spans="1:11" ht="56.25" x14ac:dyDescent="0.3">
      <c r="A15" s="96">
        <v>4020208</v>
      </c>
      <c r="B15" s="107" t="s">
        <v>17</v>
      </c>
      <c r="C15" s="207"/>
      <c r="D15" s="208"/>
      <c r="E15" s="78">
        <f t="shared" si="0"/>
        <v>0</v>
      </c>
      <c r="F15" s="78"/>
      <c r="G15" s="78"/>
      <c r="H15" s="83"/>
      <c r="I15" s="79"/>
      <c r="J15" s="79"/>
      <c r="K15" s="79"/>
    </row>
    <row r="16" spans="1:11" ht="56.25" x14ac:dyDescent="0.3">
      <c r="A16" s="96">
        <v>4020209</v>
      </c>
      <c r="B16" s="107" t="s">
        <v>18</v>
      </c>
      <c r="C16" s="207">
        <v>12376</v>
      </c>
      <c r="D16" s="208">
        <v>9947</v>
      </c>
      <c r="E16" s="78">
        <f t="shared" si="0"/>
        <v>22323</v>
      </c>
      <c r="F16" s="78">
        <v>11128</v>
      </c>
      <c r="G16" s="78">
        <v>17673</v>
      </c>
      <c r="H16" s="83">
        <f>G16+F16+D16+C16</f>
        <v>51124</v>
      </c>
      <c r="I16" s="79"/>
      <c r="J16" s="79"/>
      <c r="K16" s="79"/>
    </row>
    <row r="17" spans="1:13" ht="48.75" customHeight="1" x14ac:dyDescent="0.3">
      <c r="A17" s="96">
        <v>4020210</v>
      </c>
      <c r="B17" s="107" t="s">
        <v>19</v>
      </c>
      <c r="C17" s="207">
        <v>369479</v>
      </c>
      <c r="D17" s="208">
        <v>219771</v>
      </c>
      <c r="E17" s="78">
        <f t="shared" si="0"/>
        <v>589250</v>
      </c>
      <c r="F17" s="78">
        <v>350009</v>
      </c>
      <c r="G17" s="78">
        <v>253868</v>
      </c>
      <c r="H17" s="83">
        <f>G17+F17+D17+C17</f>
        <v>1193127</v>
      </c>
      <c r="I17" s="79"/>
      <c r="J17" s="79"/>
      <c r="K17" s="79"/>
    </row>
    <row r="18" spans="1:13" ht="54.75" customHeight="1" x14ac:dyDescent="0.3">
      <c r="A18" s="96">
        <v>4020211</v>
      </c>
      <c r="B18" s="107" t="s">
        <v>20</v>
      </c>
      <c r="C18" s="207">
        <v>5829</v>
      </c>
      <c r="D18" s="208">
        <v>10553</v>
      </c>
      <c r="E18" s="78">
        <f t="shared" si="0"/>
        <v>16382</v>
      </c>
      <c r="F18" s="78">
        <v>5868</v>
      </c>
      <c r="G18" s="78">
        <v>8847</v>
      </c>
      <c r="H18" s="83">
        <f>G18+F18+D18+C18</f>
        <v>31097</v>
      </c>
      <c r="I18" s="79"/>
      <c r="J18" s="79"/>
      <c r="K18" s="79"/>
    </row>
    <row r="19" spans="1:13" x14ac:dyDescent="0.3">
      <c r="A19" s="96">
        <v>4020212</v>
      </c>
      <c r="B19" s="107" t="s">
        <v>21</v>
      </c>
      <c r="C19" s="207"/>
      <c r="D19" s="208"/>
      <c r="E19" s="78">
        <f t="shared" si="0"/>
        <v>0</v>
      </c>
      <c r="F19" s="78"/>
      <c r="G19" s="78"/>
      <c r="H19" s="83"/>
      <c r="I19" s="79"/>
      <c r="J19" s="79"/>
      <c r="K19" s="79"/>
    </row>
    <row r="20" spans="1:13" ht="37.5" x14ac:dyDescent="0.3">
      <c r="A20" s="96">
        <v>4020213</v>
      </c>
      <c r="B20" s="107" t="s">
        <v>22</v>
      </c>
      <c r="C20" s="207"/>
      <c r="D20" s="208"/>
      <c r="E20" s="78">
        <f t="shared" si="0"/>
        <v>0</v>
      </c>
      <c r="F20" s="78"/>
      <c r="G20" s="78"/>
      <c r="H20" s="83"/>
      <c r="I20" s="79"/>
      <c r="J20" s="79"/>
      <c r="K20" s="79"/>
    </row>
    <row r="21" spans="1:13" ht="56.25" x14ac:dyDescent="0.3">
      <c r="A21" s="96">
        <v>4020214</v>
      </c>
      <c r="B21" s="107" t="s">
        <v>23</v>
      </c>
      <c r="C21" s="207">
        <v>70085</v>
      </c>
      <c r="D21" s="208">
        <v>158381</v>
      </c>
      <c r="E21" s="78">
        <f t="shared" si="0"/>
        <v>228466</v>
      </c>
      <c r="F21" s="78">
        <v>105761</v>
      </c>
      <c r="G21" s="78">
        <v>86251</v>
      </c>
      <c r="H21" s="83">
        <f>G21+F21+D21+C21</f>
        <v>420478</v>
      </c>
      <c r="I21" s="79"/>
      <c r="J21" s="79"/>
      <c r="K21" s="79"/>
    </row>
    <row r="22" spans="1:13" ht="112.5" x14ac:dyDescent="0.3">
      <c r="A22" s="96">
        <v>4020215</v>
      </c>
      <c r="B22" s="107" t="s">
        <v>24</v>
      </c>
      <c r="C22" s="207">
        <v>15124</v>
      </c>
      <c r="D22" s="208">
        <v>12605</v>
      </c>
      <c r="E22" s="78">
        <f t="shared" si="0"/>
        <v>27729</v>
      </c>
      <c r="F22" s="78">
        <v>14995</v>
      </c>
      <c r="G22" s="78">
        <v>16491</v>
      </c>
      <c r="H22" s="83">
        <f>G22+F22+D22+C22</f>
        <v>59215</v>
      </c>
      <c r="I22" s="79"/>
      <c r="J22" s="79"/>
      <c r="K22" s="79"/>
    </row>
    <row r="23" spans="1:13" ht="19.5" thickBot="1" x14ac:dyDescent="0.35">
      <c r="A23" s="104">
        <v>4020216</v>
      </c>
      <c r="B23" s="109" t="s">
        <v>25</v>
      </c>
      <c r="C23" s="209">
        <v>64981</v>
      </c>
      <c r="D23" s="210">
        <v>53755</v>
      </c>
      <c r="E23" s="116">
        <f t="shared" si="0"/>
        <v>118736</v>
      </c>
      <c r="F23" s="116">
        <v>53675</v>
      </c>
      <c r="G23" s="116">
        <v>62371</v>
      </c>
      <c r="H23" s="117">
        <f>G23+F23+D23+C23</f>
        <v>234782</v>
      </c>
      <c r="I23" s="79"/>
      <c r="J23" s="79"/>
      <c r="K23" s="79"/>
    </row>
    <row r="24" spans="1:13" ht="19.5" thickBot="1" x14ac:dyDescent="0.3">
      <c r="A24" s="118"/>
      <c r="B24" s="118"/>
      <c r="C24" s="211"/>
      <c r="D24" s="211"/>
      <c r="E24" s="137"/>
      <c r="F24" s="137"/>
      <c r="G24" s="137"/>
      <c r="H24" s="137"/>
    </row>
    <row r="25" spans="1:13" s="88" customFormat="1" x14ac:dyDescent="0.25">
      <c r="A25" s="431"/>
      <c r="B25" s="120" t="s">
        <v>26</v>
      </c>
      <c r="C25" s="212">
        <f>C26</f>
        <v>1451006</v>
      </c>
      <c r="D25" s="213">
        <v>1254759</v>
      </c>
      <c r="E25" s="76">
        <v>3133747</v>
      </c>
      <c r="F25" s="76">
        <v>1300938</v>
      </c>
      <c r="G25" s="76">
        <v>1169092</v>
      </c>
      <c r="H25" s="119">
        <f>E25+F25+G25</f>
        <v>5603777</v>
      </c>
      <c r="I25" s="81"/>
      <c r="J25" s="81"/>
      <c r="K25" s="81"/>
      <c r="L25" s="81"/>
      <c r="M25" s="81"/>
    </row>
    <row r="26" spans="1:13" s="88" customFormat="1" ht="19.5" thickBot="1" x14ac:dyDescent="0.3">
      <c r="A26" s="432"/>
      <c r="B26" s="121" t="s">
        <v>27</v>
      </c>
      <c r="C26" s="209">
        <f>C27+C33+C41</f>
        <v>1451006</v>
      </c>
      <c r="D26" s="226">
        <f>D27+D33+D41</f>
        <v>1254759</v>
      </c>
      <c r="E26" s="191">
        <f>E27+E33+E41</f>
        <v>3133747</v>
      </c>
      <c r="F26" s="191">
        <f>F27+F33+F41</f>
        <v>1300938</v>
      </c>
      <c r="G26" s="191">
        <f>G27+G33+G41</f>
        <v>1169092</v>
      </c>
      <c r="H26" s="192">
        <f>G26+F26+E26</f>
        <v>5603777</v>
      </c>
      <c r="I26" s="81"/>
      <c r="J26" s="81"/>
    </row>
    <row r="27" spans="1:13" ht="58.5" x14ac:dyDescent="0.35">
      <c r="A27" s="464">
        <v>1</v>
      </c>
      <c r="B27" s="193" t="s">
        <v>65</v>
      </c>
      <c r="C27" s="215">
        <f>C28+C29+C30+C32</f>
        <v>64981</v>
      </c>
      <c r="D27" s="216">
        <f>D28+D29+D30+D32</f>
        <v>53755</v>
      </c>
      <c r="E27" s="77">
        <f>E28+E29+E30+E32</f>
        <v>330809</v>
      </c>
      <c r="F27" s="77">
        <f>F28+F29+F30+F32</f>
        <v>128675</v>
      </c>
      <c r="G27" s="77">
        <f>G28+G29+G30+G32</f>
        <v>82371</v>
      </c>
      <c r="H27" s="77">
        <f>G27+F27+E27</f>
        <v>541855</v>
      </c>
      <c r="I27" s="82"/>
      <c r="J27" s="82"/>
      <c r="K27" s="82"/>
      <c r="L27" s="82"/>
    </row>
    <row r="28" spans="1:13" ht="75" x14ac:dyDescent="0.3">
      <c r="A28" s="465"/>
      <c r="B28" s="194" t="s">
        <v>32</v>
      </c>
      <c r="C28" s="207"/>
      <c r="D28" s="216"/>
      <c r="E28" s="77">
        <f>C28+D28</f>
        <v>0</v>
      </c>
      <c r="F28" s="77">
        <v>10000</v>
      </c>
      <c r="G28" s="77">
        <v>5000</v>
      </c>
      <c r="H28" s="77">
        <f>G28+F28+E28</f>
        <v>15000</v>
      </c>
    </row>
    <row r="29" spans="1:13" ht="56.25" x14ac:dyDescent="0.3">
      <c r="A29" s="465"/>
      <c r="B29" s="194" t="s">
        <v>34</v>
      </c>
      <c r="C29" s="207"/>
      <c r="D29" s="216"/>
      <c r="E29" s="77">
        <v>193063</v>
      </c>
      <c r="F29" s="77">
        <v>50000</v>
      </c>
      <c r="G29" s="77"/>
      <c r="H29" s="77">
        <f>G29+F29+E29</f>
        <v>243063</v>
      </c>
      <c r="I29" s="229">
        <v>193063</v>
      </c>
    </row>
    <row r="30" spans="1:13" ht="37.5" x14ac:dyDescent="0.3">
      <c r="A30" s="465"/>
      <c r="B30" s="194" t="s">
        <v>35</v>
      </c>
      <c r="C30" s="207">
        <f>64981</f>
        <v>64981</v>
      </c>
      <c r="D30" s="216">
        <v>53755</v>
      </c>
      <c r="E30" s="77">
        <f>C30+D30+E31</f>
        <v>137746</v>
      </c>
      <c r="F30" s="77">
        <v>53675</v>
      </c>
      <c r="G30" s="77">
        <v>62371</v>
      </c>
      <c r="H30" s="77">
        <f>G30+F30+E30</f>
        <v>253792</v>
      </c>
    </row>
    <row r="31" spans="1:13" ht="40.5" x14ac:dyDescent="0.3">
      <c r="A31" s="466"/>
      <c r="B31" s="195" t="s">
        <v>85</v>
      </c>
      <c r="C31" s="217"/>
      <c r="D31" s="227">
        <v>19010</v>
      </c>
      <c r="E31" s="228">
        <f t="shared" ref="E31:E32" si="1">C31+D31</f>
        <v>19010</v>
      </c>
      <c r="F31" s="228"/>
      <c r="G31" s="228"/>
      <c r="H31" s="228">
        <f t="shared" ref="H31" si="2">G31+F31+E31</f>
        <v>19010</v>
      </c>
    </row>
    <row r="32" spans="1:13" ht="38.25" thickBot="1" x14ac:dyDescent="0.35">
      <c r="A32" s="467"/>
      <c r="B32" s="196" t="s">
        <v>36</v>
      </c>
      <c r="C32" s="209"/>
      <c r="D32" s="216"/>
      <c r="E32" s="77">
        <f t="shared" si="1"/>
        <v>0</v>
      </c>
      <c r="F32" s="77">
        <v>15000</v>
      </c>
      <c r="G32" s="77">
        <v>15000</v>
      </c>
      <c r="H32" s="77">
        <f>G32+F32+E32</f>
        <v>30000</v>
      </c>
    </row>
    <row r="33" spans="1:10" s="84" customFormat="1" ht="58.5" x14ac:dyDescent="0.35">
      <c r="A33" s="428">
        <v>2</v>
      </c>
      <c r="B33" s="134" t="s">
        <v>38</v>
      </c>
      <c r="C33" s="468">
        <f>C35+C39+C40</f>
        <v>1386025</v>
      </c>
      <c r="D33" s="470">
        <f>D35+D39+D40</f>
        <v>1191004</v>
      </c>
      <c r="E33" s="462">
        <f>E35+E40</f>
        <v>2792938</v>
      </c>
      <c r="F33" s="472">
        <f>F35+F39+F40</f>
        <v>1162263</v>
      </c>
      <c r="G33" s="472">
        <f>G35+G39+G40</f>
        <v>1081721</v>
      </c>
      <c r="H33" s="461">
        <f>G33+F33+E33</f>
        <v>5036922</v>
      </c>
      <c r="J33" s="92"/>
    </row>
    <row r="34" spans="1:10" ht="19.5" x14ac:dyDescent="0.35">
      <c r="A34" s="429"/>
      <c r="B34" s="123" t="s">
        <v>39</v>
      </c>
      <c r="C34" s="469"/>
      <c r="D34" s="471"/>
      <c r="E34" s="463"/>
      <c r="F34" s="437"/>
      <c r="G34" s="437"/>
      <c r="H34" s="435"/>
    </row>
    <row r="35" spans="1:10" ht="93.75" x14ac:dyDescent="0.3">
      <c r="A35" s="429"/>
      <c r="B35" s="124" t="s">
        <v>40</v>
      </c>
      <c r="C35" s="207">
        <f>C36+C37+C38</f>
        <v>1086125</v>
      </c>
      <c r="D35" s="216">
        <f>D36+D37+D38</f>
        <v>1191004</v>
      </c>
      <c r="E35" s="77">
        <f>+E36+E37+E38</f>
        <v>2618038</v>
      </c>
      <c r="F35" s="77">
        <f>F36+F37+F38</f>
        <v>1122263</v>
      </c>
      <c r="G35" s="77">
        <f>G36+G37+G38</f>
        <v>961721</v>
      </c>
      <c r="H35" s="83">
        <f>G35+F35+E35</f>
        <v>4702022</v>
      </c>
    </row>
    <row r="36" spans="1:10" s="85" customFormat="1" ht="275.25" customHeight="1" x14ac:dyDescent="0.25">
      <c r="A36" s="429"/>
      <c r="B36" s="125" t="s">
        <v>41</v>
      </c>
      <c r="C36" s="207">
        <v>699983</v>
      </c>
      <c r="D36" s="216">
        <v>887297</v>
      </c>
      <c r="E36" s="77">
        <f>C36+D36+215909</f>
        <v>1803189</v>
      </c>
      <c r="F36" s="77">
        <f>683556+125000</f>
        <v>808556</v>
      </c>
      <c r="G36" s="77">
        <f>715277-125000</f>
        <v>590277</v>
      </c>
      <c r="H36" s="83">
        <f>G36+F36+E36</f>
        <v>3202022</v>
      </c>
      <c r="I36" s="82">
        <v>215909</v>
      </c>
      <c r="J36" s="93"/>
    </row>
    <row r="37" spans="1:10" ht="99.75" customHeight="1" x14ac:dyDescent="0.25">
      <c r="A37" s="429"/>
      <c r="B37" s="126" t="s">
        <v>43</v>
      </c>
      <c r="C37" s="207">
        <v>386142</v>
      </c>
      <c r="D37" s="216">
        <v>303707</v>
      </c>
      <c r="E37" s="77">
        <f>D37+C37</f>
        <v>689849</v>
      </c>
      <c r="F37" s="77">
        <f>313707-125000</f>
        <v>188707</v>
      </c>
      <c r="G37" s="77">
        <f>246444+125000</f>
        <v>371444</v>
      </c>
      <c r="H37" s="83">
        <f>G37+F37+E37</f>
        <v>1250000</v>
      </c>
      <c r="I37" s="82"/>
      <c r="J37" s="82"/>
    </row>
    <row r="38" spans="1:10" x14ac:dyDescent="0.3">
      <c r="A38" s="429"/>
      <c r="B38" s="127" t="s">
        <v>45</v>
      </c>
      <c r="C38" s="207"/>
      <c r="D38" s="216"/>
      <c r="E38" s="77">
        <v>125000</v>
      </c>
      <c r="F38" s="77">
        <v>125000</v>
      </c>
      <c r="G38" s="77"/>
      <c r="H38" s="83">
        <f>G38+F38+E38</f>
        <v>250000</v>
      </c>
    </row>
    <row r="39" spans="1:10" ht="45" customHeight="1" x14ac:dyDescent="0.3">
      <c r="A39" s="429"/>
      <c r="B39" s="124" t="s">
        <v>47</v>
      </c>
      <c r="C39" s="207"/>
      <c r="D39" s="216"/>
      <c r="E39" s="77" t="s">
        <v>88</v>
      </c>
      <c r="F39" s="77">
        <v>35000</v>
      </c>
      <c r="G39" s="77"/>
      <c r="H39" s="83">
        <f t="shared" ref="H39:H41" si="3">G39+F39+D39+C39</f>
        <v>35000</v>
      </c>
    </row>
    <row r="40" spans="1:10" ht="57" thickBot="1" x14ac:dyDescent="0.35">
      <c r="A40" s="430"/>
      <c r="B40" s="135" t="s">
        <v>49</v>
      </c>
      <c r="C40" s="209">
        <v>299900</v>
      </c>
      <c r="D40" s="214"/>
      <c r="E40" s="128">
        <v>174900</v>
      </c>
      <c r="F40" s="128">
        <v>5000</v>
      </c>
      <c r="G40" s="128">
        <v>120000</v>
      </c>
      <c r="H40" s="117">
        <f>G40+F40+E40</f>
        <v>299900</v>
      </c>
    </row>
    <row r="41" spans="1:10" ht="98.25" thickBot="1" x14ac:dyDescent="0.4">
      <c r="A41" s="129">
        <v>3</v>
      </c>
      <c r="B41" s="130" t="s">
        <v>66</v>
      </c>
      <c r="C41" s="218"/>
      <c r="D41" s="219">
        <v>10000</v>
      </c>
      <c r="E41" s="132">
        <f>D41</f>
        <v>10000</v>
      </c>
      <c r="F41" s="132">
        <v>10000</v>
      </c>
      <c r="G41" s="132">
        <v>5000</v>
      </c>
      <c r="H41" s="133">
        <f t="shared" si="3"/>
        <v>25000</v>
      </c>
    </row>
    <row r="43" spans="1:10" x14ac:dyDescent="0.25">
      <c r="B43" s="80" t="s">
        <v>67</v>
      </c>
    </row>
    <row r="80" spans="1:8" x14ac:dyDescent="0.25">
      <c r="A80" s="94"/>
      <c r="B80" s="88"/>
      <c r="C80" s="221"/>
      <c r="D80" s="221"/>
      <c r="E80" s="95"/>
      <c r="F80" s="95"/>
      <c r="G80" s="95"/>
      <c r="H80" s="95"/>
    </row>
    <row r="81" spans="1:1" x14ac:dyDescent="0.25">
      <c r="A81" s="94"/>
    </row>
    <row r="98" spans="1:8" x14ac:dyDescent="0.25">
      <c r="A98" s="94"/>
      <c r="B98" s="88"/>
      <c r="C98" s="221"/>
      <c r="D98" s="221"/>
      <c r="E98" s="95"/>
      <c r="F98" s="95"/>
      <c r="G98" s="95"/>
      <c r="H98" s="95"/>
    </row>
    <row r="99" spans="1:8" x14ac:dyDescent="0.25">
      <c r="A99" s="94"/>
      <c r="B99" s="88"/>
      <c r="C99" s="221"/>
      <c r="D99" s="221"/>
      <c r="E99" s="95"/>
      <c r="F99" s="95"/>
      <c r="G99" s="95"/>
      <c r="H99" s="95"/>
    </row>
    <row r="102" spans="1:8" x14ac:dyDescent="0.25">
      <c r="A102" s="94"/>
      <c r="B102" s="88"/>
      <c r="C102" s="221"/>
      <c r="D102" s="221"/>
      <c r="E102" s="95"/>
      <c r="F102" s="95"/>
      <c r="G102" s="95"/>
      <c r="H102" s="95"/>
    </row>
    <row r="141" spans="1:8" x14ac:dyDescent="0.25">
      <c r="A141" s="94"/>
      <c r="B141" s="88"/>
      <c r="C141" s="221"/>
      <c r="D141" s="221"/>
      <c r="E141" s="95"/>
      <c r="F141" s="95"/>
      <c r="G141" s="95"/>
      <c r="H141" s="95"/>
    </row>
    <row r="155" spans="1:8" x14ac:dyDescent="0.25">
      <c r="A155" s="94"/>
      <c r="B155" s="88"/>
      <c r="C155" s="221"/>
      <c r="D155" s="221"/>
      <c r="E155" s="95"/>
      <c r="F155" s="95"/>
      <c r="G155" s="95"/>
      <c r="H155" s="95"/>
    </row>
    <row r="164" spans="1:8" x14ac:dyDescent="0.25">
      <c r="A164" s="94"/>
      <c r="B164" s="88"/>
      <c r="C164" s="221"/>
      <c r="D164" s="221"/>
      <c r="E164" s="95"/>
      <c r="F164" s="95"/>
      <c r="G164" s="95"/>
      <c r="H164" s="95"/>
    </row>
    <row r="165" spans="1:8" x14ac:dyDescent="0.25">
      <c r="A165" s="94"/>
      <c r="B165" s="88"/>
      <c r="C165" s="221"/>
      <c r="D165" s="221"/>
      <c r="E165" s="95"/>
      <c r="F165" s="95"/>
      <c r="G165" s="95"/>
      <c r="H165" s="95"/>
    </row>
    <row r="166" spans="1:8" x14ac:dyDescent="0.25">
      <c r="A166" s="94"/>
      <c r="B166" s="88"/>
      <c r="C166" s="221"/>
      <c r="D166" s="221"/>
      <c r="E166" s="95"/>
      <c r="F166" s="95"/>
      <c r="G166" s="95"/>
      <c r="H166" s="95"/>
    </row>
    <row r="200" spans="1:8" x14ac:dyDescent="0.25">
      <c r="A200" s="94"/>
      <c r="B200" s="88"/>
      <c r="C200" s="221"/>
      <c r="D200" s="221"/>
      <c r="E200" s="95"/>
      <c r="F200" s="95"/>
      <c r="G200" s="95"/>
      <c r="H200" s="95"/>
    </row>
    <row r="223" spans="2:8" x14ac:dyDescent="0.25">
      <c r="B223" s="88"/>
      <c r="C223" s="221"/>
      <c r="D223" s="221"/>
      <c r="E223" s="95"/>
      <c r="F223" s="95"/>
      <c r="G223" s="95"/>
      <c r="H223" s="95"/>
    </row>
    <row r="224" spans="2:8" x14ac:dyDescent="0.25">
      <c r="B224" s="88"/>
      <c r="C224" s="221"/>
      <c r="D224" s="221"/>
      <c r="E224" s="95"/>
      <c r="F224" s="95"/>
      <c r="G224" s="95"/>
      <c r="H224" s="95"/>
    </row>
    <row r="248" spans="2:8" x14ac:dyDescent="0.25">
      <c r="B248" s="88"/>
      <c r="C248" s="221"/>
      <c r="D248" s="221"/>
      <c r="E248" s="95"/>
      <c r="F248" s="95"/>
      <c r="G248" s="95"/>
      <c r="H248" s="95"/>
    </row>
    <row r="249" spans="2:8" x14ac:dyDescent="0.25">
      <c r="B249" s="88"/>
      <c r="C249" s="221"/>
      <c r="D249" s="221"/>
      <c r="E249" s="95"/>
      <c r="F249" s="95"/>
      <c r="G249" s="95"/>
      <c r="H249" s="95"/>
    </row>
    <row r="250" spans="2:8" x14ac:dyDescent="0.25">
      <c r="B250" s="88"/>
      <c r="C250" s="221"/>
      <c r="D250" s="221"/>
      <c r="E250" s="95"/>
      <c r="F250" s="95"/>
      <c r="G250" s="95"/>
      <c r="H250" s="95"/>
    </row>
    <row r="251" spans="2:8" x14ac:dyDescent="0.25">
      <c r="B251" s="88"/>
      <c r="C251" s="221"/>
      <c r="D251" s="221"/>
      <c r="E251" s="95"/>
      <c r="F251" s="95"/>
      <c r="G251" s="95"/>
      <c r="H251" s="95"/>
    </row>
    <row r="257" spans="1:8" x14ac:dyDescent="0.25">
      <c r="A257" s="94"/>
      <c r="B257" s="88"/>
      <c r="C257" s="221"/>
      <c r="D257" s="221"/>
      <c r="E257" s="95"/>
      <c r="F257" s="95"/>
      <c r="G257" s="95"/>
      <c r="H257" s="95"/>
    </row>
    <row r="258" spans="1:8" x14ac:dyDescent="0.25">
      <c r="B258" s="88"/>
      <c r="C258" s="221"/>
      <c r="D258" s="221"/>
      <c r="E258" s="95"/>
      <c r="F258" s="95"/>
      <c r="G258" s="95"/>
      <c r="H258" s="95"/>
    </row>
    <row r="259" spans="1:8" x14ac:dyDescent="0.25">
      <c r="B259" s="88"/>
      <c r="C259" s="221"/>
      <c r="D259" s="221"/>
      <c r="E259" s="95"/>
      <c r="F259" s="95"/>
      <c r="G259" s="95"/>
      <c r="H259" s="95"/>
    </row>
  </sheetData>
  <mergeCells count="12">
    <mergeCell ref="H33:H34"/>
    <mergeCell ref="E33:E34"/>
    <mergeCell ref="C1:H1"/>
    <mergeCell ref="I1:K1"/>
    <mergeCell ref="A2:H2"/>
    <mergeCell ref="A25:A26"/>
    <mergeCell ref="A27:A32"/>
    <mergeCell ref="A33:A40"/>
    <mergeCell ref="C33:C34"/>
    <mergeCell ref="D33:D34"/>
    <mergeCell ref="F33:F34"/>
    <mergeCell ref="G33:G34"/>
  </mergeCells>
  <pageMargins left="0.47" right="0.19685039370078741" top="0.39370078740157483" bottom="0.19685039370078741" header="0.31496062992125984" footer="0.31496062992125984"/>
  <pageSetup paperSize="9" scale="61" orientation="portrait" verticalDpi="0" r:id="rId1"/>
  <rowBreaks count="1" manualBreakCount="1">
    <brk id="23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8"/>
  <sheetViews>
    <sheetView topLeftCell="A19" zoomScale="60" zoomScaleNormal="60" workbookViewId="0">
      <selection sqref="A1:XFD1048576"/>
    </sheetView>
  </sheetViews>
  <sheetFormatPr defaultRowHeight="18.75" x14ac:dyDescent="0.25"/>
  <cols>
    <col min="1" max="1" width="11.28515625" style="86" customWidth="1"/>
    <col min="2" max="2" width="82.140625" style="80" customWidth="1"/>
    <col min="3" max="3" width="17.42578125" style="220" hidden="1" customWidth="1"/>
    <col min="4" max="4" width="18.28515625" style="220" hidden="1" customWidth="1"/>
    <col min="5" max="6" width="18.28515625" style="87" hidden="1" customWidth="1"/>
    <col min="7" max="8" width="20.85546875" style="87" customWidth="1"/>
    <col min="9" max="9" width="21.140625" style="87" customWidth="1"/>
    <col min="10" max="10" width="18.140625" style="80" customWidth="1"/>
    <col min="11" max="11" width="17.5703125" style="80" customWidth="1"/>
    <col min="12" max="12" width="15.85546875" style="80" bestFit="1" customWidth="1"/>
    <col min="13" max="13" width="14.85546875" style="80" bestFit="1" customWidth="1"/>
    <col min="14" max="14" width="8.7109375" style="80" bestFit="1" customWidth="1"/>
    <col min="15" max="16384" width="9.140625" style="80"/>
  </cols>
  <sheetData>
    <row r="1" spans="1:12" ht="201" customHeight="1" x14ac:dyDescent="0.25">
      <c r="C1" s="476" t="s">
        <v>96</v>
      </c>
      <c r="D1" s="476"/>
      <c r="E1" s="476"/>
      <c r="F1" s="476"/>
      <c r="G1" s="476"/>
      <c r="H1" s="476"/>
      <c r="I1" s="476"/>
      <c r="J1" s="427" t="s">
        <v>71</v>
      </c>
      <c r="K1" s="427"/>
      <c r="L1" s="427"/>
    </row>
    <row r="2" spans="1:12" s="89" customFormat="1" ht="93" customHeight="1" thickBot="1" x14ac:dyDescent="0.35">
      <c r="A2" s="440" t="s">
        <v>70</v>
      </c>
      <c r="B2" s="440"/>
      <c r="C2" s="440"/>
      <c r="D2" s="440"/>
      <c r="E2" s="440"/>
      <c r="F2" s="440"/>
      <c r="G2" s="440"/>
      <c r="H2" s="440"/>
      <c r="I2" s="440"/>
    </row>
    <row r="3" spans="1:12" ht="39.75" thickBot="1" x14ac:dyDescent="0.3">
      <c r="A3" s="101" t="s">
        <v>57</v>
      </c>
      <c r="B3" s="101" t="s">
        <v>58</v>
      </c>
      <c r="C3" s="200" t="s">
        <v>59</v>
      </c>
      <c r="D3" s="201" t="s">
        <v>60</v>
      </c>
      <c r="E3" s="197" t="s">
        <v>87</v>
      </c>
      <c r="F3" s="90" t="s">
        <v>61</v>
      </c>
      <c r="G3" s="90" t="s">
        <v>97</v>
      </c>
      <c r="H3" s="90" t="s">
        <v>62</v>
      </c>
      <c r="I3" s="91" t="s">
        <v>68</v>
      </c>
    </row>
    <row r="4" spans="1:12" ht="21" thickBot="1" x14ac:dyDescent="0.35">
      <c r="A4" s="198"/>
      <c r="B4" s="163" t="s">
        <v>80</v>
      </c>
      <c r="C4" s="200"/>
      <c r="D4" s="201"/>
      <c r="E4" s="197">
        <f>E6+E5</f>
        <v>3133747</v>
      </c>
      <c r="F4" s="197"/>
      <c r="G4" s="197">
        <f>SUM(E4:F4)</f>
        <v>3133747</v>
      </c>
      <c r="H4" s="197"/>
      <c r="I4" s="91">
        <f>I6+I5</f>
        <v>5603777</v>
      </c>
    </row>
    <row r="5" spans="1:12" ht="21" thickBot="1" x14ac:dyDescent="0.35">
      <c r="A5" s="198"/>
      <c r="B5" s="222" t="s">
        <v>81</v>
      </c>
      <c r="C5" s="223"/>
      <c r="D5" s="375"/>
      <c r="E5" s="224">
        <v>427982</v>
      </c>
      <c r="F5" s="224"/>
      <c r="G5" s="224">
        <f t="shared" ref="G5:G40" si="0">SUM(E5:F5)</f>
        <v>427982</v>
      </c>
      <c r="H5" s="224"/>
      <c r="I5" s="376">
        <v>427982</v>
      </c>
    </row>
    <row r="6" spans="1:12" ht="20.25" thickBot="1" x14ac:dyDescent="0.3">
      <c r="A6" s="225">
        <v>4000000</v>
      </c>
      <c r="B6" s="98" t="s">
        <v>63</v>
      </c>
      <c r="C6" s="203">
        <v>1451006</v>
      </c>
      <c r="D6" s="204">
        <v>1254759</v>
      </c>
      <c r="E6" s="99">
        <f>C6+D6</f>
        <v>2705765</v>
      </c>
      <c r="F6" s="99">
        <v>1300938</v>
      </c>
      <c r="G6" s="99">
        <f t="shared" si="0"/>
        <v>4006703</v>
      </c>
      <c r="H6" s="99">
        <v>1169092</v>
      </c>
      <c r="I6" s="100">
        <f>E6+F6+H6</f>
        <v>5175795</v>
      </c>
      <c r="J6" s="79"/>
      <c r="K6" s="79"/>
      <c r="L6" s="79"/>
    </row>
    <row r="7" spans="1:12" x14ac:dyDescent="0.25">
      <c r="A7" s="103">
        <v>4020200</v>
      </c>
      <c r="B7" s="106" t="s">
        <v>64</v>
      </c>
      <c r="C7" s="205">
        <f>SUM(C8:C23)</f>
        <v>1451006</v>
      </c>
      <c r="D7" s="206">
        <f>SUM(D8:D23)</f>
        <v>1254759</v>
      </c>
      <c r="E7" s="199">
        <f t="shared" ref="E7:E23" si="1">C7+D7</f>
        <v>2705765</v>
      </c>
      <c r="F7" s="97">
        <f>SUM(F8:F23)</f>
        <v>1300938</v>
      </c>
      <c r="G7" s="199">
        <f t="shared" si="0"/>
        <v>4006703</v>
      </c>
      <c r="H7" s="97">
        <f>SUM(H8:H23)</f>
        <v>1169092</v>
      </c>
      <c r="I7" s="113">
        <f>E7+F7+H7</f>
        <v>5175795</v>
      </c>
      <c r="J7" s="79"/>
      <c r="K7" s="79"/>
      <c r="L7" s="79"/>
    </row>
    <row r="8" spans="1:12" ht="37.5" x14ac:dyDescent="0.3">
      <c r="A8" s="96">
        <v>4020201</v>
      </c>
      <c r="B8" s="107" t="s">
        <v>9</v>
      </c>
      <c r="C8" s="207">
        <v>21055</v>
      </c>
      <c r="D8" s="208">
        <v>3915</v>
      </c>
      <c r="E8" s="78">
        <f t="shared" si="1"/>
        <v>24970</v>
      </c>
      <c r="F8" s="78">
        <v>9575</v>
      </c>
      <c r="G8" s="78">
        <f t="shared" si="0"/>
        <v>34545</v>
      </c>
      <c r="H8" s="78">
        <v>18431</v>
      </c>
      <c r="I8" s="83">
        <f>H8+F8+D8+C8</f>
        <v>52976</v>
      </c>
      <c r="J8" s="79"/>
      <c r="K8" s="79"/>
      <c r="L8" s="79"/>
    </row>
    <row r="9" spans="1:12" ht="37.5" x14ac:dyDescent="0.3">
      <c r="A9" s="96">
        <v>4020202</v>
      </c>
      <c r="B9" s="107" t="s">
        <v>11</v>
      </c>
      <c r="C9" s="207"/>
      <c r="D9" s="208"/>
      <c r="E9" s="78">
        <f t="shared" si="1"/>
        <v>0</v>
      </c>
      <c r="F9" s="78"/>
      <c r="G9" s="78">
        <f t="shared" si="0"/>
        <v>0</v>
      </c>
      <c r="H9" s="78"/>
      <c r="I9" s="83"/>
      <c r="J9" s="79"/>
      <c r="K9" s="79"/>
      <c r="L9" s="79"/>
    </row>
    <row r="10" spans="1:12" ht="37.5" x14ac:dyDescent="0.3">
      <c r="A10" s="96">
        <v>4020203</v>
      </c>
      <c r="B10" s="107" t="s">
        <v>12</v>
      </c>
      <c r="C10" s="207"/>
      <c r="D10" s="208"/>
      <c r="E10" s="78">
        <f t="shared" si="1"/>
        <v>0</v>
      </c>
      <c r="F10" s="78"/>
      <c r="G10" s="78">
        <f t="shared" si="0"/>
        <v>0</v>
      </c>
      <c r="H10" s="78"/>
      <c r="I10" s="83"/>
      <c r="J10" s="79"/>
      <c r="K10" s="79"/>
      <c r="L10" s="79"/>
    </row>
    <row r="11" spans="1:12" ht="37.5" x14ac:dyDescent="0.3">
      <c r="A11" s="96">
        <v>4020204</v>
      </c>
      <c r="B11" s="108" t="s">
        <v>13</v>
      </c>
      <c r="C11" s="207">
        <v>396200</v>
      </c>
      <c r="D11" s="208">
        <v>390021</v>
      </c>
      <c r="E11" s="78">
        <f t="shared" si="1"/>
        <v>786221</v>
      </c>
      <c r="F11" s="78">
        <v>298432</v>
      </c>
      <c r="G11" s="78">
        <f t="shared" si="0"/>
        <v>1084653</v>
      </c>
      <c r="H11" s="78">
        <v>271860</v>
      </c>
      <c r="I11" s="83">
        <f>H11+F11+D11+C11</f>
        <v>1356513</v>
      </c>
      <c r="J11" s="79"/>
      <c r="K11" s="79"/>
      <c r="L11" s="79"/>
    </row>
    <row r="12" spans="1:12" ht="56.25" x14ac:dyDescent="0.3">
      <c r="A12" s="96">
        <v>4020205</v>
      </c>
      <c r="B12" s="108" t="s">
        <v>14</v>
      </c>
      <c r="C12" s="207">
        <v>163247</v>
      </c>
      <c r="D12" s="208">
        <v>101137</v>
      </c>
      <c r="E12" s="78">
        <f t="shared" si="1"/>
        <v>264384</v>
      </c>
      <c r="F12" s="78">
        <v>120744</v>
      </c>
      <c r="G12" s="78">
        <f t="shared" si="0"/>
        <v>385128</v>
      </c>
      <c r="H12" s="78">
        <v>124716</v>
      </c>
      <c r="I12" s="83">
        <f>H12+F12+D12+C12</f>
        <v>509844</v>
      </c>
      <c r="J12" s="79"/>
      <c r="K12" s="79"/>
      <c r="L12" s="79"/>
    </row>
    <row r="13" spans="1:12" ht="37.5" x14ac:dyDescent="0.3">
      <c r="A13" s="96">
        <v>4020206</v>
      </c>
      <c r="B13" s="107" t="s">
        <v>15</v>
      </c>
      <c r="C13" s="207">
        <v>272234</v>
      </c>
      <c r="D13" s="208">
        <v>264006</v>
      </c>
      <c r="E13" s="78">
        <f t="shared" si="1"/>
        <v>536240</v>
      </c>
      <c r="F13" s="78">
        <v>252661</v>
      </c>
      <c r="G13" s="78">
        <f t="shared" si="0"/>
        <v>788901</v>
      </c>
      <c r="H13" s="78">
        <v>281570</v>
      </c>
      <c r="I13" s="83">
        <f>H13+F13+D13+C13</f>
        <v>1070471</v>
      </c>
      <c r="J13" s="79"/>
      <c r="K13" s="79"/>
      <c r="L13" s="79"/>
    </row>
    <row r="14" spans="1:12" ht="37.5" x14ac:dyDescent="0.3">
      <c r="A14" s="96">
        <v>4020207</v>
      </c>
      <c r="B14" s="107" t="s">
        <v>16</v>
      </c>
      <c r="C14" s="207">
        <v>60396</v>
      </c>
      <c r="D14" s="208">
        <v>30668</v>
      </c>
      <c r="E14" s="78">
        <f t="shared" si="1"/>
        <v>91064</v>
      </c>
      <c r="F14" s="78">
        <v>78090</v>
      </c>
      <c r="G14" s="78">
        <f t="shared" si="0"/>
        <v>169154</v>
      </c>
      <c r="H14" s="78">
        <v>27014</v>
      </c>
      <c r="I14" s="83">
        <f>H14+F14+D14+C14</f>
        <v>196168</v>
      </c>
      <c r="J14" s="79"/>
      <c r="K14" s="79"/>
      <c r="L14" s="79"/>
    </row>
    <row r="15" spans="1:12" ht="37.5" x14ac:dyDescent="0.3">
      <c r="A15" s="96">
        <v>4020208</v>
      </c>
      <c r="B15" s="107" t="s">
        <v>17</v>
      </c>
      <c r="C15" s="207"/>
      <c r="D15" s="208"/>
      <c r="E15" s="78">
        <f t="shared" si="1"/>
        <v>0</v>
      </c>
      <c r="F15" s="78"/>
      <c r="G15" s="78">
        <f t="shared" si="0"/>
        <v>0</v>
      </c>
      <c r="H15" s="78"/>
      <c r="I15" s="83"/>
      <c r="J15" s="79"/>
      <c r="K15" s="79"/>
      <c r="L15" s="79"/>
    </row>
    <row r="16" spans="1:12" ht="37.5" x14ac:dyDescent="0.3">
      <c r="A16" s="96">
        <v>4020209</v>
      </c>
      <c r="B16" s="107" t="s">
        <v>18</v>
      </c>
      <c r="C16" s="207">
        <v>12376</v>
      </c>
      <c r="D16" s="208">
        <v>9947</v>
      </c>
      <c r="E16" s="78">
        <f t="shared" si="1"/>
        <v>22323</v>
      </c>
      <c r="F16" s="78">
        <v>11128</v>
      </c>
      <c r="G16" s="78">
        <f t="shared" si="0"/>
        <v>33451</v>
      </c>
      <c r="H16" s="78">
        <v>17673</v>
      </c>
      <c r="I16" s="83">
        <f>H16+F16+D16+C16</f>
        <v>51124</v>
      </c>
      <c r="J16" s="79"/>
      <c r="K16" s="79"/>
      <c r="L16" s="79"/>
    </row>
    <row r="17" spans="1:14" ht="37.5" x14ac:dyDescent="0.3">
      <c r="A17" s="96">
        <v>4020210</v>
      </c>
      <c r="B17" s="107" t="s">
        <v>19</v>
      </c>
      <c r="C17" s="207">
        <v>369479</v>
      </c>
      <c r="D17" s="208">
        <v>219771</v>
      </c>
      <c r="E17" s="78">
        <f t="shared" si="1"/>
        <v>589250</v>
      </c>
      <c r="F17" s="78">
        <v>350009</v>
      </c>
      <c r="G17" s="78">
        <f t="shared" si="0"/>
        <v>939259</v>
      </c>
      <c r="H17" s="78">
        <v>253868</v>
      </c>
      <c r="I17" s="83">
        <f>H17+F17+D17+C17</f>
        <v>1193127</v>
      </c>
      <c r="J17" s="79"/>
      <c r="K17" s="79"/>
      <c r="L17" s="79"/>
    </row>
    <row r="18" spans="1:14" ht="56.25" x14ac:dyDescent="0.3">
      <c r="A18" s="96">
        <v>4020211</v>
      </c>
      <c r="B18" s="107" t="s">
        <v>20</v>
      </c>
      <c r="C18" s="207">
        <v>5829</v>
      </c>
      <c r="D18" s="208">
        <v>10553</v>
      </c>
      <c r="E18" s="78">
        <f t="shared" si="1"/>
        <v>16382</v>
      </c>
      <c r="F18" s="78">
        <v>5868</v>
      </c>
      <c r="G18" s="78">
        <f t="shared" si="0"/>
        <v>22250</v>
      </c>
      <c r="H18" s="78">
        <v>8847</v>
      </c>
      <c r="I18" s="83">
        <f>H18+F18+D18+C18</f>
        <v>31097</v>
      </c>
      <c r="J18" s="79"/>
      <c r="K18" s="79"/>
      <c r="L18" s="79"/>
    </row>
    <row r="19" spans="1:14" x14ac:dyDescent="0.3">
      <c r="A19" s="96">
        <v>4020212</v>
      </c>
      <c r="B19" s="107" t="s">
        <v>21</v>
      </c>
      <c r="C19" s="207"/>
      <c r="D19" s="208"/>
      <c r="E19" s="78">
        <f t="shared" si="1"/>
        <v>0</v>
      </c>
      <c r="F19" s="78"/>
      <c r="G19" s="78">
        <f t="shared" si="0"/>
        <v>0</v>
      </c>
      <c r="H19" s="78"/>
      <c r="I19" s="83"/>
      <c r="J19" s="79"/>
      <c r="K19" s="79"/>
      <c r="L19" s="79"/>
    </row>
    <row r="20" spans="1:14" x14ac:dyDescent="0.3">
      <c r="A20" s="96">
        <v>4020213</v>
      </c>
      <c r="B20" s="107" t="s">
        <v>22</v>
      </c>
      <c r="C20" s="207"/>
      <c r="D20" s="208"/>
      <c r="E20" s="78">
        <f t="shared" si="1"/>
        <v>0</v>
      </c>
      <c r="F20" s="78"/>
      <c r="G20" s="78">
        <f t="shared" si="0"/>
        <v>0</v>
      </c>
      <c r="H20" s="78"/>
      <c r="I20" s="83"/>
      <c r="J20" s="79"/>
      <c r="K20" s="79"/>
      <c r="L20" s="79"/>
    </row>
    <row r="21" spans="1:14" ht="56.25" x14ac:dyDescent="0.3">
      <c r="A21" s="96">
        <v>4020214</v>
      </c>
      <c r="B21" s="107" t="s">
        <v>23</v>
      </c>
      <c r="C21" s="207">
        <v>70085</v>
      </c>
      <c r="D21" s="208">
        <v>158381</v>
      </c>
      <c r="E21" s="78">
        <f t="shared" si="1"/>
        <v>228466</v>
      </c>
      <c r="F21" s="78">
        <v>105761</v>
      </c>
      <c r="G21" s="78">
        <f t="shared" si="0"/>
        <v>334227</v>
      </c>
      <c r="H21" s="78">
        <v>86251</v>
      </c>
      <c r="I21" s="83">
        <f>H21+F21+D21+C21</f>
        <v>420478</v>
      </c>
      <c r="J21" s="79"/>
      <c r="K21" s="79"/>
      <c r="L21" s="79"/>
    </row>
    <row r="22" spans="1:14" ht="93.75" x14ac:dyDescent="0.3">
      <c r="A22" s="96">
        <v>4020215</v>
      </c>
      <c r="B22" s="107" t="s">
        <v>24</v>
      </c>
      <c r="C22" s="207">
        <v>15124</v>
      </c>
      <c r="D22" s="208">
        <v>12605</v>
      </c>
      <c r="E22" s="78">
        <f t="shared" si="1"/>
        <v>27729</v>
      </c>
      <c r="F22" s="78">
        <v>14995</v>
      </c>
      <c r="G22" s="78">
        <f t="shared" si="0"/>
        <v>42724</v>
      </c>
      <c r="H22" s="78">
        <v>16491</v>
      </c>
      <c r="I22" s="83">
        <f>H22+F22+D22+C22</f>
        <v>59215</v>
      </c>
      <c r="J22" s="79"/>
      <c r="K22" s="79"/>
      <c r="L22" s="79"/>
    </row>
    <row r="23" spans="1:14" ht="19.5" thickBot="1" x14ac:dyDescent="0.35">
      <c r="A23" s="104">
        <v>4020216</v>
      </c>
      <c r="B23" s="109" t="s">
        <v>25</v>
      </c>
      <c r="C23" s="209">
        <v>64981</v>
      </c>
      <c r="D23" s="210">
        <v>53755</v>
      </c>
      <c r="E23" s="116">
        <f t="shared" si="1"/>
        <v>118736</v>
      </c>
      <c r="F23" s="116">
        <v>53675</v>
      </c>
      <c r="G23" s="116">
        <f t="shared" si="0"/>
        <v>172411</v>
      </c>
      <c r="H23" s="116">
        <v>62371</v>
      </c>
      <c r="I23" s="117">
        <f>H23+F23+D23+C23</f>
        <v>234782</v>
      </c>
      <c r="J23" s="79"/>
      <c r="K23" s="79"/>
      <c r="L23" s="79"/>
    </row>
    <row r="24" spans="1:14" s="88" customFormat="1" x14ac:dyDescent="0.25">
      <c r="A24" s="431"/>
      <c r="B24" s="120" t="s">
        <v>26</v>
      </c>
      <c r="C24" s="212">
        <f>C25</f>
        <v>1451006</v>
      </c>
      <c r="D24" s="213">
        <v>1254759</v>
      </c>
      <c r="E24" s="76">
        <v>3133747</v>
      </c>
      <c r="F24" s="76">
        <v>1300938</v>
      </c>
      <c r="G24" s="76">
        <f t="shared" si="0"/>
        <v>4434685</v>
      </c>
      <c r="H24" s="76">
        <v>1169092</v>
      </c>
      <c r="I24" s="119">
        <f>E24+F24+H24</f>
        <v>5603777</v>
      </c>
      <c r="J24" s="81"/>
      <c r="K24" s="81"/>
      <c r="L24" s="81"/>
      <c r="M24" s="81"/>
      <c r="N24" s="81"/>
    </row>
    <row r="25" spans="1:14" s="88" customFormat="1" ht="19.5" thickBot="1" x14ac:dyDescent="0.3">
      <c r="A25" s="432"/>
      <c r="B25" s="377" t="s">
        <v>27</v>
      </c>
      <c r="C25" s="217">
        <f>C26+C32+C40</f>
        <v>1451006</v>
      </c>
      <c r="D25" s="226">
        <f>D26+D32+D40</f>
        <v>1254759</v>
      </c>
      <c r="E25" s="191">
        <f>E26+E32+E40</f>
        <v>3133747</v>
      </c>
      <c r="F25" s="191">
        <f>F26+F32+F40</f>
        <v>1300938</v>
      </c>
      <c r="G25" s="191">
        <f t="shared" si="0"/>
        <v>4434685</v>
      </c>
      <c r="H25" s="191">
        <f>H26+H32+H40</f>
        <v>1169092</v>
      </c>
      <c r="I25" s="192">
        <f>H25+F25+E25</f>
        <v>5603777</v>
      </c>
      <c r="J25" s="81"/>
      <c r="K25" s="81"/>
    </row>
    <row r="26" spans="1:14" ht="58.5" x14ac:dyDescent="0.35">
      <c r="A26" s="428">
        <v>1</v>
      </c>
      <c r="B26" s="134" t="s">
        <v>65</v>
      </c>
      <c r="C26" s="378">
        <f>C27+C28+C29+C31</f>
        <v>64981</v>
      </c>
      <c r="D26" s="379">
        <f>D27+D28+D29+D31</f>
        <v>53755</v>
      </c>
      <c r="E26" s="140">
        <f>E27+E28+E29+E31</f>
        <v>184746</v>
      </c>
      <c r="F26" s="140">
        <f>F27+F28+F29+F31</f>
        <v>78675</v>
      </c>
      <c r="G26" s="140">
        <f t="shared" si="0"/>
        <v>263421</v>
      </c>
      <c r="H26" s="140">
        <f>H27+H28+H29+H31</f>
        <v>278434</v>
      </c>
      <c r="I26" s="141">
        <f>H26+F26+E26</f>
        <v>541855</v>
      </c>
      <c r="J26" s="82"/>
      <c r="K26" s="82"/>
      <c r="L26" s="82"/>
      <c r="M26" s="82"/>
    </row>
    <row r="27" spans="1:14" ht="56.25" x14ac:dyDescent="0.3">
      <c r="A27" s="429"/>
      <c r="B27" s="122" t="s">
        <v>32</v>
      </c>
      <c r="C27" s="380"/>
      <c r="D27" s="216"/>
      <c r="E27" s="77">
        <f>C27+D27</f>
        <v>0</v>
      </c>
      <c r="F27" s="77">
        <v>10000</v>
      </c>
      <c r="G27" s="77">
        <f t="shared" si="0"/>
        <v>10000</v>
      </c>
      <c r="H27" s="77">
        <v>5000</v>
      </c>
      <c r="I27" s="83">
        <f>H27+F27+E27</f>
        <v>15000</v>
      </c>
    </row>
    <row r="28" spans="1:14" ht="56.25" x14ac:dyDescent="0.3">
      <c r="A28" s="429"/>
      <c r="B28" s="122" t="s">
        <v>34</v>
      </c>
      <c r="C28" s="380"/>
      <c r="D28" s="216"/>
      <c r="E28" s="77">
        <v>47000</v>
      </c>
      <c r="F28" s="77">
        <v>0</v>
      </c>
      <c r="G28" s="77">
        <v>47000</v>
      </c>
      <c r="H28" s="77">
        <v>196063</v>
      </c>
      <c r="I28" s="83">
        <f>H28+F28+E28</f>
        <v>243063</v>
      </c>
      <c r="J28" s="229"/>
    </row>
    <row r="29" spans="1:14" ht="37.5" x14ac:dyDescent="0.3">
      <c r="A29" s="429"/>
      <c r="B29" s="122" t="s">
        <v>35</v>
      </c>
      <c r="C29" s="380">
        <f>64981</f>
        <v>64981</v>
      </c>
      <c r="D29" s="216">
        <v>53755</v>
      </c>
      <c r="E29" s="77">
        <f>C29+D29+E30</f>
        <v>137746</v>
      </c>
      <c r="F29" s="77">
        <v>53675</v>
      </c>
      <c r="G29" s="77">
        <f t="shared" si="0"/>
        <v>191421</v>
      </c>
      <c r="H29" s="77">
        <v>62371</v>
      </c>
      <c r="I29" s="83">
        <f>H29+F29+E29</f>
        <v>253792</v>
      </c>
    </row>
    <row r="30" spans="1:14" s="386" customFormat="1" ht="20.25" x14ac:dyDescent="0.3">
      <c r="A30" s="477"/>
      <c r="B30" s="381" t="s">
        <v>85</v>
      </c>
      <c r="C30" s="382"/>
      <c r="D30" s="383">
        <v>19010</v>
      </c>
      <c r="E30" s="384">
        <f t="shared" ref="E30:E31" si="2">C30+D30</f>
        <v>19010</v>
      </c>
      <c r="F30" s="384"/>
      <c r="G30" s="384">
        <f t="shared" si="0"/>
        <v>19010</v>
      </c>
      <c r="H30" s="384"/>
      <c r="I30" s="385">
        <f t="shared" ref="I30" si="3">H30+F30+E30</f>
        <v>19010</v>
      </c>
    </row>
    <row r="31" spans="1:14" ht="38.25" thickBot="1" x14ac:dyDescent="0.35">
      <c r="A31" s="430"/>
      <c r="B31" s="387" t="s">
        <v>36</v>
      </c>
      <c r="C31" s="388"/>
      <c r="D31" s="226"/>
      <c r="E31" s="191">
        <f t="shared" si="2"/>
        <v>0</v>
      </c>
      <c r="F31" s="191">
        <v>15000</v>
      </c>
      <c r="G31" s="191">
        <f t="shared" si="0"/>
        <v>15000</v>
      </c>
      <c r="H31" s="191">
        <v>15000</v>
      </c>
      <c r="I31" s="192">
        <f>H31+F31+E31</f>
        <v>30000</v>
      </c>
    </row>
    <row r="32" spans="1:14" s="84" customFormat="1" ht="39" x14ac:dyDescent="0.35">
      <c r="A32" s="428">
        <v>2</v>
      </c>
      <c r="B32" s="134" t="s">
        <v>38</v>
      </c>
      <c r="C32" s="473">
        <f>C34+C38+C39</f>
        <v>1386025</v>
      </c>
      <c r="D32" s="475">
        <f>D34+D38+D39</f>
        <v>1191004</v>
      </c>
      <c r="E32" s="478">
        <f>E34+E39</f>
        <v>2939001</v>
      </c>
      <c r="F32" s="436">
        <f>F34+F38+F39</f>
        <v>1212263</v>
      </c>
      <c r="G32" s="478">
        <f t="shared" si="0"/>
        <v>4151264</v>
      </c>
      <c r="H32" s="436">
        <f>H34+H38+H39</f>
        <v>885658</v>
      </c>
      <c r="I32" s="434">
        <f>H32+F32+E32</f>
        <v>5036922</v>
      </c>
      <c r="K32" s="92"/>
    </row>
    <row r="33" spans="1:11" ht="19.5" x14ac:dyDescent="0.35">
      <c r="A33" s="429"/>
      <c r="B33" s="123" t="s">
        <v>39</v>
      </c>
      <c r="C33" s="474"/>
      <c r="D33" s="471"/>
      <c r="E33" s="463"/>
      <c r="F33" s="437"/>
      <c r="G33" s="463">
        <f t="shared" si="0"/>
        <v>0</v>
      </c>
      <c r="H33" s="437"/>
      <c r="I33" s="435"/>
    </row>
    <row r="34" spans="1:11" ht="93.75" x14ac:dyDescent="0.3">
      <c r="A34" s="429"/>
      <c r="B34" s="389" t="s">
        <v>40</v>
      </c>
      <c r="C34" s="388">
        <f>C35+C36+C37</f>
        <v>1086125</v>
      </c>
      <c r="D34" s="226">
        <f>D35+D36+D37</f>
        <v>1191004</v>
      </c>
      <c r="E34" s="191">
        <f>+E35+E36+E37</f>
        <v>2939001</v>
      </c>
      <c r="F34" s="191">
        <f>F35+F36+F37</f>
        <v>1177263</v>
      </c>
      <c r="G34" s="191">
        <f t="shared" si="0"/>
        <v>4116264</v>
      </c>
      <c r="H34" s="191">
        <f>H35+H36+H37</f>
        <v>585758</v>
      </c>
      <c r="I34" s="192">
        <f>H34+F34+E34</f>
        <v>4702022</v>
      </c>
    </row>
    <row r="35" spans="1:11" s="391" customFormat="1" ht="243.75" x14ac:dyDescent="0.25">
      <c r="A35" s="429"/>
      <c r="B35" s="125" t="s">
        <v>41</v>
      </c>
      <c r="C35" s="380">
        <v>699983</v>
      </c>
      <c r="D35" s="216">
        <v>887297</v>
      </c>
      <c r="E35" s="77">
        <f>C35+D35+215909+174900+146063</f>
        <v>2124152</v>
      </c>
      <c r="F35" s="77">
        <f>683556+125000+5000+50000</f>
        <v>863556</v>
      </c>
      <c r="G35" s="77">
        <f t="shared" si="0"/>
        <v>2987708</v>
      </c>
      <c r="H35" s="77">
        <f>715277-125000-375963</f>
        <v>214314</v>
      </c>
      <c r="I35" s="83">
        <f>H35+F35+E35</f>
        <v>3202022</v>
      </c>
      <c r="J35" s="390"/>
      <c r="K35" s="390"/>
    </row>
    <row r="36" spans="1:11" ht="75" x14ac:dyDescent="0.25">
      <c r="A36" s="429"/>
      <c r="B36" s="392" t="s">
        <v>43</v>
      </c>
      <c r="C36" s="393">
        <v>386142</v>
      </c>
      <c r="D36" s="394">
        <v>303707</v>
      </c>
      <c r="E36" s="395">
        <f>D36+C36</f>
        <v>689849</v>
      </c>
      <c r="F36" s="395">
        <f>313707-125000</f>
        <v>188707</v>
      </c>
      <c r="G36" s="395">
        <f t="shared" si="0"/>
        <v>878556</v>
      </c>
      <c r="H36" s="395">
        <f>246444+125000</f>
        <v>371444</v>
      </c>
      <c r="I36" s="396">
        <f>H36+F36+E36</f>
        <v>1250000</v>
      </c>
      <c r="J36" s="82"/>
      <c r="K36" s="82"/>
    </row>
    <row r="37" spans="1:11" x14ac:dyDescent="0.3">
      <c r="A37" s="429"/>
      <c r="B37" s="127" t="s">
        <v>45</v>
      </c>
      <c r="C37" s="380"/>
      <c r="D37" s="216"/>
      <c r="E37" s="77">
        <v>125000</v>
      </c>
      <c r="F37" s="77">
        <v>125000</v>
      </c>
      <c r="G37" s="77">
        <f t="shared" si="0"/>
        <v>250000</v>
      </c>
      <c r="H37" s="77"/>
      <c r="I37" s="83">
        <f>H37+F37+E37</f>
        <v>250000</v>
      </c>
    </row>
    <row r="38" spans="1:11" ht="37.5" x14ac:dyDescent="0.3">
      <c r="A38" s="429"/>
      <c r="B38" s="124" t="s">
        <v>47</v>
      </c>
      <c r="C38" s="380"/>
      <c r="D38" s="216"/>
      <c r="E38" s="77" t="s">
        <v>88</v>
      </c>
      <c r="F38" s="77">
        <v>35000</v>
      </c>
      <c r="G38" s="77">
        <f t="shared" si="0"/>
        <v>35000</v>
      </c>
      <c r="H38" s="77"/>
      <c r="I38" s="83">
        <f t="shared" ref="I38:I40" si="4">H38+F38+D38+C38</f>
        <v>35000</v>
      </c>
    </row>
    <row r="39" spans="1:11" ht="38.25" thickBot="1" x14ac:dyDescent="0.35">
      <c r="A39" s="430"/>
      <c r="B39" s="135" t="s">
        <v>49</v>
      </c>
      <c r="C39" s="397">
        <v>299900</v>
      </c>
      <c r="D39" s="214"/>
      <c r="E39" s="128">
        <v>0</v>
      </c>
      <c r="F39" s="128">
        <v>0</v>
      </c>
      <c r="G39" s="128">
        <f t="shared" si="0"/>
        <v>0</v>
      </c>
      <c r="H39" s="128">
        <f>120000+179900</f>
        <v>299900</v>
      </c>
      <c r="I39" s="117">
        <f>H39+F39+E39</f>
        <v>299900</v>
      </c>
    </row>
    <row r="40" spans="1:11" ht="78.75" thickBot="1" x14ac:dyDescent="0.4">
      <c r="A40" s="129">
        <v>3</v>
      </c>
      <c r="B40" s="130" t="s">
        <v>66</v>
      </c>
      <c r="C40" s="218"/>
      <c r="D40" s="219">
        <v>10000</v>
      </c>
      <c r="E40" s="132">
        <f>D40</f>
        <v>10000</v>
      </c>
      <c r="F40" s="132">
        <v>10000</v>
      </c>
      <c r="G40" s="132">
        <f t="shared" si="0"/>
        <v>20000</v>
      </c>
      <c r="H40" s="132">
        <v>5000</v>
      </c>
      <c r="I40" s="133">
        <f t="shared" si="4"/>
        <v>25000</v>
      </c>
    </row>
    <row r="42" spans="1:11" x14ac:dyDescent="0.25">
      <c r="B42" s="80" t="s">
        <v>67</v>
      </c>
    </row>
    <row r="79" spans="1:9" x14ac:dyDescent="0.25">
      <c r="A79" s="94"/>
      <c r="B79" s="88"/>
      <c r="C79" s="221"/>
      <c r="D79" s="221"/>
      <c r="E79" s="95"/>
      <c r="F79" s="95"/>
      <c r="G79" s="95"/>
      <c r="H79" s="95"/>
      <c r="I79" s="95"/>
    </row>
    <row r="80" spans="1:9" x14ac:dyDescent="0.25">
      <c r="A80" s="94"/>
    </row>
    <row r="97" spans="1:9" x14ac:dyDescent="0.25">
      <c r="A97" s="94"/>
      <c r="B97" s="88"/>
      <c r="C97" s="221"/>
      <c r="D97" s="221"/>
      <c r="E97" s="95"/>
      <c r="F97" s="95"/>
      <c r="G97" s="95"/>
      <c r="H97" s="95"/>
      <c r="I97" s="95"/>
    </row>
    <row r="98" spans="1:9" x14ac:dyDescent="0.25">
      <c r="A98" s="94"/>
      <c r="B98" s="88"/>
      <c r="C98" s="221"/>
      <c r="D98" s="221"/>
      <c r="E98" s="95"/>
      <c r="F98" s="95"/>
      <c r="G98" s="95"/>
      <c r="H98" s="95"/>
      <c r="I98" s="95"/>
    </row>
    <row r="101" spans="1:9" x14ac:dyDescent="0.25">
      <c r="A101" s="94"/>
      <c r="B101" s="88"/>
      <c r="C101" s="221"/>
      <c r="D101" s="221"/>
      <c r="E101" s="95"/>
      <c r="F101" s="95"/>
      <c r="G101" s="95"/>
      <c r="H101" s="95"/>
      <c r="I101" s="95"/>
    </row>
    <row r="140" spans="1:9" x14ac:dyDescent="0.25">
      <c r="A140" s="94"/>
      <c r="B140" s="88"/>
      <c r="C140" s="221"/>
      <c r="D140" s="221"/>
      <c r="E140" s="95"/>
      <c r="F140" s="95"/>
      <c r="G140" s="95"/>
      <c r="H140" s="95"/>
      <c r="I140" s="95"/>
    </row>
    <row r="154" spans="1:9" x14ac:dyDescent="0.25">
      <c r="A154" s="94"/>
      <c r="B154" s="88"/>
      <c r="C154" s="221"/>
      <c r="D154" s="221"/>
      <c r="E154" s="95"/>
      <c r="F154" s="95"/>
      <c r="G154" s="95"/>
      <c r="H154" s="95"/>
      <c r="I154" s="95"/>
    </row>
    <row r="163" spans="1:9" x14ac:dyDescent="0.25">
      <c r="A163" s="94"/>
      <c r="B163" s="88"/>
      <c r="C163" s="221"/>
      <c r="D163" s="221"/>
      <c r="E163" s="95"/>
      <c r="F163" s="95"/>
      <c r="G163" s="95"/>
      <c r="H163" s="95"/>
      <c r="I163" s="95"/>
    </row>
    <row r="164" spans="1:9" x14ac:dyDescent="0.25">
      <c r="A164" s="94"/>
      <c r="B164" s="88"/>
      <c r="C164" s="221"/>
      <c r="D164" s="221"/>
      <c r="E164" s="95"/>
      <c r="F164" s="95"/>
      <c r="G164" s="95"/>
      <c r="H164" s="95"/>
      <c r="I164" s="95"/>
    </row>
    <row r="165" spans="1:9" x14ac:dyDescent="0.25">
      <c r="A165" s="94"/>
      <c r="B165" s="88"/>
      <c r="C165" s="221"/>
      <c r="D165" s="221"/>
      <c r="E165" s="95"/>
      <c r="F165" s="95"/>
      <c r="G165" s="95"/>
      <c r="H165" s="95"/>
      <c r="I165" s="95"/>
    </row>
    <row r="199" spans="1:9" x14ac:dyDescent="0.25">
      <c r="A199" s="94"/>
      <c r="B199" s="88"/>
      <c r="C199" s="221"/>
      <c r="D199" s="221"/>
      <c r="E199" s="95"/>
      <c r="F199" s="95"/>
      <c r="G199" s="95"/>
      <c r="H199" s="95"/>
      <c r="I199" s="95"/>
    </row>
    <row r="222" spans="2:9" x14ac:dyDescent="0.25">
      <c r="B222" s="88"/>
      <c r="C222" s="221"/>
      <c r="D222" s="221"/>
      <c r="E222" s="95"/>
      <c r="F222" s="95"/>
      <c r="G222" s="95"/>
      <c r="H222" s="95"/>
      <c r="I222" s="95"/>
    </row>
    <row r="223" spans="2:9" x14ac:dyDescent="0.25">
      <c r="B223" s="88"/>
      <c r="C223" s="221"/>
      <c r="D223" s="221"/>
      <c r="E223" s="95"/>
      <c r="F223" s="95"/>
      <c r="G223" s="95"/>
      <c r="H223" s="95"/>
      <c r="I223" s="95"/>
    </row>
    <row r="247" spans="1:9" x14ac:dyDescent="0.25">
      <c r="B247" s="88"/>
      <c r="C247" s="221"/>
      <c r="D247" s="221"/>
      <c r="E247" s="95"/>
      <c r="F247" s="95"/>
      <c r="G247" s="95"/>
      <c r="H247" s="95"/>
      <c r="I247" s="95"/>
    </row>
    <row r="248" spans="1:9" x14ac:dyDescent="0.25">
      <c r="B248" s="88"/>
      <c r="C248" s="221"/>
      <c r="D248" s="221"/>
      <c r="E248" s="95"/>
      <c r="F248" s="95"/>
      <c r="G248" s="95"/>
      <c r="H248" s="95"/>
      <c r="I248" s="95"/>
    </row>
    <row r="249" spans="1:9" x14ac:dyDescent="0.25">
      <c r="B249" s="88"/>
      <c r="C249" s="221"/>
      <c r="D249" s="221"/>
      <c r="E249" s="95"/>
      <c r="F249" s="95"/>
      <c r="G249" s="95"/>
      <c r="H249" s="95"/>
      <c r="I249" s="95"/>
    </row>
    <row r="250" spans="1:9" x14ac:dyDescent="0.25">
      <c r="B250" s="88"/>
      <c r="C250" s="221"/>
      <c r="D250" s="221"/>
      <c r="E250" s="95"/>
      <c r="F250" s="95"/>
      <c r="G250" s="95"/>
      <c r="H250" s="95"/>
      <c r="I250" s="95"/>
    </row>
    <row r="256" spans="1:9" x14ac:dyDescent="0.25">
      <c r="A256" s="94"/>
      <c r="B256" s="88"/>
      <c r="C256" s="221"/>
      <c r="D256" s="221"/>
      <c r="E256" s="95"/>
      <c r="F256" s="95"/>
      <c r="G256" s="95"/>
      <c r="H256" s="95"/>
      <c r="I256" s="95"/>
    </row>
    <row r="257" spans="2:9" x14ac:dyDescent="0.25">
      <c r="B257" s="88"/>
      <c r="C257" s="221"/>
      <c r="D257" s="221"/>
      <c r="E257" s="95"/>
      <c r="F257" s="95"/>
      <c r="G257" s="95"/>
      <c r="H257" s="95"/>
      <c r="I257" s="95"/>
    </row>
    <row r="258" spans="2:9" x14ac:dyDescent="0.25">
      <c r="B258" s="88"/>
      <c r="C258" s="221"/>
      <c r="D258" s="221"/>
      <c r="E258" s="95"/>
      <c r="F258" s="95"/>
      <c r="G258" s="95"/>
      <c r="H258" s="95"/>
      <c r="I258" s="95"/>
    </row>
  </sheetData>
  <mergeCells count="13">
    <mergeCell ref="A32:A39"/>
    <mergeCell ref="C32:C33"/>
    <mergeCell ref="D32:D33"/>
    <mergeCell ref="C1:I1"/>
    <mergeCell ref="J1:L1"/>
    <mergeCell ref="A2:I2"/>
    <mergeCell ref="A24:A25"/>
    <mergeCell ref="A26:A31"/>
    <mergeCell ref="E32:E33"/>
    <mergeCell ref="F32:F33"/>
    <mergeCell ref="G32:G33"/>
    <mergeCell ref="H32:H33"/>
    <mergeCell ref="I32:I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11</vt:i4>
      </vt:variant>
    </vt:vector>
  </HeadingPairs>
  <TitlesOfParts>
    <vt:vector size="27" baseType="lpstr">
      <vt:lpstr>Программа февраль.</vt:lpstr>
      <vt:lpstr>поквартал. февраль</vt:lpstr>
      <vt:lpstr>изменения к программе март</vt:lpstr>
      <vt:lpstr>изменения покварт. 24 марта</vt:lpstr>
      <vt:lpstr>21 апреля покварталка</vt:lpstr>
      <vt:lpstr>21.04 сравнительная табл.</vt:lpstr>
      <vt:lpstr>21.04 программа</vt:lpstr>
      <vt:lpstr>покварталка по сост. на 22.08.2</vt:lpstr>
      <vt:lpstr>Покв. по сост.на 13.09 </vt:lpstr>
      <vt:lpstr>Программа 6.10</vt:lpstr>
      <vt:lpstr>сравнит 6,10</vt:lpstr>
      <vt:lpstr>Покв. по сост. на 31.10</vt:lpstr>
      <vt:lpstr>Программа на сессию 17.11</vt:lpstr>
      <vt:lpstr>Сравнит к сессии 17.11</vt:lpstr>
      <vt:lpstr>Программа на сессию 15.12</vt:lpstr>
      <vt:lpstr>Сравнит. на сессию 15.12</vt:lpstr>
      <vt:lpstr>'21.04 программа'!Область_печати</vt:lpstr>
      <vt:lpstr>'21.04 сравнительная табл.'!Область_печати</vt:lpstr>
      <vt:lpstr>'Покв. по сост. на 31.10'!Область_печати</vt:lpstr>
      <vt:lpstr>'поквартал. февраль'!Область_печати</vt:lpstr>
      <vt:lpstr>'покварталка по сост. на 22.08.2'!Область_печати</vt:lpstr>
      <vt:lpstr>'Программа 6.10'!Область_печати</vt:lpstr>
      <vt:lpstr>'Программа на сессию 15.12'!Область_печати</vt:lpstr>
      <vt:lpstr>'Программа на сессию 17.11'!Область_печати</vt:lpstr>
      <vt:lpstr>'Программа февраль.'!Область_печати</vt:lpstr>
      <vt:lpstr>'сравнит 6,10'!Область_печати</vt:lpstr>
      <vt:lpstr>'Сравнит. на сессию 15.12'!Область_печати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2022-12-15T14:12:51Z</dcterms:modified>
</cp:coreProperties>
</file>