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155" firstSheet="2" activeTab="2"/>
  </bookViews>
  <sheets>
    <sheet name="Лист1" sheetId="1" r:id="rId1"/>
    <sheet name="Лист2" sheetId="10" state="hidden" r:id="rId2"/>
    <sheet name="2022" sheetId="31" r:id="rId3"/>
  </sheets>
  <definedNames>
    <definedName name="_xlnm.Print_Titles" localSheetId="2">'2022'!$8:$10</definedName>
    <definedName name="_xlnm.Print_Area" localSheetId="2">'2022'!$A$1:$AD$556</definedName>
  </definedNames>
  <calcPr calcId="145621"/>
</workbook>
</file>

<file path=xl/calcChain.xml><?xml version="1.0" encoding="utf-8"?>
<calcChain xmlns="http://schemas.openxmlformats.org/spreadsheetml/2006/main">
  <c r="S41" i="31" l="1"/>
  <c r="S42" i="31"/>
  <c r="V42" i="31"/>
  <c r="S43" i="31"/>
  <c r="V43" i="31"/>
  <c r="S44" i="31"/>
  <c r="V44" i="31"/>
  <c r="S45" i="31"/>
  <c r="T45" i="31"/>
  <c r="U45" i="31"/>
  <c r="S46" i="31"/>
  <c r="S47" i="31"/>
  <c r="V47" i="31"/>
  <c r="S48" i="31"/>
  <c r="V48" i="31"/>
  <c r="S49" i="31"/>
  <c r="V49" i="31"/>
  <c r="S50" i="31"/>
  <c r="T50" i="31"/>
  <c r="U50" i="31"/>
  <c r="S51" i="31"/>
  <c r="S52" i="31"/>
  <c r="V52" i="31"/>
  <c r="S53" i="31"/>
  <c r="V53" i="31"/>
  <c r="S54" i="31"/>
  <c r="V54" i="31"/>
  <c r="S55" i="31"/>
  <c r="V55" i="31"/>
  <c r="S56" i="31"/>
  <c r="S57" i="31"/>
  <c r="V57" i="31"/>
  <c r="S58" i="31"/>
  <c r="V58" i="31"/>
  <c r="S59" i="31"/>
  <c r="T59" i="31"/>
  <c r="U59" i="31"/>
  <c r="S60" i="31"/>
  <c r="V60" i="31"/>
  <c r="S61" i="31"/>
  <c r="S62" i="31"/>
  <c r="V62" i="31"/>
  <c r="S63" i="31"/>
  <c r="S64" i="31" s="1"/>
  <c r="V63" i="31"/>
  <c r="T64" i="31"/>
  <c r="U64" i="31"/>
  <c r="S65" i="31"/>
  <c r="V65" i="31"/>
  <c r="S66" i="31"/>
  <c r="S67" i="31"/>
  <c r="V67" i="31"/>
  <c r="S68" i="31"/>
  <c r="V68" i="31"/>
  <c r="S69" i="31"/>
  <c r="V69" i="31"/>
  <c r="S70" i="31"/>
  <c r="V70" i="31"/>
  <c r="S71" i="31"/>
  <c r="S72" i="31"/>
  <c r="S73" i="31" s="1"/>
  <c r="V72" i="31"/>
  <c r="T73" i="31"/>
  <c r="U73" i="31"/>
  <c r="S74" i="31"/>
  <c r="V74" i="31"/>
  <c r="S75" i="31"/>
  <c r="V75" i="31"/>
  <c r="S76" i="31"/>
  <c r="S77" i="31"/>
  <c r="V77" i="31"/>
  <c r="S78" i="31"/>
  <c r="T78" i="31"/>
  <c r="U78" i="31"/>
  <c r="S79" i="31"/>
  <c r="V79" i="31"/>
  <c r="S80" i="31"/>
  <c r="V80" i="31"/>
  <c r="S81" i="31"/>
  <c r="S82" i="31"/>
  <c r="V82" i="31"/>
  <c r="S83" i="31"/>
  <c r="V83" i="31"/>
  <c r="S84" i="31"/>
  <c r="V84" i="31"/>
  <c r="S85" i="31"/>
  <c r="V85" i="31"/>
  <c r="S86" i="31"/>
  <c r="S87" i="31" s="1"/>
  <c r="T87" i="31"/>
  <c r="U87" i="31"/>
  <c r="S88" i="31"/>
  <c r="V88" i="31"/>
  <c r="S89" i="31"/>
  <c r="V89" i="31"/>
  <c r="S90" i="31"/>
  <c r="V90" i="31"/>
  <c r="S91" i="31"/>
  <c r="T92" i="31"/>
  <c r="U92" i="31"/>
  <c r="S93" i="31"/>
  <c r="V93" i="31"/>
  <c r="S94" i="31"/>
  <c r="V94" i="31"/>
  <c r="S95" i="31"/>
  <c r="V95" i="31"/>
  <c r="S96" i="31"/>
  <c r="S97" i="31"/>
  <c r="V97" i="31"/>
  <c r="S98" i="31"/>
  <c r="V98" i="31"/>
  <c r="S99" i="31"/>
  <c r="V99" i="31"/>
  <c r="S100" i="31"/>
  <c r="V100" i="31"/>
  <c r="V101" i="31" s="1"/>
  <c r="T101" i="31"/>
  <c r="U101" i="31"/>
  <c r="S102" i="31"/>
  <c r="V102" i="31"/>
  <c r="S103" i="31"/>
  <c r="V103" i="31"/>
  <c r="S104" i="31"/>
  <c r="V104" i="31"/>
  <c r="S105" i="31"/>
  <c r="V105" i="31"/>
  <c r="T106" i="31"/>
  <c r="U106" i="31"/>
  <c r="V106" i="31"/>
  <c r="S107" i="31"/>
  <c r="V107" i="31"/>
  <c r="S108" i="31"/>
  <c r="V108" i="31"/>
  <c r="S109" i="31"/>
  <c r="V109" i="31"/>
  <c r="S110" i="31"/>
  <c r="V110" i="31"/>
  <c r="S111" i="31"/>
  <c r="S112" i="31"/>
  <c r="V112" i="31"/>
  <c r="O392" i="31"/>
  <c r="N392" i="31"/>
  <c r="U393" i="31"/>
  <c r="U394" i="31"/>
  <c r="U395" i="31"/>
  <c r="U392" i="31"/>
  <c r="T393" i="31"/>
  <c r="T394" i="31"/>
  <c r="T395" i="31"/>
  <c r="T392" i="31"/>
  <c r="X393" i="31"/>
  <c r="X394" i="31"/>
  <c r="X395" i="31"/>
  <c r="X392" i="31"/>
  <c r="W393" i="31"/>
  <c r="W394" i="31"/>
  <c r="W395" i="31"/>
  <c r="W392" i="31"/>
  <c r="S106" i="31" l="1"/>
  <c r="S101" i="31"/>
  <c r="S92" i="31"/>
  <c r="O282" i="31"/>
  <c r="N282" i="31"/>
  <c r="X283" i="31"/>
  <c r="X284" i="31"/>
  <c r="X285" i="31"/>
  <c r="X282" i="31"/>
  <c r="W283" i="31"/>
  <c r="W284" i="31"/>
  <c r="W285" i="31"/>
  <c r="W282" i="31"/>
  <c r="U283" i="31"/>
  <c r="U284" i="31"/>
  <c r="U285" i="31"/>
  <c r="T283" i="31"/>
  <c r="T284" i="31"/>
  <c r="T285" i="31"/>
  <c r="U282" i="31"/>
  <c r="T282" i="31"/>
  <c r="M387" i="31"/>
  <c r="M287" i="31"/>
  <c r="O222" i="31" l="1"/>
  <c r="N222" i="31"/>
  <c r="W223" i="31"/>
  <c r="X223" i="31"/>
  <c r="W224" i="31"/>
  <c r="X224" i="31"/>
  <c r="W225" i="31"/>
  <c r="X225" i="31"/>
  <c r="X222" i="31"/>
  <c r="W222" i="31"/>
  <c r="U223" i="31"/>
  <c r="U224" i="31"/>
  <c r="U225" i="31"/>
  <c r="U222" i="31"/>
  <c r="T223" i="31"/>
  <c r="T224" i="31"/>
  <c r="T225" i="31"/>
  <c r="T222" i="31"/>
  <c r="V264" i="31"/>
  <c r="V263" i="31"/>
  <c r="V265" i="31"/>
  <c r="V255" i="31"/>
  <c r="V254" i="31"/>
  <c r="V253" i="31"/>
  <c r="V252" i="31"/>
  <c r="M207" i="31"/>
  <c r="M217" i="31"/>
  <c r="X212" i="31" l="1"/>
  <c r="W212" i="31"/>
  <c r="O17" i="31"/>
  <c r="U17" i="31"/>
  <c r="T17" i="31"/>
  <c r="X18" i="31"/>
  <c r="X19" i="31"/>
  <c r="X20" i="31"/>
  <c r="W18" i="31"/>
  <c r="W19" i="31"/>
  <c r="W20" i="31"/>
  <c r="X17" i="31"/>
  <c r="X12" i="31" s="1"/>
  <c r="W17" i="31"/>
  <c r="W12" i="31" s="1"/>
  <c r="M203" i="31"/>
  <c r="M204" i="31"/>
  <c r="M205" i="31"/>
  <c r="N53" i="31"/>
  <c r="N54" i="31"/>
  <c r="N55" i="31"/>
  <c r="V188" i="31"/>
  <c r="V189" i="31"/>
  <c r="V190" i="31"/>
  <c r="AA168" i="31"/>
  <c r="AA169" i="31"/>
  <c r="AA170" i="31"/>
  <c r="AA143" i="31"/>
  <c r="AA144" i="31"/>
  <c r="Z123" i="31"/>
  <c r="Z124" i="31"/>
  <c r="AA123" i="31"/>
  <c r="AA124" i="31"/>
  <c r="AA17" i="31" l="1"/>
  <c r="M202" i="31"/>
  <c r="M98" i="31"/>
  <c r="M198" i="31"/>
  <c r="M197" i="31"/>
  <c r="M193" i="31"/>
  <c r="M194" i="31"/>
  <c r="M195" i="31"/>
  <c r="M192" i="31"/>
  <c r="N212" i="31" l="1"/>
  <c r="T213" i="31"/>
  <c r="T214" i="31"/>
  <c r="T215" i="31"/>
  <c r="U213" i="31"/>
  <c r="U214" i="31"/>
  <c r="U215" i="31"/>
  <c r="W213" i="31"/>
  <c r="W13" i="31" s="1"/>
  <c r="W214" i="31"/>
  <c r="W14" i="31" s="1"/>
  <c r="W215" i="31"/>
  <c r="W15" i="31" s="1"/>
  <c r="X213" i="31"/>
  <c r="X13" i="31" s="1"/>
  <c r="X214" i="31"/>
  <c r="X14" i="31" s="1"/>
  <c r="X215" i="31"/>
  <c r="X15" i="31" s="1"/>
  <c r="U212" i="31"/>
  <c r="T212" i="31"/>
  <c r="S212" i="31" l="1"/>
  <c r="X391" i="31" l="1"/>
  <c r="W391" i="31"/>
  <c r="U391" i="31"/>
  <c r="T391" i="31"/>
  <c r="R391" i="31"/>
  <c r="Y390" i="31"/>
  <c r="V390" i="31"/>
  <c r="S390" i="31"/>
  <c r="V389" i="31"/>
  <c r="S389" i="31"/>
  <c r="V388" i="31"/>
  <c r="S388" i="31"/>
  <c r="AA387" i="31"/>
  <c r="O388" i="31" s="1"/>
  <c r="AA388" i="31" s="1"/>
  <c r="O389" i="31" s="1"/>
  <c r="AA389" i="31" s="1"/>
  <c r="O390" i="31" s="1"/>
  <c r="Z387" i="31"/>
  <c r="N388" i="31" s="1"/>
  <c r="V387" i="31"/>
  <c r="S387" i="31"/>
  <c r="M388" i="31" l="1"/>
  <c r="Z388" i="31"/>
  <c r="N389" i="31" s="1"/>
  <c r="Y387" i="31"/>
  <c r="Y388" i="31"/>
  <c r="S391" i="31"/>
  <c r="V391" i="31"/>
  <c r="V225" i="31"/>
  <c r="V223" i="31"/>
  <c r="V224" i="31"/>
  <c r="V222" i="31"/>
  <c r="M389" i="31" l="1"/>
  <c r="Y389" i="31" s="1"/>
  <c r="Z389" i="31"/>
  <c r="N390" i="31" s="1"/>
  <c r="M390" i="31" s="1"/>
  <c r="V226" i="31"/>
  <c r="T221" i="31"/>
  <c r="T216" i="31" s="1"/>
  <c r="S282" i="31" l="1"/>
  <c r="S284" i="31"/>
  <c r="S283" i="31"/>
  <c r="S285" i="31"/>
  <c r="V365" i="31"/>
  <c r="X201" i="31"/>
  <c r="W201" i="31"/>
  <c r="R201" i="31"/>
  <c r="V200" i="31"/>
  <c r="S200" i="31"/>
  <c r="V199" i="31"/>
  <c r="S199" i="31"/>
  <c r="V198" i="31"/>
  <c r="S198" i="31"/>
  <c r="V197" i="31"/>
  <c r="AA197" i="31"/>
  <c r="AA198" i="31" s="1"/>
  <c r="AA199" i="31" s="1"/>
  <c r="AA200" i="31" s="1"/>
  <c r="X196" i="31"/>
  <c r="W196" i="31"/>
  <c r="R196" i="31"/>
  <c r="V195" i="31"/>
  <c r="S195" i="31"/>
  <c r="V194" i="31"/>
  <c r="S194" i="31"/>
  <c r="V193" i="31"/>
  <c r="S193" i="31"/>
  <c r="V192" i="31"/>
  <c r="AA192" i="31"/>
  <c r="AA193" i="31" s="1"/>
  <c r="AA194" i="31" s="1"/>
  <c r="AA195" i="31" s="1"/>
  <c r="Y198" i="31" l="1"/>
  <c r="U196" i="31"/>
  <c r="Y193" i="31"/>
  <c r="Y195" i="31"/>
  <c r="U201" i="31"/>
  <c r="T201" i="31"/>
  <c r="Z197" i="31"/>
  <c r="Z198" i="31" s="1"/>
  <c r="S197" i="31"/>
  <c r="V201" i="31"/>
  <c r="Y194" i="31"/>
  <c r="T196" i="31"/>
  <c r="Z192" i="31"/>
  <c r="Z193" i="31" s="1"/>
  <c r="Z194" i="31" s="1"/>
  <c r="Z195" i="31" s="1"/>
  <c r="S192" i="31"/>
  <c r="V196" i="31"/>
  <c r="X551" i="31"/>
  <c r="W551" i="31"/>
  <c r="U551" i="31"/>
  <c r="T551" i="31"/>
  <c r="R551" i="31"/>
  <c r="AA550" i="31"/>
  <c r="Z550" i="31"/>
  <c r="V550" i="31"/>
  <c r="S550" i="31"/>
  <c r="M550" i="31"/>
  <c r="AA549" i="31"/>
  <c r="Z549" i="31"/>
  <c r="V549" i="31"/>
  <c r="S549" i="31"/>
  <c r="M549" i="31"/>
  <c r="AA548" i="31"/>
  <c r="Z548" i="31"/>
  <c r="V548" i="31"/>
  <c r="S548" i="31"/>
  <c r="M548" i="31"/>
  <c r="AA547" i="31"/>
  <c r="Z547" i="31"/>
  <c r="V547" i="31"/>
  <c r="S547" i="31"/>
  <c r="M547" i="31"/>
  <c r="X546" i="31"/>
  <c r="W546" i="31"/>
  <c r="U546" i="31"/>
  <c r="T546" i="31"/>
  <c r="R546" i="31"/>
  <c r="AA545" i="31"/>
  <c r="Z545" i="31"/>
  <c r="V545" i="31"/>
  <c r="S545" i="31"/>
  <c r="M545" i="31"/>
  <c r="AA544" i="31"/>
  <c r="Z544" i="31"/>
  <c r="V544" i="31"/>
  <c r="S544" i="31"/>
  <c r="M544" i="31"/>
  <c r="AA543" i="31"/>
  <c r="Z543" i="31"/>
  <c r="V543" i="31"/>
  <c r="S543" i="31"/>
  <c r="M543" i="31"/>
  <c r="AA542" i="31"/>
  <c r="Z542" i="31"/>
  <c r="V542" i="31"/>
  <c r="S542" i="31"/>
  <c r="M542" i="31"/>
  <c r="Z199" i="31" l="1"/>
  <c r="M199" i="31"/>
  <c r="Y199" i="31" s="1"/>
  <c r="Y550" i="31"/>
  <c r="S201" i="31"/>
  <c r="Y197" i="31"/>
  <c r="S196" i="31"/>
  <c r="Y192" i="31"/>
  <c r="Y549" i="31"/>
  <c r="S395" i="31"/>
  <c r="V551" i="31"/>
  <c r="Y547" i="31"/>
  <c r="V546" i="31"/>
  <c r="Y544" i="31"/>
  <c r="S551" i="31"/>
  <c r="Y548" i="31"/>
  <c r="Y542" i="31"/>
  <c r="Y543" i="31"/>
  <c r="S546" i="31"/>
  <c r="Y545" i="31"/>
  <c r="V404" i="31"/>
  <c r="Z200" i="31" l="1"/>
  <c r="M200" i="31"/>
  <c r="Y200" i="31" s="1"/>
  <c r="AA555" i="31"/>
  <c r="Z555" i="31"/>
  <c r="M552" i="31"/>
  <c r="S552" i="31"/>
  <c r="V552" i="31"/>
  <c r="Z552" i="31"/>
  <c r="AA552" i="31"/>
  <c r="M553" i="31"/>
  <c r="S553" i="31"/>
  <c r="V553" i="31"/>
  <c r="Z553" i="31"/>
  <c r="AA553" i="31"/>
  <c r="M554" i="31"/>
  <c r="S554" i="31"/>
  <c r="V554" i="31"/>
  <c r="Z554" i="31"/>
  <c r="AA554" i="31"/>
  <c r="M555" i="31"/>
  <c r="S555" i="31"/>
  <c r="V555" i="31"/>
  <c r="R556" i="31"/>
  <c r="T556" i="31"/>
  <c r="U556" i="31"/>
  <c r="W556" i="31"/>
  <c r="X556" i="31"/>
  <c r="V394" i="31" l="1"/>
  <c r="V556" i="31"/>
  <c r="S394" i="31"/>
  <c r="Y554" i="31"/>
  <c r="Y555" i="31"/>
  <c r="Y552" i="31"/>
  <c r="Y553" i="31"/>
  <c r="S556" i="31"/>
  <c r="V325" i="31"/>
  <c r="S289" i="31" l="1"/>
  <c r="V290" i="31" l="1"/>
  <c r="V289" i="31"/>
  <c r="X541" i="31" l="1"/>
  <c r="W541" i="31"/>
  <c r="U541" i="31"/>
  <c r="T541" i="31"/>
  <c r="R541" i="31"/>
  <c r="V540" i="31"/>
  <c r="S540" i="31"/>
  <c r="V539" i="31"/>
  <c r="S539" i="31"/>
  <c r="V538" i="31"/>
  <c r="S538" i="31"/>
  <c r="AA537" i="31"/>
  <c r="O538" i="31" s="1"/>
  <c r="Z537" i="31"/>
  <c r="N538" i="31" s="1"/>
  <c r="V537" i="31"/>
  <c r="S537" i="31"/>
  <c r="M537" i="31"/>
  <c r="J537" i="31"/>
  <c r="X536" i="31"/>
  <c r="W536" i="31"/>
  <c r="U536" i="31"/>
  <c r="T536" i="31"/>
  <c r="R536" i="31"/>
  <c r="V535" i="31"/>
  <c r="S535" i="31"/>
  <c r="V534" i="31"/>
  <c r="S534" i="31"/>
  <c r="V533" i="31"/>
  <c r="S533" i="31"/>
  <c r="AA532" i="31"/>
  <c r="O533" i="31" s="1"/>
  <c r="AA533" i="31" s="1"/>
  <c r="O534" i="31" s="1"/>
  <c r="AA534" i="31" s="1"/>
  <c r="O535" i="31" s="1"/>
  <c r="AA535" i="31" s="1"/>
  <c r="Z532" i="31"/>
  <c r="N533" i="31" s="1"/>
  <c r="V532" i="31"/>
  <c r="S532" i="31"/>
  <c r="M532" i="31"/>
  <c r="J532" i="31"/>
  <c r="X531" i="31"/>
  <c r="W531" i="31"/>
  <c r="U531" i="31"/>
  <c r="T531" i="31"/>
  <c r="R531" i="31"/>
  <c r="V530" i="31"/>
  <c r="S530" i="31"/>
  <c r="V529" i="31"/>
  <c r="S529" i="31"/>
  <c r="J527" i="31" s="1"/>
  <c r="V528" i="31"/>
  <c r="S528" i="31"/>
  <c r="AA527" i="31"/>
  <c r="O528" i="31" s="1"/>
  <c r="AA528" i="31" s="1"/>
  <c r="O529" i="31" s="1"/>
  <c r="AA529" i="31" s="1"/>
  <c r="O530" i="31" s="1"/>
  <c r="AA530" i="31" s="1"/>
  <c r="Z527" i="31"/>
  <c r="N528" i="31" s="1"/>
  <c r="V527" i="31"/>
  <c r="S527" i="31"/>
  <c r="M527" i="31"/>
  <c r="X526" i="31"/>
  <c r="W526" i="31"/>
  <c r="U526" i="31"/>
  <c r="T526" i="31"/>
  <c r="R526" i="31"/>
  <c r="V525" i="31"/>
  <c r="S525" i="31"/>
  <c r="V524" i="31"/>
  <c r="S524" i="31"/>
  <c r="J522" i="31" s="1"/>
  <c r="V523" i="31"/>
  <c r="S523" i="31"/>
  <c r="AA522" i="31"/>
  <c r="O523" i="31" s="1"/>
  <c r="AA523" i="31" s="1"/>
  <c r="O524" i="31" s="1"/>
  <c r="AA524" i="31" s="1"/>
  <c r="O525" i="31" s="1"/>
  <c r="AA525" i="31" s="1"/>
  <c r="Z522" i="31"/>
  <c r="N523" i="31" s="1"/>
  <c r="V522" i="31"/>
  <c r="S522" i="31"/>
  <c r="M522" i="31"/>
  <c r="X521" i="31"/>
  <c r="W521" i="31"/>
  <c r="U521" i="31"/>
  <c r="T521" i="31"/>
  <c r="R521" i="31"/>
  <c r="V520" i="31"/>
  <c r="S520" i="31"/>
  <c r="V519" i="31"/>
  <c r="S519" i="31"/>
  <c r="J517" i="31" s="1"/>
  <c r="V518" i="31"/>
  <c r="S518" i="31"/>
  <c r="AA517" i="31"/>
  <c r="O518" i="31" s="1"/>
  <c r="AA518" i="31" s="1"/>
  <c r="O519" i="31" s="1"/>
  <c r="AA519" i="31" s="1"/>
  <c r="O520" i="31" s="1"/>
  <c r="AA520" i="31" s="1"/>
  <c r="Z517" i="31"/>
  <c r="N518" i="31" s="1"/>
  <c r="V517" i="31"/>
  <c r="S517" i="31"/>
  <c r="M517" i="31"/>
  <c r="X516" i="31"/>
  <c r="W516" i="31"/>
  <c r="U516" i="31"/>
  <c r="T516" i="31"/>
  <c r="R516" i="31"/>
  <c r="V515" i="31"/>
  <c r="S515" i="31"/>
  <c r="V514" i="31"/>
  <c r="S514" i="31"/>
  <c r="J512" i="31" s="1"/>
  <c r="V513" i="31"/>
  <c r="S513" i="31"/>
  <c r="AA512" i="31"/>
  <c r="O513" i="31" s="1"/>
  <c r="AA513" i="31" s="1"/>
  <c r="O514" i="31" s="1"/>
  <c r="AA514" i="31" s="1"/>
  <c r="O515" i="31" s="1"/>
  <c r="AA515" i="31" s="1"/>
  <c r="Z512" i="31"/>
  <c r="N513" i="31" s="1"/>
  <c r="V512" i="31"/>
  <c r="S512" i="31"/>
  <c r="M512" i="31"/>
  <c r="X511" i="31"/>
  <c r="W511" i="31"/>
  <c r="U511" i="31"/>
  <c r="T511" i="31"/>
  <c r="R511" i="31"/>
  <c r="V510" i="31"/>
  <c r="S510" i="31"/>
  <c r="V509" i="31"/>
  <c r="S509" i="31"/>
  <c r="J507" i="31" s="1"/>
  <c r="V508" i="31"/>
  <c r="S508" i="31"/>
  <c r="AA507" i="31"/>
  <c r="O508" i="31" s="1"/>
  <c r="Z507" i="31"/>
  <c r="N508" i="31" s="1"/>
  <c r="V507" i="31"/>
  <c r="S507" i="31"/>
  <c r="M507" i="31"/>
  <c r="X506" i="31"/>
  <c r="W506" i="31"/>
  <c r="U506" i="31"/>
  <c r="T506" i="31"/>
  <c r="R506" i="31"/>
  <c r="V505" i="31"/>
  <c r="S505" i="31"/>
  <c r="V504" i="31"/>
  <c r="S504" i="31"/>
  <c r="J502" i="31" s="1"/>
  <c r="V503" i="31"/>
  <c r="S503" i="31"/>
  <c r="AA502" i="31"/>
  <c r="O503" i="31" s="1"/>
  <c r="AA503" i="31" s="1"/>
  <c r="O504" i="31" s="1"/>
  <c r="AA504" i="31" s="1"/>
  <c r="O505" i="31" s="1"/>
  <c r="AA505" i="31" s="1"/>
  <c r="Z502" i="31"/>
  <c r="N503" i="31" s="1"/>
  <c r="V502" i="31"/>
  <c r="S502" i="31"/>
  <c r="M502" i="31"/>
  <c r="X501" i="31"/>
  <c r="W501" i="31"/>
  <c r="U501" i="31"/>
  <c r="T501" i="31"/>
  <c r="R501" i="31"/>
  <c r="V500" i="31"/>
  <c r="S500" i="31"/>
  <c r="V499" i="31"/>
  <c r="S499" i="31"/>
  <c r="J497" i="31" s="1"/>
  <c r="V498" i="31"/>
  <c r="S498" i="31"/>
  <c r="AA497" i="31"/>
  <c r="O498" i="31" s="1"/>
  <c r="AA498" i="31" s="1"/>
  <c r="O499" i="31" s="1"/>
  <c r="AA499" i="31" s="1"/>
  <c r="O500" i="31" s="1"/>
  <c r="AA500" i="31" s="1"/>
  <c r="Z497" i="31"/>
  <c r="N498" i="31" s="1"/>
  <c r="V497" i="31"/>
  <c r="S497" i="31"/>
  <c r="M497" i="31"/>
  <c r="X496" i="31"/>
  <c r="W496" i="31"/>
  <c r="U496" i="31"/>
  <c r="T496" i="31"/>
  <c r="R496" i="31"/>
  <c r="V495" i="31"/>
  <c r="S495" i="31"/>
  <c r="V494" i="31"/>
  <c r="S494" i="31"/>
  <c r="V493" i="31"/>
  <c r="S493" i="31"/>
  <c r="AA492" i="31"/>
  <c r="O493" i="31" s="1"/>
  <c r="AA493" i="31" s="1"/>
  <c r="O494" i="31" s="1"/>
  <c r="AA494" i="31" s="1"/>
  <c r="O495" i="31" s="1"/>
  <c r="AA495" i="31" s="1"/>
  <c r="Z492" i="31"/>
  <c r="N493" i="31" s="1"/>
  <c r="V492" i="31"/>
  <c r="S492" i="31"/>
  <c r="M492" i="31"/>
  <c r="J492" i="31"/>
  <c r="X491" i="31"/>
  <c r="W491" i="31"/>
  <c r="U491" i="31"/>
  <c r="T491" i="31"/>
  <c r="R491" i="31"/>
  <c r="V490" i="31"/>
  <c r="S490" i="31"/>
  <c r="V489" i="31"/>
  <c r="S489" i="31"/>
  <c r="J487" i="31" s="1"/>
  <c r="V488" i="31"/>
  <c r="S488" i="31"/>
  <c r="AA487" i="31"/>
  <c r="O488" i="31" s="1"/>
  <c r="AA488" i="31" s="1"/>
  <c r="O489" i="31" s="1"/>
  <c r="AA489" i="31" s="1"/>
  <c r="O490" i="31" s="1"/>
  <c r="AA490" i="31" s="1"/>
  <c r="Z487" i="31"/>
  <c r="N488" i="31" s="1"/>
  <c r="V487" i="31"/>
  <c r="S487" i="31"/>
  <c r="M487" i="31"/>
  <c r="X486" i="31"/>
  <c r="W486" i="31"/>
  <c r="U486" i="31"/>
  <c r="T486" i="31"/>
  <c r="R486" i="31"/>
  <c r="V485" i="31"/>
  <c r="S485" i="31"/>
  <c r="V484" i="31"/>
  <c r="S484" i="31"/>
  <c r="J482" i="31" s="1"/>
  <c r="V483" i="31"/>
  <c r="S483" i="31"/>
  <c r="AA482" i="31"/>
  <c r="O483" i="31" s="1"/>
  <c r="AA483" i="31" s="1"/>
  <c r="O484" i="31" s="1"/>
  <c r="AA484" i="31" s="1"/>
  <c r="O485" i="31" s="1"/>
  <c r="AA485" i="31" s="1"/>
  <c r="Z482" i="31"/>
  <c r="N483" i="31" s="1"/>
  <c r="V482" i="31"/>
  <c r="S482" i="31"/>
  <c r="M482" i="31"/>
  <c r="X481" i="31"/>
  <c r="W481" i="31"/>
  <c r="U481" i="31"/>
  <c r="T481" i="31"/>
  <c r="R481" i="31"/>
  <c r="V480" i="31"/>
  <c r="S480" i="31"/>
  <c r="V479" i="31"/>
  <c r="S479" i="31"/>
  <c r="J477" i="31" s="1"/>
  <c r="V478" i="31"/>
  <c r="S478" i="31"/>
  <c r="AA477" i="31"/>
  <c r="O478" i="31" s="1"/>
  <c r="AA478" i="31" s="1"/>
  <c r="O479" i="31" s="1"/>
  <c r="AA479" i="31" s="1"/>
  <c r="O480" i="31" s="1"/>
  <c r="AA480" i="31" s="1"/>
  <c r="Z477" i="31"/>
  <c r="N478" i="31" s="1"/>
  <c r="V477" i="31"/>
  <c r="S477" i="31"/>
  <c r="M477" i="31"/>
  <c r="X476" i="31"/>
  <c r="W476" i="31"/>
  <c r="U476" i="31"/>
  <c r="T476" i="31"/>
  <c r="R476" i="31"/>
  <c r="V475" i="31"/>
  <c r="S475" i="31"/>
  <c r="V474" i="31"/>
  <c r="S474" i="31"/>
  <c r="J472" i="31" s="1"/>
  <c r="V473" i="31"/>
  <c r="S473" i="31"/>
  <c r="AA472" i="31"/>
  <c r="O473" i="31" s="1"/>
  <c r="AA473" i="31" s="1"/>
  <c r="O474" i="31" s="1"/>
  <c r="AA474" i="31" s="1"/>
  <c r="O475" i="31" s="1"/>
  <c r="AA475" i="31" s="1"/>
  <c r="Z472" i="31"/>
  <c r="N473" i="31" s="1"/>
  <c r="V472" i="31"/>
  <c r="S472" i="31"/>
  <c r="M472" i="31"/>
  <c r="X471" i="31"/>
  <c r="W471" i="31"/>
  <c r="U471" i="31"/>
  <c r="T471" i="31"/>
  <c r="R471" i="31"/>
  <c r="V470" i="31"/>
  <c r="S470" i="31"/>
  <c r="V469" i="31"/>
  <c r="S469" i="31"/>
  <c r="J467" i="31" s="1"/>
  <c r="V468" i="31"/>
  <c r="S468" i="31"/>
  <c r="AA467" i="31"/>
  <c r="O468" i="31" s="1"/>
  <c r="AA468" i="31" s="1"/>
  <c r="O469" i="31" s="1"/>
  <c r="AA469" i="31" s="1"/>
  <c r="O470" i="31" s="1"/>
  <c r="AA470" i="31" s="1"/>
  <c r="Z467" i="31"/>
  <c r="N468" i="31" s="1"/>
  <c r="Z468" i="31" s="1"/>
  <c r="N469" i="31" s="1"/>
  <c r="V467" i="31"/>
  <c r="S467" i="31"/>
  <c r="M467" i="31"/>
  <c r="X466" i="31"/>
  <c r="W466" i="31"/>
  <c r="U466" i="31"/>
  <c r="T466" i="31"/>
  <c r="R466" i="31"/>
  <c r="V465" i="31"/>
  <c r="S465" i="31"/>
  <c r="V464" i="31"/>
  <c r="S464" i="31"/>
  <c r="J462" i="31" s="1"/>
  <c r="V463" i="31"/>
  <c r="S463" i="31"/>
  <c r="AA462" i="31"/>
  <c r="O463" i="31" s="1"/>
  <c r="AA463" i="31" s="1"/>
  <c r="O464" i="31" s="1"/>
  <c r="AA464" i="31" s="1"/>
  <c r="O465" i="31" s="1"/>
  <c r="AA465" i="31" s="1"/>
  <c r="Z462" i="31"/>
  <c r="N463" i="31" s="1"/>
  <c r="V462" i="31"/>
  <c r="S462" i="31"/>
  <c r="M462" i="31"/>
  <c r="X461" i="31"/>
  <c r="W461" i="31"/>
  <c r="U461" i="31"/>
  <c r="T461" i="31"/>
  <c r="R461" i="31"/>
  <c r="V460" i="31"/>
  <c r="S460" i="31"/>
  <c r="V459" i="31"/>
  <c r="S459" i="31"/>
  <c r="J457" i="31" s="1"/>
  <c r="V458" i="31"/>
  <c r="S458" i="31"/>
  <c r="AA457" i="31"/>
  <c r="O458" i="31" s="1"/>
  <c r="AA458" i="31" s="1"/>
  <c r="O459" i="31" s="1"/>
  <c r="AA459" i="31" s="1"/>
  <c r="O460" i="31" s="1"/>
  <c r="AA460" i="31" s="1"/>
  <c r="Z457" i="31"/>
  <c r="N458" i="31" s="1"/>
  <c r="Z458" i="31" s="1"/>
  <c r="N459" i="31" s="1"/>
  <c r="V457" i="31"/>
  <c r="S457" i="31"/>
  <c r="M457" i="31"/>
  <c r="X456" i="31"/>
  <c r="W456" i="31"/>
  <c r="U456" i="31"/>
  <c r="T456" i="31"/>
  <c r="R456" i="31"/>
  <c r="V455" i="31"/>
  <c r="S455" i="31"/>
  <c r="V454" i="31"/>
  <c r="S454" i="31"/>
  <c r="J452" i="31" s="1"/>
  <c r="V453" i="31"/>
  <c r="S453" i="31"/>
  <c r="AA452" i="31"/>
  <c r="O453" i="31" s="1"/>
  <c r="AA453" i="31" s="1"/>
  <c r="O454" i="31" s="1"/>
  <c r="AA454" i="31" s="1"/>
  <c r="O455" i="31" s="1"/>
  <c r="AA455" i="31" s="1"/>
  <c r="Z452" i="31"/>
  <c r="N453" i="31" s="1"/>
  <c r="V452" i="31"/>
  <c r="S452" i="31"/>
  <c r="M452" i="31"/>
  <c r="X451" i="31"/>
  <c r="W451" i="31"/>
  <c r="U451" i="31"/>
  <c r="T451" i="31"/>
  <c r="R451" i="31"/>
  <c r="V450" i="31"/>
  <c r="S450" i="31"/>
  <c r="V449" i="31"/>
  <c r="S449" i="31"/>
  <c r="V448" i="31"/>
  <c r="S448" i="31"/>
  <c r="AA447" i="31"/>
  <c r="O448" i="31" s="1"/>
  <c r="AA448" i="31" s="1"/>
  <c r="O449" i="31" s="1"/>
  <c r="AA449" i="31" s="1"/>
  <c r="O450" i="31" s="1"/>
  <c r="AA450" i="31" s="1"/>
  <c r="Z447" i="31"/>
  <c r="N448" i="31" s="1"/>
  <c r="Z448" i="31" s="1"/>
  <c r="N449" i="31" s="1"/>
  <c r="V447" i="31"/>
  <c r="S447" i="31"/>
  <c r="M447" i="31"/>
  <c r="X446" i="31"/>
  <c r="W446" i="31"/>
  <c r="U446" i="31"/>
  <c r="T446" i="31"/>
  <c r="R446" i="31"/>
  <c r="V445" i="31"/>
  <c r="S445" i="31"/>
  <c r="V444" i="31"/>
  <c r="S444" i="31"/>
  <c r="J442" i="31" s="1"/>
  <c r="V443" i="31"/>
  <c r="S443" i="31"/>
  <c r="AA442" i="31"/>
  <c r="O443" i="31" s="1"/>
  <c r="AA443" i="31" s="1"/>
  <c r="O444" i="31" s="1"/>
  <c r="AA444" i="31" s="1"/>
  <c r="O445" i="31" s="1"/>
  <c r="AA445" i="31" s="1"/>
  <c r="Z442" i="31"/>
  <c r="N443" i="31" s="1"/>
  <c r="V442" i="31"/>
  <c r="S442" i="31"/>
  <c r="M442" i="31"/>
  <c r="X441" i="31"/>
  <c r="W441" i="31"/>
  <c r="U441" i="31"/>
  <c r="T441" i="31"/>
  <c r="R441" i="31"/>
  <c r="V440" i="31"/>
  <c r="S440" i="31"/>
  <c r="V439" i="31"/>
  <c r="S439" i="31"/>
  <c r="J437" i="31" s="1"/>
  <c r="V438" i="31"/>
  <c r="S438" i="31"/>
  <c r="AA437" i="31"/>
  <c r="O438" i="31" s="1"/>
  <c r="AA438" i="31" s="1"/>
  <c r="O439" i="31" s="1"/>
  <c r="AA439" i="31" s="1"/>
  <c r="O440" i="31" s="1"/>
  <c r="AA440" i="31" s="1"/>
  <c r="Z437" i="31"/>
  <c r="N438" i="31" s="1"/>
  <c r="Z438" i="31" s="1"/>
  <c r="N439" i="31" s="1"/>
  <c r="V437" i="31"/>
  <c r="S437" i="31"/>
  <c r="M437" i="31"/>
  <c r="X436" i="31"/>
  <c r="W436" i="31"/>
  <c r="U436" i="31"/>
  <c r="T436" i="31"/>
  <c r="R436" i="31"/>
  <c r="V435" i="31"/>
  <c r="S435" i="31"/>
  <c r="V434" i="31"/>
  <c r="S434" i="31"/>
  <c r="J432" i="31" s="1"/>
  <c r="V433" i="31"/>
  <c r="S433" i="31"/>
  <c r="AA432" i="31"/>
  <c r="O433" i="31" s="1"/>
  <c r="AA433" i="31" s="1"/>
  <c r="O434" i="31" s="1"/>
  <c r="AA434" i="31" s="1"/>
  <c r="O435" i="31" s="1"/>
  <c r="AA435" i="31" s="1"/>
  <c r="Z432" i="31"/>
  <c r="N433" i="31" s="1"/>
  <c r="V432" i="31"/>
  <c r="S432" i="31"/>
  <c r="M432" i="31"/>
  <c r="X431" i="31"/>
  <c r="W431" i="31"/>
  <c r="U431" i="31"/>
  <c r="T431" i="31"/>
  <c r="R431" i="31"/>
  <c r="V430" i="31"/>
  <c r="S430" i="31"/>
  <c r="V429" i="31"/>
  <c r="S429" i="31"/>
  <c r="J427" i="31" s="1"/>
  <c r="V428" i="31"/>
  <c r="S428" i="31"/>
  <c r="AA427" i="31"/>
  <c r="O428" i="31" s="1"/>
  <c r="AA428" i="31" s="1"/>
  <c r="O429" i="31" s="1"/>
  <c r="AA429" i="31" s="1"/>
  <c r="O430" i="31" s="1"/>
  <c r="AA430" i="31" s="1"/>
  <c r="Z427" i="31"/>
  <c r="N428" i="31" s="1"/>
  <c r="Z428" i="31" s="1"/>
  <c r="N429" i="31" s="1"/>
  <c r="V427" i="31"/>
  <c r="S427" i="31"/>
  <c r="M427" i="31"/>
  <c r="X426" i="31"/>
  <c r="W426" i="31"/>
  <c r="U426" i="31"/>
  <c r="T426" i="31"/>
  <c r="R426" i="31"/>
  <c r="V425" i="31"/>
  <c r="S425" i="31"/>
  <c r="V424" i="31"/>
  <c r="S424" i="31"/>
  <c r="J422" i="31" s="1"/>
  <c r="V423" i="31"/>
  <c r="S423" i="31"/>
  <c r="AA422" i="31"/>
  <c r="O423" i="31" s="1"/>
  <c r="AA423" i="31" s="1"/>
  <c r="O424" i="31" s="1"/>
  <c r="AA424" i="31" s="1"/>
  <c r="O425" i="31" s="1"/>
  <c r="AA425" i="31" s="1"/>
  <c r="Z422" i="31"/>
  <c r="N423" i="31" s="1"/>
  <c r="V422" i="31"/>
  <c r="S422" i="31"/>
  <c r="M422" i="31"/>
  <c r="X421" i="31"/>
  <c r="W421" i="31"/>
  <c r="U421" i="31"/>
  <c r="T421" i="31"/>
  <c r="R421" i="31"/>
  <c r="V420" i="31"/>
  <c r="S420" i="31"/>
  <c r="V419" i="31"/>
  <c r="S419" i="31"/>
  <c r="V418" i="31"/>
  <c r="S418" i="31"/>
  <c r="AA417" i="31"/>
  <c r="O418" i="31" s="1"/>
  <c r="AA418" i="31" s="1"/>
  <c r="O419" i="31" s="1"/>
  <c r="AA419" i="31" s="1"/>
  <c r="O420" i="31" s="1"/>
  <c r="AA420" i="31" s="1"/>
  <c r="Z417" i="31"/>
  <c r="N418" i="31" s="1"/>
  <c r="Z418" i="31" s="1"/>
  <c r="N419" i="31" s="1"/>
  <c r="V417" i="31"/>
  <c r="S417" i="31"/>
  <c r="M417" i="31"/>
  <c r="J417" i="31"/>
  <c r="X416" i="31"/>
  <c r="W416" i="31"/>
  <c r="U416" i="31"/>
  <c r="T416" i="31"/>
  <c r="R416" i="31"/>
  <c r="V415" i="31"/>
  <c r="S415" i="31"/>
  <c r="V414" i="31"/>
  <c r="S414" i="31"/>
  <c r="J412" i="31" s="1"/>
  <c r="V413" i="31"/>
  <c r="S413" i="31"/>
  <c r="AA412" i="31"/>
  <c r="O413" i="31" s="1"/>
  <c r="AA413" i="31" s="1"/>
  <c r="O414" i="31" s="1"/>
  <c r="AA414" i="31" s="1"/>
  <c r="O415" i="31" s="1"/>
  <c r="AA415" i="31" s="1"/>
  <c r="Z412" i="31"/>
  <c r="N413" i="31" s="1"/>
  <c r="V412" i="31"/>
  <c r="S412" i="31"/>
  <c r="M412" i="31"/>
  <c r="X411" i="31"/>
  <c r="W411" i="31"/>
  <c r="U411" i="31"/>
  <c r="T411" i="31"/>
  <c r="R411" i="31"/>
  <c r="V410" i="31"/>
  <c r="S410" i="31"/>
  <c r="V409" i="31"/>
  <c r="S409" i="31"/>
  <c r="J407" i="31" s="1"/>
  <c r="V408" i="31"/>
  <c r="S408" i="31"/>
  <c r="AA407" i="31"/>
  <c r="O408" i="31" s="1"/>
  <c r="AA408" i="31" s="1"/>
  <c r="O409" i="31" s="1"/>
  <c r="AA409" i="31" s="1"/>
  <c r="O410" i="31" s="1"/>
  <c r="AA410" i="31" s="1"/>
  <c r="Z407" i="31"/>
  <c r="N408" i="31" s="1"/>
  <c r="Z408" i="31" s="1"/>
  <c r="N409" i="31" s="1"/>
  <c r="V407" i="31"/>
  <c r="S407" i="31"/>
  <c r="M407" i="31"/>
  <c r="X406" i="31"/>
  <c r="W406" i="31"/>
  <c r="U406" i="31"/>
  <c r="T406" i="31"/>
  <c r="R406" i="31"/>
  <c r="V405" i="31"/>
  <c r="S405" i="31"/>
  <c r="S404" i="31"/>
  <c r="V403" i="31"/>
  <c r="S403" i="31"/>
  <c r="AA402" i="31"/>
  <c r="O403" i="31" s="1"/>
  <c r="AA403" i="31" s="1"/>
  <c r="O404" i="31" s="1"/>
  <c r="AA404" i="31" s="1"/>
  <c r="O405" i="31" s="1"/>
  <c r="AA405" i="31" s="1"/>
  <c r="Z402" i="31"/>
  <c r="N403" i="31" s="1"/>
  <c r="Z403" i="31" s="1"/>
  <c r="N404" i="31" s="1"/>
  <c r="Z404" i="31" s="1"/>
  <c r="N405" i="31" s="1"/>
  <c r="V402" i="31"/>
  <c r="S402" i="31"/>
  <c r="M402" i="31"/>
  <c r="X401" i="31"/>
  <c r="W401" i="31"/>
  <c r="W396" i="31" s="1"/>
  <c r="U401" i="31"/>
  <c r="U396" i="31" s="1"/>
  <c r="T401" i="31"/>
  <c r="T396" i="31" s="1"/>
  <c r="R401" i="31"/>
  <c r="V400" i="31"/>
  <c r="S400" i="31"/>
  <c r="V399" i="31"/>
  <c r="S399" i="31"/>
  <c r="V398" i="31"/>
  <c r="S398" i="31"/>
  <c r="AA397" i="31"/>
  <c r="O398" i="31" s="1"/>
  <c r="AA398" i="31" s="1"/>
  <c r="O399" i="31" s="1"/>
  <c r="AA399" i="31" s="1"/>
  <c r="O400" i="31" s="1"/>
  <c r="Z397" i="31"/>
  <c r="N398" i="31" s="1"/>
  <c r="N393" i="31" s="1"/>
  <c r="V397" i="31"/>
  <c r="S397" i="31"/>
  <c r="M397" i="31"/>
  <c r="V395" i="31"/>
  <c r="V393" i="31"/>
  <c r="V392" i="31"/>
  <c r="Z392" i="31"/>
  <c r="X396" i="31" l="1"/>
  <c r="AA508" i="31"/>
  <c r="O509" i="31" s="1"/>
  <c r="O393" i="31"/>
  <c r="M393" i="31" s="1"/>
  <c r="Y393" i="31" s="1"/>
  <c r="AA538" i="31"/>
  <c r="O539" i="31" s="1"/>
  <c r="S496" i="31"/>
  <c r="S536" i="31"/>
  <c r="S441" i="31"/>
  <c r="AA400" i="31"/>
  <c r="S486" i="31"/>
  <c r="V526" i="31"/>
  <c r="V506" i="31"/>
  <c r="S471" i="31"/>
  <c r="S476" i="31"/>
  <c r="V541" i="31"/>
  <c r="S506" i="31"/>
  <c r="Y507" i="31"/>
  <c r="V446" i="31"/>
  <c r="S481" i="31"/>
  <c r="M392" i="31"/>
  <c r="Y417" i="31"/>
  <c r="S461" i="31"/>
  <c r="Y467" i="31"/>
  <c r="V486" i="31"/>
  <c r="S516" i="31"/>
  <c r="S526" i="31"/>
  <c r="S431" i="31"/>
  <c r="V406" i="31"/>
  <c r="Y407" i="31"/>
  <c r="S421" i="31"/>
  <c r="Y457" i="31"/>
  <c r="V496" i="31"/>
  <c r="Y497" i="31"/>
  <c r="V536" i="31"/>
  <c r="V421" i="31"/>
  <c r="Y447" i="31"/>
  <c r="Y487" i="31"/>
  <c r="Y527" i="31"/>
  <c r="S401" i="31"/>
  <c r="V416" i="31"/>
  <c r="Y427" i="31"/>
  <c r="Y437" i="31"/>
  <c r="M443" i="31"/>
  <c r="Y443" i="31" s="1"/>
  <c r="S451" i="31"/>
  <c r="V481" i="31"/>
  <c r="V516" i="31"/>
  <c r="Y517" i="31"/>
  <c r="Z473" i="31"/>
  <c r="N474" i="31" s="1"/>
  <c r="M473" i="31"/>
  <c r="Y473" i="31" s="1"/>
  <c r="M463" i="31"/>
  <c r="Y463" i="31" s="1"/>
  <c r="V401" i="31"/>
  <c r="S456" i="31"/>
  <c r="Y477" i="31"/>
  <c r="Y492" i="31"/>
  <c r="Z393" i="31"/>
  <c r="V411" i="31"/>
  <c r="V426" i="31"/>
  <c r="V431" i="31"/>
  <c r="S436" i="31"/>
  <c r="V451" i="31"/>
  <c r="V456" i="31"/>
  <c r="V461" i="31"/>
  <c r="Y537" i="31"/>
  <c r="Y412" i="31"/>
  <c r="Y482" i="31"/>
  <c r="Y502" i="31"/>
  <c r="Y512" i="31"/>
  <c r="Y522" i="31"/>
  <c r="Y532" i="31"/>
  <c r="Y397" i="31"/>
  <c r="S406" i="31"/>
  <c r="S411" i="31"/>
  <c r="M423" i="31"/>
  <c r="Y423" i="31" s="1"/>
  <c r="V436" i="31"/>
  <c r="V441" i="31"/>
  <c r="V466" i="31"/>
  <c r="V471" i="31"/>
  <c r="V491" i="31"/>
  <c r="V501" i="31"/>
  <c r="V511" i="31"/>
  <c r="V521" i="31"/>
  <c r="V531" i="31"/>
  <c r="M413" i="31"/>
  <c r="Y413" i="31" s="1"/>
  <c r="Z413" i="31"/>
  <c r="N414" i="31" s="1"/>
  <c r="M405" i="31"/>
  <c r="Y405" i="31" s="1"/>
  <c r="Z405" i="31"/>
  <c r="Z419" i="31"/>
  <c r="N420" i="31" s="1"/>
  <c r="M419" i="31"/>
  <c r="Y419" i="31" s="1"/>
  <c r="Z459" i="31"/>
  <c r="N460" i="31" s="1"/>
  <c r="M459" i="31"/>
  <c r="Y459" i="31" s="1"/>
  <c r="Z398" i="31"/>
  <c r="N399" i="31" s="1"/>
  <c r="M398" i="31"/>
  <c r="Y398" i="31" s="1"/>
  <c r="Z449" i="31"/>
  <c r="N450" i="31" s="1"/>
  <c r="M449" i="31"/>
  <c r="Y449" i="31" s="1"/>
  <c r="Z409" i="31"/>
  <c r="N410" i="31" s="1"/>
  <c r="M409" i="31"/>
  <c r="Y409" i="31" s="1"/>
  <c r="Z429" i="31"/>
  <c r="N430" i="31" s="1"/>
  <c r="M429" i="31"/>
  <c r="Y429" i="31" s="1"/>
  <c r="Z469" i="31"/>
  <c r="N470" i="31" s="1"/>
  <c r="M469" i="31"/>
  <c r="Y469" i="31" s="1"/>
  <c r="V396" i="31"/>
  <c r="Z439" i="31"/>
  <c r="N440" i="31" s="1"/>
  <c r="M439" i="31"/>
  <c r="Y439" i="31" s="1"/>
  <c r="M403" i="31"/>
  <c r="Y403" i="31" s="1"/>
  <c r="Y422" i="31"/>
  <c r="Z423" i="31"/>
  <c r="N424" i="31" s="1"/>
  <c r="M428" i="31"/>
  <c r="Y428" i="31" s="1"/>
  <c r="Y442" i="31"/>
  <c r="Z443" i="31"/>
  <c r="N444" i="31" s="1"/>
  <c r="M448" i="31"/>
  <c r="Y448" i="31" s="1"/>
  <c r="Y462" i="31"/>
  <c r="Z463" i="31"/>
  <c r="N464" i="31" s="1"/>
  <c r="M468" i="31"/>
  <c r="Y468" i="31" s="1"/>
  <c r="M404" i="31"/>
  <c r="Y404" i="31" s="1"/>
  <c r="S416" i="31"/>
  <c r="S426" i="31"/>
  <c r="M433" i="31"/>
  <c r="Y433" i="31" s="1"/>
  <c r="S446" i="31"/>
  <c r="M453" i="31"/>
  <c r="Y453" i="31" s="1"/>
  <c r="S466" i="31"/>
  <c r="Z538" i="31"/>
  <c r="N539" i="31" s="1"/>
  <c r="M538" i="31"/>
  <c r="Y538" i="31" s="1"/>
  <c r="Y402" i="31"/>
  <c r="M408" i="31"/>
  <c r="Y408" i="31" s="1"/>
  <c r="M418" i="31"/>
  <c r="Y418" i="31" s="1"/>
  <c r="Y432" i="31"/>
  <c r="Z433" i="31"/>
  <c r="N434" i="31" s="1"/>
  <c r="M438" i="31"/>
  <c r="Y438" i="31" s="1"/>
  <c r="Y452" i="31"/>
  <c r="Z453" i="31"/>
  <c r="N454" i="31" s="1"/>
  <c r="M458" i="31"/>
  <c r="Y458" i="31" s="1"/>
  <c r="V476" i="31"/>
  <c r="Y472" i="31"/>
  <c r="S491" i="31"/>
  <c r="S501" i="31"/>
  <c r="S511" i="31"/>
  <c r="S521" i="31"/>
  <c r="S531" i="31"/>
  <c r="M478" i="31"/>
  <c r="Y478" i="31" s="1"/>
  <c r="Z478" i="31"/>
  <c r="N479" i="31" s="1"/>
  <c r="M483" i="31"/>
  <c r="Y483" i="31" s="1"/>
  <c r="Z483" i="31"/>
  <c r="N484" i="31" s="1"/>
  <c r="M493" i="31"/>
  <c r="Y493" i="31" s="1"/>
  <c r="Z493" i="31"/>
  <c r="N494" i="31" s="1"/>
  <c r="M503" i="31"/>
  <c r="Y503" i="31" s="1"/>
  <c r="Z503" i="31"/>
  <c r="N504" i="31" s="1"/>
  <c r="M513" i="31"/>
  <c r="Y513" i="31" s="1"/>
  <c r="Z513" i="31"/>
  <c r="N514" i="31" s="1"/>
  <c r="M523" i="31"/>
  <c r="Y523" i="31" s="1"/>
  <c r="Z523" i="31"/>
  <c r="N524" i="31" s="1"/>
  <c r="M533" i="31"/>
  <c r="Y533" i="31" s="1"/>
  <c r="Z533" i="31"/>
  <c r="N534" i="31" s="1"/>
  <c r="S541" i="31"/>
  <c r="Z488" i="31"/>
  <c r="N489" i="31" s="1"/>
  <c r="M488" i="31"/>
  <c r="Y488" i="31" s="1"/>
  <c r="Z498" i="31"/>
  <c r="N499" i="31" s="1"/>
  <c r="M498" i="31"/>
  <c r="Y498" i="31" s="1"/>
  <c r="Z508" i="31"/>
  <c r="N509" i="31" s="1"/>
  <c r="M508" i="31"/>
  <c r="Y508" i="31" s="1"/>
  <c r="Z518" i="31"/>
  <c r="N519" i="31" s="1"/>
  <c r="M518" i="31"/>
  <c r="Y518" i="31" s="1"/>
  <c r="Z528" i="31"/>
  <c r="N529" i="31" s="1"/>
  <c r="M528" i="31"/>
  <c r="Y528" i="31" s="1"/>
  <c r="S392" i="31"/>
  <c r="S396" i="31" s="1"/>
  <c r="AA392" i="31"/>
  <c r="N394" i="31" l="1"/>
  <c r="Z394" i="31" s="1"/>
  <c r="AA393" i="31"/>
  <c r="AA509" i="31"/>
  <c r="O510" i="31" s="1"/>
  <c r="O394" i="31"/>
  <c r="AA539" i="31"/>
  <c r="O540" i="31" s="1"/>
  <c r="Z474" i="31"/>
  <c r="N475" i="31" s="1"/>
  <c r="M474" i="31"/>
  <c r="Y474" i="31" s="1"/>
  <c r="Z499" i="31"/>
  <c r="N500" i="31" s="1"/>
  <c r="M499" i="31"/>
  <c r="Y499" i="31" s="1"/>
  <c r="M504" i="31"/>
  <c r="Y504" i="31" s="1"/>
  <c r="Z504" i="31"/>
  <c r="N505" i="31" s="1"/>
  <c r="Z440" i="31"/>
  <c r="M440" i="31"/>
  <c r="Y440" i="31" s="1"/>
  <c r="M464" i="31"/>
  <c r="Y464" i="31" s="1"/>
  <c r="Z464" i="31"/>
  <c r="N465" i="31" s="1"/>
  <c r="Z430" i="31"/>
  <c r="M430" i="31"/>
  <c r="Y430" i="31" s="1"/>
  <c r="Z450" i="31"/>
  <c r="M450" i="31"/>
  <c r="Y450" i="31" s="1"/>
  <c r="Z460" i="31"/>
  <c r="M460" i="31"/>
  <c r="Y460" i="31" s="1"/>
  <c r="M524" i="31"/>
  <c r="Y524" i="31" s="1"/>
  <c r="Z524" i="31"/>
  <c r="N525" i="31" s="1"/>
  <c r="M444" i="31"/>
  <c r="Y444" i="31" s="1"/>
  <c r="Z444" i="31"/>
  <c r="N445" i="31" s="1"/>
  <c r="Z489" i="31"/>
  <c r="N490" i="31" s="1"/>
  <c r="M489" i="31"/>
  <c r="Y489" i="31" s="1"/>
  <c r="M514" i="31"/>
  <c r="Y514" i="31" s="1"/>
  <c r="Z514" i="31"/>
  <c r="N515" i="31" s="1"/>
  <c r="M479" i="31"/>
  <c r="Y479" i="31" s="1"/>
  <c r="Z479" i="31"/>
  <c r="N480" i="31" s="1"/>
  <c r="M434" i="31"/>
  <c r="Y434" i="31" s="1"/>
  <c r="Z434" i="31"/>
  <c r="N435" i="31" s="1"/>
  <c r="M414" i="31"/>
  <c r="Y414" i="31" s="1"/>
  <c r="Z414" i="31"/>
  <c r="N415" i="31" s="1"/>
  <c r="Z519" i="31"/>
  <c r="N520" i="31" s="1"/>
  <c r="M519" i="31"/>
  <c r="Y519" i="31" s="1"/>
  <c r="M484" i="31"/>
  <c r="Y484" i="31" s="1"/>
  <c r="Z484" i="31"/>
  <c r="N485" i="31" s="1"/>
  <c r="Z529" i="31"/>
  <c r="N530" i="31" s="1"/>
  <c r="M529" i="31"/>
  <c r="Y529" i="31" s="1"/>
  <c r="Z509" i="31"/>
  <c r="N510" i="31" s="1"/>
  <c r="M509" i="31"/>
  <c r="Y509" i="31" s="1"/>
  <c r="M534" i="31"/>
  <c r="Y534" i="31" s="1"/>
  <c r="Z534" i="31"/>
  <c r="N535" i="31" s="1"/>
  <c r="M494" i="31"/>
  <c r="Y494" i="31" s="1"/>
  <c r="Z494" i="31"/>
  <c r="N495" i="31" s="1"/>
  <c r="M454" i="31"/>
  <c r="Y454" i="31" s="1"/>
  <c r="Z454" i="31"/>
  <c r="N455" i="31" s="1"/>
  <c r="Z539" i="31"/>
  <c r="N540" i="31" s="1"/>
  <c r="M539" i="31"/>
  <c r="Y539" i="31" s="1"/>
  <c r="M424" i="31"/>
  <c r="Y424" i="31" s="1"/>
  <c r="Z424" i="31"/>
  <c r="N425" i="31" s="1"/>
  <c r="Z470" i="31"/>
  <c r="M470" i="31"/>
  <c r="Y470" i="31" s="1"/>
  <c r="Z410" i="31"/>
  <c r="M410" i="31"/>
  <c r="Y410" i="31" s="1"/>
  <c r="Z399" i="31"/>
  <c r="N400" i="31" s="1"/>
  <c r="N395" i="31" s="1"/>
  <c r="M399" i="31"/>
  <c r="Y399" i="31" s="1"/>
  <c r="Z420" i="31"/>
  <c r="M420" i="31"/>
  <c r="Y420" i="31" s="1"/>
  <c r="Y392" i="31"/>
  <c r="M394" i="31" l="1"/>
  <c r="Y394" i="31" s="1"/>
  <c r="AA394" i="31"/>
  <c r="AA510" i="31"/>
  <c r="O395" i="31"/>
  <c r="AA540" i="31"/>
  <c r="Z475" i="31"/>
  <c r="M475" i="31"/>
  <c r="Y475" i="31" s="1"/>
  <c r="M495" i="31"/>
  <c r="Y495" i="31" s="1"/>
  <c r="Z495" i="31"/>
  <c r="M435" i="31"/>
  <c r="Y435" i="31" s="1"/>
  <c r="Z435" i="31"/>
  <c r="M445" i="31"/>
  <c r="Y445" i="31" s="1"/>
  <c r="Z445" i="31"/>
  <c r="M505" i="31"/>
  <c r="Y505" i="31" s="1"/>
  <c r="Z505" i="31"/>
  <c r="Z400" i="31"/>
  <c r="M400" i="31"/>
  <c r="Y400" i="31" s="1"/>
  <c r="Z540" i="31"/>
  <c r="M540" i="31"/>
  <c r="Y540" i="31" s="1"/>
  <c r="Z510" i="31"/>
  <c r="M510" i="31"/>
  <c r="Y510" i="31" s="1"/>
  <c r="Z520" i="31"/>
  <c r="M520" i="31"/>
  <c r="Y520" i="31" s="1"/>
  <c r="M425" i="31"/>
  <c r="Y425" i="31" s="1"/>
  <c r="Z425" i="31"/>
  <c r="M455" i="31"/>
  <c r="Y455" i="31" s="1"/>
  <c r="Z455" i="31"/>
  <c r="M535" i="31"/>
  <c r="Y535" i="31" s="1"/>
  <c r="Z535" i="31"/>
  <c r="M415" i="31"/>
  <c r="Y415" i="31" s="1"/>
  <c r="Z415" i="31"/>
  <c r="M480" i="31"/>
  <c r="Y480" i="31" s="1"/>
  <c r="Z480" i="31"/>
  <c r="M525" i="31"/>
  <c r="Y525" i="31" s="1"/>
  <c r="Z525" i="31"/>
  <c r="M465" i="31"/>
  <c r="Y465" i="31" s="1"/>
  <c r="Z465" i="31"/>
  <c r="M485" i="31"/>
  <c r="Y485" i="31" s="1"/>
  <c r="Z485" i="31"/>
  <c r="M515" i="31"/>
  <c r="Y515" i="31" s="1"/>
  <c r="Z515" i="31"/>
  <c r="Z530" i="31"/>
  <c r="M530" i="31"/>
  <c r="Y530" i="31" s="1"/>
  <c r="Z490" i="31"/>
  <c r="M490" i="31"/>
  <c r="Y490" i="31" s="1"/>
  <c r="Z500" i="31"/>
  <c r="M500" i="31"/>
  <c r="Y500" i="31" s="1"/>
  <c r="AA395" i="31" l="1"/>
  <c r="Z395" i="31"/>
  <c r="M395" i="31"/>
  <c r="Y395" i="31" s="1"/>
  <c r="X276" i="31"/>
  <c r="W276" i="31"/>
  <c r="U276" i="31"/>
  <c r="T276" i="31"/>
  <c r="R276" i="31"/>
  <c r="V275" i="31"/>
  <c r="S275" i="31"/>
  <c r="V274" i="31"/>
  <c r="S274" i="31"/>
  <c r="V273" i="31"/>
  <c r="S273" i="31"/>
  <c r="AA272" i="31"/>
  <c r="O273" i="31" s="1"/>
  <c r="AA273" i="31" s="1"/>
  <c r="O274" i="31" s="1"/>
  <c r="AA274" i="31" s="1"/>
  <c r="O275" i="31" s="1"/>
  <c r="AA275" i="31" s="1"/>
  <c r="Z272" i="31"/>
  <c r="N273" i="31" s="1"/>
  <c r="V272" i="31"/>
  <c r="S272" i="31"/>
  <c r="M272" i="31"/>
  <c r="X271" i="31"/>
  <c r="W271" i="31"/>
  <c r="U271" i="31"/>
  <c r="T271" i="31"/>
  <c r="R271" i="31"/>
  <c r="V270" i="31"/>
  <c r="S270" i="31"/>
  <c r="V269" i="31"/>
  <c r="S269" i="31"/>
  <c r="V268" i="31"/>
  <c r="S268" i="31"/>
  <c r="AA267" i="31"/>
  <c r="O268" i="31" s="1"/>
  <c r="AA268" i="31" s="1"/>
  <c r="O269" i="31" s="1"/>
  <c r="AA269" i="31" s="1"/>
  <c r="O270" i="31" s="1"/>
  <c r="AA270" i="31" s="1"/>
  <c r="Z267" i="31"/>
  <c r="N268" i="31" s="1"/>
  <c r="V267" i="31"/>
  <c r="S267" i="31"/>
  <c r="M267" i="31"/>
  <c r="X281" i="31"/>
  <c r="W281" i="31"/>
  <c r="U281" i="31"/>
  <c r="T281" i="31"/>
  <c r="R281" i="31"/>
  <c r="V280" i="31"/>
  <c r="S280" i="31"/>
  <c r="V279" i="31"/>
  <c r="S279" i="31"/>
  <c r="V278" i="31"/>
  <c r="S278" i="31"/>
  <c r="AA277" i="31"/>
  <c r="O278" i="31" s="1"/>
  <c r="AA278" i="31" s="1"/>
  <c r="O279" i="31" s="1"/>
  <c r="AA279" i="31" s="1"/>
  <c r="O280" i="31" s="1"/>
  <c r="AA280" i="31" s="1"/>
  <c r="Z277" i="31"/>
  <c r="N278" i="31" s="1"/>
  <c r="V277" i="31"/>
  <c r="S277" i="31"/>
  <c r="M277" i="31"/>
  <c r="X266" i="31"/>
  <c r="W266" i="31"/>
  <c r="U266" i="31"/>
  <c r="T266" i="31"/>
  <c r="R266" i="31"/>
  <c r="S265" i="31"/>
  <c r="S264" i="31"/>
  <c r="S263" i="31"/>
  <c r="AA262" i="31"/>
  <c r="O263" i="31" s="1"/>
  <c r="AA263" i="31" s="1"/>
  <c r="O264" i="31" s="1"/>
  <c r="AA264" i="31" s="1"/>
  <c r="O265" i="31" s="1"/>
  <c r="AA265" i="31" s="1"/>
  <c r="Z262" i="31"/>
  <c r="N263" i="31" s="1"/>
  <c r="V262" i="31"/>
  <c r="S262" i="31"/>
  <c r="M262" i="31"/>
  <c r="X261" i="31"/>
  <c r="W261" i="31"/>
  <c r="U261" i="31"/>
  <c r="T261" i="31"/>
  <c r="R261" i="31"/>
  <c r="V260" i="31"/>
  <c r="S260" i="31"/>
  <c r="V259" i="31"/>
  <c r="S259" i="31"/>
  <c r="V258" i="31"/>
  <c r="S258" i="31"/>
  <c r="AA257" i="31"/>
  <c r="O258" i="31" s="1"/>
  <c r="AA258" i="31" s="1"/>
  <c r="O259" i="31" s="1"/>
  <c r="AA259" i="31" s="1"/>
  <c r="O260" i="31" s="1"/>
  <c r="AA260" i="31" s="1"/>
  <c r="Z257" i="31"/>
  <c r="N258" i="31" s="1"/>
  <c r="V257" i="31"/>
  <c r="S257" i="31"/>
  <c r="M257" i="31"/>
  <c r="V276" i="31" l="1"/>
  <c r="V271" i="31"/>
  <c r="Y272" i="31"/>
  <c r="S281" i="31"/>
  <c r="S271" i="31"/>
  <c r="S276" i="31"/>
  <c r="Z273" i="31"/>
  <c r="N274" i="31" s="1"/>
  <c r="M273" i="31"/>
  <c r="Y273" i="31" s="1"/>
  <c r="Y267" i="31"/>
  <c r="Z268" i="31"/>
  <c r="N269" i="31" s="1"/>
  <c r="M268" i="31"/>
  <c r="Y268" i="31" s="1"/>
  <c r="Y277" i="31"/>
  <c r="V281" i="31"/>
  <c r="Z278" i="31"/>
  <c r="N279" i="31" s="1"/>
  <c r="M278" i="31"/>
  <c r="Y278" i="31" s="1"/>
  <c r="S266" i="31"/>
  <c r="V266" i="31"/>
  <c r="Y262" i="31"/>
  <c r="Z263" i="31"/>
  <c r="N264" i="31" s="1"/>
  <c r="M263" i="31"/>
  <c r="Y263" i="31" s="1"/>
  <c r="S261" i="31"/>
  <c r="V261" i="31"/>
  <c r="M258" i="31"/>
  <c r="Y258" i="31" s="1"/>
  <c r="Y257" i="31"/>
  <c r="Z258" i="31"/>
  <c r="N259" i="31" s="1"/>
  <c r="Z274" i="31" l="1"/>
  <c r="N275" i="31" s="1"/>
  <c r="M274" i="31"/>
  <c r="Y274" i="31" s="1"/>
  <c r="Z269" i="31"/>
  <c r="N270" i="31" s="1"/>
  <c r="M269" i="31"/>
  <c r="Y269" i="31" s="1"/>
  <c r="Z279" i="31"/>
  <c r="N280" i="31" s="1"/>
  <c r="M279" i="31"/>
  <c r="Y279" i="31" s="1"/>
  <c r="Z264" i="31"/>
  <c r="N265" i="31" s="1"/>
  <c r="M264" i="31"/>
  <c r="Y264" i="31" s="1"/>
  <c r="M259" i="31"/>
  <c r="Y259" i="31" s="1"/>
  <c r="Z259" i="31"/>
  <c r="N260" i="31" s="1"/>
  <c r="Z275" i="31" l="1"/>
  <c r="M275" i="31"/>
  <c r="Y275" i="31" s="1"/>
  <c r="Z270" i="31"/>
  <c r="M270" i="31"/>
  <c r="Y270" i="31" s="1"/>
  <c r="Z280" i="31"/>
  <c r="M280" i="31"/>
  <c r="Y280" i="31" s="1"/>
  <c r="Z265" i="31"/>
  <c r="M265" i="31"/>
  <c r="Y265" i="31" s="1"/>
  <c r="M260" i="31"/>
  <c r="Y260" i="31" s="1"/>
  <c r="Z260" i="31"/>
  <c r="X256" i="31" l="1"/>
  <c r="W256" i="31"/>
  <c r="U256" i="31"/>
  <c r="T256" i="31"/>
  <c r="R256" i="31"/>
  <c r="V256" i="31"/>
  <c r="S255" i="31"/>
  <c r="S254" i="31"/>
  <c r="S253" i="31"/>
  <c r="AA252" i="31"/>
  <c r="O253" i="31" s="1"/>
  <c r="AA253" i="31" s="1"/>
  <c r="O254" i="31" s="1"/>
  <c r="AA254" i="31" s="1"/>
  <c r="O255" i="31" s="1"/>
  <c r="AA255" i="31" s="1"/>
  <c r="Z252" i="31"/>
  <c r="N253" i="31" s="1"/>
  <c r="S252" i="31"/>
  <c r="M252" i="31"/>
  <c r="T26" i="31"/>
  <c r="V19" i="31" l="1"/>
  <c r="S256" i="31"/>
  <c r="Y252" i="31"/>
  <c r="Z253" i="31"/>
  <c r="N254" i="31" s="1"/>
  <c r="M253" i="31"/>
  <c r="Y253" i="31" s="1"/>
  <c r="Z254" i="31" l="1"/>
  <c r="N255" i="31" s="1"/>
  <c r="M254" i="31"/>
  <c r="Y254" i="31" s="1"/>
  <c r="X206" i="31"/>
  <c r="W206" i="31"/>
  <c r="R206" i="31"/>
  <c r="V205" i="31"/>
  <c r="S205" i="31"/>
  <c r="V204" i="31"/>
  <c r="S204" i="31"/>
  <c r="V203" i="31"/>
  <c r="S203" i="31"/>
  <c r="V202" i="31"/>
  <c r="AA202" i="31"/>
  <c r="AA203" i="31" s="1"/>
  <c r="AA204" i="31" s="1"/>
  <c r="AA205" i="31" s="1"/>
  <c r="S23" i="31"/>
  <c r="V18" i="31" l="1"/>
  <c r="Z255" i="31"/>
  <c r="M255" i="31"/>
  <c r="Y255" i="31" s="1"/>
  <c r="U206" i="31"/>
  <c r="V206" i="31"/>
  <c r="M227" i="31"/>
  <c r="S227" i="31"/>
  <c r="S132" i="31"/>
  <c r="S22" i="31"/>
  <c r="T206" i="31" l="1"/>
  <c r="S202" i="31"/>
  <c r="Z202" i="31"/>
  <c r="X386" i="31"/>
  <c r="W386" i="31"/>
  <c r="U386" i="31"/>
  <c r="T386" i="31"/>
  <c r="R386" i="31"/>
  <c r="V385" i="31"/>
  <c r="S385" i="31"/>
  <c r="V384" i="31"/>
  <c r="S384" i="31"/>
  <c r="V383" i="31"/>
  <c r="S383" i="31"/>
  <c r="AA382" i="31"/>
  <c r="O383" i="31" s="1"/>
  <c r="Z382" i="31"/>
  <c r="N383" i="31" s="1"/>
  <c r="V382" i="31"/>
  <c r="S382" i="31"/>
  <c r="X381" i="31"/>
  <c r="W381" i="31"/>
  <c r="U381" i="31"/>
  <c r="T381" i="31"/>
  <c r="R381" i="31"/>
  <c r="V380" i="31"/>
  <c r="S380" i="31"/>
  <c r="V379" i="31"/>
  <c r="S379" i="31"/>
  <c r="V378" i="31"/>
  <c r="S378" i="31"/>
  <c r="AA377" i="31"/>
  <c r="O378" i="31" s="1"/>
  <c r="Z377" i="31"/>
  <c r="N378" i="31" s="1"/>
  <c r="V377" i="31"/>
  <c r="S377" i="31"/>
  <c r="X376" i="31"/>
  <c r="W376" i="31"/>
  <c r="U376" i="31"/>
  <c r="T376" i="31"/>
  <c r="R376" i="31"/>
  <c r="V375" i="31"/>
  <c r="S375" i="31"/>
  <c r="V374" i="31"/>
  <c r="S374" i="31"/>
  <c r="V373" i="31"/>
  <c r="S373" i="31"/>
  <c r="AA372" i="31"/>
  <c r="O373" i="31" s="1"/>
  <c r="Z372" i="31"/>
  <c r="N373" i="31" s="1"/>
  <c r="V372" i="31"/>
  <c r="S372" i="31"/>
  <c r="X371" i="31"/>
  <c r="W371" i="31"/>
  <c r="U371" i="31"/>
  <c r="T371" i="31"/>
  <c r="R371" i="31"/>
  <c r="V370" i="31"/>
  <c r="S370" i="31"/>
  <c r="V369" i="31"/>
  <c r="S369" i="31"/>
  <c r="V368" i="31"/>
  <c r="S368" i="31"/>
  <c r="AA367" i="31"/>
  <c r="O368" i="31" s="1"/>
  <c r="Z367" i="31"/>
  <c r="N368" i="31" s="1"/>
  <c r="V367" i="31"/>
  <c r="S367" i="31"/>
  <c r="X366" i="31"/>
  <c r="W366" i="31"/>
  <c r="U366" i="31"/>
  <c r="T366" i="31"/>
  <c r="R366" i="31"/>
  <c r="S365" i="31"/>
  <c r="V364" i="31"/>
  <c r="S364" i="31"/>
  <c r="V363" i="31"/>
  <c r="S363" i="31"/>
  <c r="AA362" i="31"/>
  <c r="O363" i="31" s="1"/>
  <c r="Z362" i="31"/>
  <c r="N363" i="31" s="1"/>
  <c r="V362" i="31"/>
  <c r="S362" i="31"/>
  <c r="X361" i="31"/>
  <c r="W361" i="31"/>
  <c r="U361" i="31"/>
  <c r="T361" i="31"/>
  <c r="R361" i="31"/>
  <c r="V360" i="31"/>
  <c r="S360" i="31"/>
  <c r="V359" i="31"/>
  <c r="S359" i="31"/>
  <c r="V358" i="31"/>
  <c r="S358" i="31"/>
  <c r="AA357" i="31"/>
  <c r="O358" i="31" s="1"/>
  <c r="Z357" i="31"/>
  <c r="N358" i="31" s="1"/>
  <c r="V357" i="31"/>
  <c r="S357" i="31"/>
  <c r="X356" i="31"/>
  <c r="W356" i="31"/>
  <c r="U356" i="31"/>
  <c r="T356" i="31"/>
  <c r="R356" i="31"/>
  <c r="V355" i="31"/>
  <c r="S355" i="31"/>
  <c r="V354" i="31"/>
  <c r="S354" i="31"/>
  <c r="V353" i="31"/>
  <c r="S353" i="31"/>
  <c r="AA352" i="31"/>
  <c r="O353" i="31" s="1"/>
  <c r="Z352" i="31"/>
  <c r="N353" i="31" s="1"/>
  <c r="V352" i="31"/>
  <c r="S352" i="31"/>
  <c r="X351" i="31"/>
  <c r="W351" i="31"/>
  <c r="U351" i="31"/>
  <c r="T351" i="31"/>
  <c r="R351" i="31"/>
  <c r="V350" i="31"/>
  <c r="S350" i="31"/>
  <c r="V349" i="31"/>
  <c r="S349" i="31"/>
  <c r="V348" i="31"/>
  <c r="S348" i="31"/>
  <c r="AA347" i="31"/>
  <c r="O348" i="31" s="1"/>
  <c r="Z347" i="31"/>
  <c r="N348" i="31" s="1"/>
  <c r="V347" i="31"/>
  <c r="S347" i="31"/>
  <c r="X346" i="31"/>
  <c r="W346" i="31"/>
  <c r="U346" i="31"/>
  <c r="T346" i="31"/>
  <c r="R346" i="31"/>
  <c r="V345" i="31"/>
  <c r="S345" i="31"/>
  <c r="V344" i="31"/>
  <c r="S344" i="31"/>
  <c r="V343" i="31"/>
  <c r="S343" i="31"/>
  <c r="AA342" i="31"/>
  <c r="O343" i="31" s="1"/>
  <c r="Z342" i="31"/>
  <c r="N343" i="31" s="1"/>
  <c r="V342" i="31"/>
  <c r="S342" i="31"/>
  <c r="X341" i="31"/>
  <c r="W341" i="31"/>
  <c r="U341" i="31"/>
  <c r="T341" i="31"/>
  <c r="R341" i="31"/>
  <c r="V340" i="31"/>
  <c r="S340" i="31"/>
  <c r="V339" i="31"/>
  <c r="S339" i="31"/>
  <c r="V338" i="31"/>
  <c r="S338" i="31"/>
  <c r="AA337" i="31"/>
  <c r="O338" i="31" s="1"/>
  <c r="Z337" i="31"/>
  <c r="N338" i="31" s="1"/>
  <c r="V337" i="31"/>
  <c r="S337" i="31"/>
  <c r="X336" i="31"/>
  <c r="W336" i="31"/>
  <c r="U336" i="31"/>
  <c r="T336" i="31"/>
  <c r="R336" i="31"/>
  <c r="V335" i="31"/>
  <c r="S335" i="31"/>
  <c r="V334" i="31"/>
  <c r="S334" i="31"/>
  <c r="V333" i="31"/>
  <c r="S333" i="31"/>
  <c r="AA332" i="31"/>
  <c r="O333" i="31" s="1"/>
  <c r="Z332" i="31"/>
  <c r="N333" i="31" s="1"/>
  <c r="V332" i="31"/>
  <c r="S332" i="31"/>
  <c r="X331" i="31"/>
  <c r="W331" i="31"/>
  <c r="U331" i="31"/>
  <c r="T331" i="31"/>
  <c r="R331" i="31"/>
  <c r="V330" i="31"/>
  <c r="S330" i="31"/>
  <c r="V329" i="31"/>
  <c r="S329" i="31"/>
  <c r="V328" i="31"/>
  <c r="S328" i="31"/>
  <c r="AA327" i="31"/>
  <c r="O328" i="31" s="1"/>
  <c r="Z327" i="31"/>
  <c r="N328" i="31" s="1"/>
  <c r="V327" i="31"/>
  <c r="S327" i="31"/>
  <c r="X326" i="31"/>
  <c r="W326" i="31"/>
  <c r="U326" i="31"/>
  <c r="T326" i="31"/>
  <c r="R326" i="31"/>
  <c r="S325" i="31"/>
  <c r="V324" i="31"/>
  <c r="S324" i="31"/>
  <c r="V323" i="31"/>
  <c r="S323" i="31"/>
  <c r="AA322" i="31"/>
  <c r="O323" i="31" s="1"/>
  <c r="AA323" i="31" s="1"/>
  <c r="Z322" i="31"/>
  <c r="N323" i="31" s="1"/>
  <c r="Z323" i="31" s="1"/>
  <c r="V322" i="31"/>
  <c r="S322" i="31"/>
  <c r="X321" i="31"/>
  <c r="W321" i="31"/>
  <c r="U321" i="31"/>
  <c r="T321" i="31"/>
  <c r="R321" i="31"/>
  <c r="V320" i="31"/>
  <c r="S320" i="31"/>
  <c r="V319" i="31"/>
  <c r="S319" i="31"/>
  <c r="V318" i="31"/>
  <c r="S318" i="31"/>
  <c r="AA317" i="31"/>
  <c r="O318" i="31" s="1"/>
  <c r="AA318" i="31" s="1"/>
  <c r="Z317" i="31"/>
  <c r="N318" i="31" s="1"/>
  <c r="Z318" i="31" s="1"/>
  <c r="V317" i="31"/>
  <c r="S317" i="31"/>
  <c r="X316" i="31"/>
  <c r="W316" i="31"/>
  <c r="U316" i="31"/>
  <c r="T316" i="31"/>
  <c r="R316" i="31"/>
  <c r="V315" i="31"/>
  <c r="S315" i="31"/>
  <c r="V314" i="31"/>
  <c r="S314" i="31"/>
  <c r="V313" i="31"/>
  <c r="S313" i="31"/>
  <c r="AA312" i="31"/>
  <c r="O313" i="31" s="1"/>
  <c r="Z312" i="31"/>
  <c r="N313" i="31" s="1"/>
  <c r="V312" i="31"/>
  <c r="S312" i="31"/>
  <c r="X311" i="31"/>
  <c r="W311" i="31"/>
  <c r="U311" i="31"/>
  <c r="T311" i="31"/>
  <c r="R311" i="31"/>
  <c r="V310" i="31"/>
  <c r="S310" i="31"/>
  <c r="V309" i="31"/>
  <c r="S309" i="31"/>
  <c r="V308" i="31"/>
  <c r="S308" i="31"/>
  <c r="AA307" i="31"/>
  <c r="O308" i="31" s="1"/>
  <c r="Z307" i="31"/>
  <c r="N308" i="31" s="1"/>
  <c r="Z308" i="31" s="1"/>
  <c r="V307" i="31"/>
  <c r="S307" i="31"/>
  <c r="X306" i="31"/>
  <c r="W306" i="31"/>
  <c r="U306" i="31"/>
  <c r="T306" i="31"/>
  <c r="R306" i="31"/>
  <c r="V305" i="31"/>
  <c r="S305" i="31"/>
  <c r="V304" i="31"/>
  <c r="S304" i="31"/>
  <c r="V303" i="31"/>
  <c r="S303" i="31"/>
  <c r="AA302" i="31"/>
  <c r="O303" i="31" s="1"/>
  <c r="Z302" i="31"/>
  <c r="N303" i="31" s="1"/>
  <c r="V302" i="31"/>
  <c r="S302" i="31"/>
  <c r="X301" i="31"/>
  <c r="W301" i="31"/>
  <c r="U301" i="31"/>
  <c r="T301" i="31"/>
  <c r="R301" i="31"/>
  <c r="V300" i="31"/>
  <c r="S300" i="31"/>
  <c r="V299" i="31"/>
  <c r="S299" i="31"/>
  <c r="V298" i="31"/>
  <c r="S298" i="31"/>
  <c r="AA297" i="31"/>
  <c r="O298" i="31" s="1"/>
  <c r="Z297" i="31"/>
  <c r="N298" i="31" s="1"/>
  <c r="V297" i="31"/>
  <c r="S297" i="31"/>
  <c r="X296" i="31"/>
  <c r="W296" i="31"/>
  <c r="U296" i="31"/>
  <c r="T296" i="31"/>
  <c r="R296" i="31"/>
  <c r="V295" i="31"/>
  <c r="S295" i="31"/>
  <c r="V294" i="31"/>
  <c r="S294" i="31"/>
  <c r="V293" i="31"/>
  <c r="S293" i="31"/>
  <c r="AA292" i="31"/>
  <c r="O293" i="31" s="1"/>
  <c r="Z292" i="31"/>
  <c r="N293" i="31" s="1"/>
  <c r="V292" i="31"/>
  <c r="S292" i="31"/>
  <c r="S287" i="31"/>
  <c r="V287" i="31"/>
  <c r="Z287" i="31"/>
  <c r="N288" i="31" s="1"/>
  <c r="AA287" i="31"/>
  <c r="O288" i="31" s="1"/>
  <c r="S288" i="31"/>
  <c r="V288" i="31"/>
  <c r="S290" i="31"/>
  <c r="R291" i="31"/>
  <c r="T291" i="31"/>
  <c r="U291" i="31"/>
  <c r="U286" i="31" s="1"/>
  <c r="W291" i="31"/>
  <c r="X291" i="31"/>
  <c r="X251" i="31"/>
  <c r="W251" i="31"/>
  <c r="U251" i="31"/>
  <c r="T251" i="31"/>
  <c r="V250" i="31"/>
  <c r="S250" i="31"/>
  <c r="V249" i="31"/>
  <c r="S249" i="31"/>
  <c r="V248" i="31"/>
  <c r="S248" i="31"/>
  <c r="AA247" i="31"/>
  <c r="Z247" i="31"/>
  <c r="V247" i="31"/>
  <c r="S247" i="31"/>
  <c r="X246" i="31"/>
  <c r="W246" i="31"/>
  <c r="U246" i="31"/>
  <c r="T246" i="31"/>
  <c r="V245" i="31"/>
  <c r="S245" i="31"/>
  <c r="V244" i="31"/>
  <c r="S244" i="31"/>
  <c r="V243" i="31"/>
  <c r="S243" i="31"/>
  <c r="AA242" i="31"/>
  <c r="Z242" i="31"/>
  <c r="V242" i="31"/>
  <c r="S242" i="31"/>
  <c r="X241" i="31"/>
  <c r="W241" i="31"/>
  <c r="U241" i="31"/>
  <c r="T241" i="31"/>
  <c r="V240" i="31"/>
  <c r="S240" i="31"/>
  <c r="V239" i="31"/>
  <c r="S239" i="31"/>
  <c r="V238" i="31"/>
  <c r="S238" i="31"/>
  <c r="AA237" i="31"/>
  <c r="O238" i="31" s="1"/>
  <c r="Z237" i="31"/>
  <c r="V237" i="31"/>
  <c r="S237" i="31"/>
  <c r="X236" i="31"/>
  <c r="W236" i="31"/>
  <c r="U236" i="31"/>
  <c r="T236" i="31"/>
  <c r="V235" i="31"/>
  <c r="S235" i="31"/>
  <c r="V234" i="31"/>
  <c r="S234" i="31"/>
  <c r="V233" i="31"/>
  <c r="S233" i="31"/>
  <c r="AA232" i="31"/>
  <c r="Z232" i="31"/>
  <c r="V232" i="31"/>
  <c r="S232" i="31"/>
  <c r="M232" i="31"/>
  <c r="M247" i="31"/>
  <c r="M242" i="31"/>
  <c r="M237" i="31"/>
  <c r="X231" i="31"/>
  <c r="W231" i="31"/>
  <c r="U231" i="31"/>
  <c r="T231" i="31"/>
  <c r="V230" i="31"/>
  <c r="S230" i="31"/>
  <c r="R230" i="31" s="1"/>
  <c r="V229" i="31"/>
  <c r="S229" i="31"/>
  <c r="R229" i="31" s="1"/>
  <c r="V228" i="31"/>
  <c r="S228" i="31"/>
  <c r="R228" i="31" s="1"/>
  <c r="AA227" i="31"/>
  <c r="O228" i="31" s="1"/>
  <c r="Z227" i="31"/>
  <c r="N228" i="31" s="1"/>
  <c r="V227" i="31"/>
  <c r="T286" i="31" l="1"/>
  <c r="X286" i="31"/>
  <c r="O283" i="31"/>
  <c r="W286" i="31"/>
  <c r="N283" i="31"/>
  <c r="T226" i="31"/>
  <c r="X226" i="31"/>
  <c r="M288" i="31"/>
  <c r="W226" i="31"/>
  <c r="U226" i="31"/>
  <c r="AA228" i="31"/>
  <c r="O229" i="31" s="1"/>
  <c r="S213" i="31"/>
  <c r="S215" i="31"/>
  <c r="S214" i="31"/>
  <c r="V331" i="31"/>
  <c r="Y288" i="31"/>
  <c r="V371" i="31"/>
  <c r="V316" i="31"/>
  <c r="Z203" i="31"/>
  <c r="Y203" i="31"/>
  <c r="V346" i="31"/>
  <c r="S361" i="31"/>
  <c r="V366" i="31"/>
  <c r="V381" i="31"/>
  <c r="Y202" i="31"/>
  <c r="S206" i="31"/>
  <c r="M293" i="31"/>
  <c r="M313" i="31"/>
  <c r="V246" i="31"/>
  <c r="S326" i="31"/>
  <c r="S341" i="31"/>
  <c r="V351" i="31"/>
  <c r="V311" i="31"/>
  <c r="S246" i="31"/>
  <c r="S236" i="31"/>
  <c r="S241" i="31"/>
  <c r="S251" i="31"/>
  <c r="V326" i="31"/>
  <c r="V341" i="31"/>
  <c r="V361" i="31"/>
  <c r="V236" i="31"/>
  <c r="V241" i="31"/>
  <c r="V251" i="31"/>
  <c r="V301" i="31"/>
  <c r="S316" i="31"/>
  <c r="V321" i="31"/>
  <c r="M323" i="31"/>
  <c r="S331" i="31"/>
  <c r="V336" i="31"/>
  <c r="S351" i="31"/>
  <c r="V356" i="31"/>
  <c r="S371" i="31"/>
  <c r="V376" i="31"/>
  <c r="V386" i="31"/>
  <c r="M303" i="31"/>
  <c r="Y303" i="31" s="1"/>
  <c r="Z228" i="31"/>
  <c r="N229" i="31" s="1"/>
  <c r="M298" i="31"/>
  <c r="M308" i="31"/>
  <c r="M318" i="31"/>
  <c r="Y318" i="31" s="1"/>
  <c r="M383" i="31"/>
  <c r="S386" i="31"/>
  <c r="M378" i="31"/>
  <c r="S381" i="31"/>
  <c r="M373" i="31"/>
  <c r="M368" i="31"/>
  <c r="M363" i="31"/>
  <c r="M358" i="31"/>
  <c r="M353" i="31"/>
  <c r="M348" i="31"/>
  <c r="M343" i="31"/>
  <c r="M338" i="31"/>
  <c r="M333" i="31"/>
  <c r="M328" i="31"/>
  <c r="S311" i="31"/>
  <c r="V306" i="31"/>
  <c r="S301" i="31"/>
  <c r="V296" i="31"/>
  <c r="S296" i="31"/>
  <c r="S306" i="31"/>
  <c r="S321" i="31"/>
  <c r="S336" i="31"/>
  <c r="S346" i="31"/>
  <c r="S356" i="31"/>
  <c r="S366" i="31"/>
  <c r="S376" i="31"/>
  <c r="V291" i="31"/>
  <c r="S291" i="31"/>
  <c r="V231" i="31"/>
  <c r="S231" i="31"/>
  <c r="M282" i="31"/>
  <c r="Y247" i="31"/>
  <c r="Y242" i="31"/>
  <c r="Y237" i="31"/>
  <c r="S223" i="31"/>
  <c r="S224" i="31"/>
  <c r="S225" i="31"/>
  <c r="Y232" i="31"/>
  <c r="M222" i="31"/>
  <c r="Y227" i="31"/>
  <c r="R227" i="31"/>
  <c r="R231" i="31" s="1"/>
  <c r="M228" i="31"/>
  <c r="Y228" i="31" s="1"/>
  <c r="M137" i="31"/>
  <c r="M132" i="31"/>
  <c r="M127" i="31"/>
  <c r="M122" i="31"/>
  <c r="M117" i="31"/>
  <c r="M112" i="31"/>
  <c r="M107" i="31"/>
  <c r="M102" i="31"/>
  <c r="M97" i="31"/>
  <c r="M92" i="31"/>
  <c r="M77" i="31"/>
  <c r="M72" i="31"/>
  <c r="M67" i="31"/>
  <c r="M62" i="31"/>
  <c r="M57" i="31"/>
  <c r="M47" i="31"/>
  <c r="M42" i="31"/>
  <c r="M37" i="31"/>
  <c r="V15" i="31"/>
  <c r="V14" i="31"/>
  <c r="V13" i="31"/>
  <c r="U12" i="31"/>
  <c r="F207" i="31"/>
  <c r="X211" i="31"/>
  <c r="W211" i="31"/>
  <c r="U211" i="31"/>
  <c r="T211" i="31"/>
  <c r="R211" i="31"/>
  <c r="V210" i="31"/>
  <c r="S210" i="31"/>
  <c r="V209" i="31"/>
  <c r="S209" i="31"/>
  <c r="V208" i="31"/>
  <c r="S208" i="31"/>
  <c r="AA207" i="31"/>
  <c r="Z207" i="31"/>
  <c r="N208" i="31" s="1"/>
  <c r="M208" i="31" s="1"/>
  <c r="V207" i="31"/>
  <c r="S207" i="31"/>
  <c r="M32" i="31"/>
  <c r="M27" i="31"/>
  <c r="Z229" i="31" l="1"/>
  <c r="N230" i="31" s="1"/>
  <c r="AA229" i="31"/>
  <c r="O230" i="31" s="1"/>
  <c r="T12" i="31"/>
  <c r="S12" i="31" s="1"/>
  <c r="V12" i="31"/>
  <c r="V16" i="31" s="1"/>
  <c r="V17" i="31"/>
  <c r="W21" i="31"/>
  <c r="Z204" i="31"/>
  <c r="Y204" i="31"/>
  <c r="M229" i="31"/>
  <c r="Y229" i="31" s="1"/>
  <c r="S211" i="31"/>
  <c r="Z230" i="31"/>
  <c r="M230" i="31"/>
  <c r="Y230" i="31" s="1"/>
  <c r="V211" i="31"/>
  <c r="Y207" i="31"/>
  <c r="AA230" i="31" l="1"/>
  <c r="AA208" i="31"/>
  <c r="Y208" i="31"/>
  <c r="Z208" i="31"/>
  <c r="N209" i="31" s="1"/>
  <c r="M209" i="31" s="1"/>
  <c r="Z205" i="31"/>
  <c r="Y205" i="31"/>
  <c r="Z209" i="31" l="1"/>
  <c r="N210" i="31" s="1"/>
  <c r="M210" i="31" s="1"/>
  <c r="AA209" i="31"/>
  <c r="S17" i="31"/>
  <c r="O248" i="31"/>
  <c r="AA248" i="31" s="1"/>
  <c r="N248" i="31"/>
  <c r="O243" i="31"/>
  <c r="AA243" i="31" s="1"/>
  <c r="N243" i="31"/>
  <c r="AA238" i="31"/>
  <c r="N238" i="31"/>
  <c r="O233" i="31"/>
  <c r="N233" i="31"/>
  <c r="N223" i="31" s="1"/>
  <c r="Z217" i="31"/>
  <c r="N218" i="31" s="1"/>
  <c r="Z187" i="31"/>
  <c r="Z182" i="31"/>
  <c r="Z177" i="31"/>
  <c r="Z172" i="31"/>
  <c r="Z167" i="31"/>
  <c r="Z162" i="31"/>
  <c r="Z157" i="31"/>
  <c r="Z152" i="31"/>
  <c r="Z147" i="31"/>
  <c r="Z142" i="31"/>
  <c r="AA137" i="31"/>
  <c r="Z137" i="31"/>
  <c r="AA132" i="31"/>
  <c r="Z132" i="31"/>
  <c r="AA127" i="31"/>
  <c r="Z127" i="31"/>
  <c r="AA122" i="31"/>
  <c r="Z122" i="31"/>
  <c r="AA117" i="31"/>
  <c r="Z117" i="31"/>
  <c r="AA112" i="31"/>
  <c r="Z112" i="31"/>
  <c r="AA107" i="31"/>
  <c r="Z107" i="31"/>
  <c r="AA102" i="31"/>
  <c r="Z102" i="31"/>
  <c r="AA97" i="31"/>
  <c r="Z97" i="31"/>
  <c r="AA92" i="31"/>
  <c r="Z92" i="31"/>
  <c r="Z87" i="31"/>
  <c r="Z82" i="31"/>
  <c r="Z77" i="31"/>
  <c r="Z72" i="31"/>
  <c r="Z67" i="31"/>
  <c r="Z62" i="31"/>
  <c r="Z57" i="31"/>
  <c r="Z47" i="31"/>
  <c r="Z42" i="31"/>
  <c r="Z37" i="31"/>
  <c r="AA32" i="31"/>
  <c r="Z32" i="31"/>
  <c r="AA27" i="31"/>
  <c r="Z27" i="31"/>
  <c r="X221" i="31"/>
  <c r="X216" i="31" s="1"/>
  <c r="W221" i="31"/>
  <c r="W216" i="31" s="1"/>
  <c r="W16" i="31" s="1"/>
  <c r="U221" i="31"/>
  <c r="U216" i="31" s="1"/>
  <c r="V220" i="31"/>
  <c r="V219" i="31"/>
  <c r="V218" i="31"/>
  <c r="V217" i="31"/>
  <c r="X191" i="31"/>
  <c r="W191" i="31"/>
  <c r="U191" i="31"/>
  <c r="T191" i="31"/>
  <c r="S190" i="31"/>
  <c r="S189" i="31"/>
  <c r="S188" i="31"/>
  <c r="V187" i="31"/>
  <c r="S187" i="31"/>
  <c r="X186" i="31"/>
  <c r="W186" i="31"/>
  <c r="U186" i="31"/>
  <c r="T186" i="31"/>
  <c r="V185" i="31"/>
  <c r="S185" i="31"/>
  <c r="V184" i="31"/>
  <c r="S184" i="31"/>
  <c r="V183" i="31"/>
  <c r="S183" i="31"/>
  <c r="V182" i="31"/>
  <c r="S182" i="31"/>
  <c r="X181" i="31"/>
  <c r="W181" i="31"/>
  <c r="U181" i="31"/>
  <c r="T181" i="31"/>
  <c r="V180" i="31"/>
  <c r="S180" i="31"/>
  <c r="V179" i="31"/>
  <c r="S179" i="31"/>
  <c r="V178" i="31"/>
  <c r="S178" i="31"/>
  <c r="V177" i="31"/>
  <c r="S177" i="31"/>
  <c r="X176" i="31"/>
  <c r="W176" i="31"/>
  <c r="U176" i="31"/>
  <c r="T176" i="31"/>
  <c r="V175" i="31"/>
  <c r="S175" i="31"/>
  <c r="V174" i="31"/>
  <c r="S174" i="31"/>
  <c r="V173" i="31"/>
  <c r="S173" i="31"/>
  <c r="V172" i="31"/>
  <c r="S172" i="31"/>
  <c r="X171" i="31"/>
  <c r="W171" i="31"/>
  <c r="U171" i="31"/>
  <c r="T171" i="31"/>
  <c r="V170" i="31"/>
  <c r="S170" i="31"/>
  <c r="V169" i="31"/>
  <c r="S169" i="31"/>
  <c r="V168" i="31"/>
  <c r="S168" i="31"/>
  <c r="V167" i="31"/>
  <c r="S167" i="31"/>
  <c r="X166" i="31"/>
  <c r="W166" i="31"/>
  <c r="U166" i="31"/>
  <c r="T166" i="31"/>
  <c r="V165" i="31"/>
  <c r="S165" i="31"/>
  <c r="V164" i="31"/>
  <c r="S164" i="31"/>
  <c r="V163" i="31"/>
  <c r="S163" i="31"/>
  <c r="V162" i="31"/>
  <c r="S162" i="31"/>
  <c r="X161" i="31"/>
  <c r="W161" i="31"/>
  <c r="U161" i="31"/>
  <c r="T161" i="31"/>
  <c r="V160" i="31"/>
  <c r="S160" i="31"/>
  <c r="V159" i="31"/>
  <c r="S159" i="31"/>
  <c r="V158" i="31"/>
  <c r="S158" i="31"/>
  <c r="V157" i="31"/>
  <c r="S157" i="31"/>
  <c r="X156" i="31"/>
  <c r="W156" i="31"/>
  <c r="U156" i="31"/>
  <c r="T156" i="31"/>
  <c r="V155" i="31"/>
  <c r="S155" i="31"/>
  <c r="V154" i="31"/>
  <c r="S154" i="31"/>
  <c r="V153" i="31"/>
  <c r="S153" i="31"/>
  <c r="V152" i="31"/>
  <c r="S152" i="31"/>
  <c r="X151" i="31"/>
  <c r="W151" i="31"/>
  <c r="U151" i="31"/>
  <c r="T151" i="31"/>
  <c r="V150" i="31"/>
  <c r="S150" i="31"/>
  <c r="V149" i="31"/>
  <c r="S149" i="31"/>
  <c r="V148" i="31"/>
  <c r="S148" i="31"/>
  <c r="V147" i="31"/>
  <c r="S147" i="31"/>
  <c r="X146" i="31"/>
  <c r="W146" i="31"/>
  <c r="U146" i="31"/>
  <c r="T146" i="31"/>
  <c r="V145" i="31"/>
  <c r="S145" i="31"/>
  <c r="V144" i="31"/>
  <c r="S144" i="31"/>
  <c r="V143" i="31"/>
  <c r="S143" i="31"/>
  <c r="V142" i="31"/>
  <c r="S142" i="31"/>
  <c r="X141" i="31"/>
  <c r="W141" i="31"/>
  <c r="U141" i="31"/>
  <c r="T141" i="31"/>
  <c r="V140" i="31"/>
  <c r="S140" i="31"/>
  <c r="V139" i="31"/>
  <c r="S139" i="31"/>
  <c r="V138" i="31"/>
  <c r="S138" i="31"/>
  <c r="V137" i="31"/>
  <c r="S137" i="31"/>
  <c r="X136" i="31"/>
  <c r="W136" i="31"/>
  <c r="U136" i="31"/>
  <c r="T136" i="31"/>
  <c r="V135" i="31"/>
  <c r="S135" i="31"/>
  <c r="V134" i="31"/>
  <c r="S134" i="31"/>
  <c r="V133" i="31"/>
  <c r="S133" i="31"/>
  <c r="V132" i="31"/>
  <c r="X131" i="31"/>
  <c r="W131" i="31"/>
  <c r="U131" i="31"/>
  <c r="T131" i="31"/>
  <c r="V130" i="31"/>
  <c r="S130" i="31"/>
  <c r="V129" i="31"/>
  <c r="S129" i="31"/>
  <c r="V128" i="31"/>
  <c r="S128" i="31"/>
  <c r="V127" i="31"/>
  <c r="S127" i="31"/>
  <c r="X126" i="31"/>
  <c r="W126" i="31"/>
  <c r="U126" i="31"/>
  <c r="T126" i="31"/>
  <c r="V125" i="31"/>
  <c r="S125" i="31"/>
  <c r="V124" i="31"/>
  <c r="S124" i="31"/>
  <c r="V123" i="31"/>
  <c r="S123" i="31"/>
  <c r="V122" i="31"/>
  <c r="S122" i="31"/>
  <c r="X121" i="31"/>
  <c r="W121" i="31"/>
  <c r="U121" i="31"/>
  <c r="T121" i="31"/>
  <c r="V120" i="31"/>
  <c r="S120" i="31"/>
  <c r="V119" i="31"/>
  <c r="S119" i="31"/>
  <c r="V118" i="31"/>
  <c r="S118" i="31"/>
  <c r="V117" i="31"/>
  <c r="S117" i="31"/>
  <c r="X116" i="31"/>
  <c r="W116" i="31"/>
  <c r="U116" i="31"/>
  <c r="T116" i="31"/>
  <c r="V115" i="31"/>
  <c r="S115" i="31"/>
  <c r="V114" i="31"/>
  <c r="S114" i="31"/>
  <c r="V113" i="31"/>
  <c r="S113" i="31"/>
  <c r="X111" i="31"/>
  <c r="V111" i="31" s="1"/>
  <c r="W111" i="31"/>
  <c r="X106" i="31"/>
  <c r="W106" i="31"/>
  <c r="X101" i="31"/>
  <c r="W101" i="31"/>
  <c r="X96" i="31"/>
  <c r="V96" i="31" s="1"/>
  <c r="W96" i="31"/>
  <c r="X91" i="31"/>
  <c r="V91" i="31" s="1"/>
  <c r="V92" i="31" s="1"/>
  <c r="W91" i="31"/>
  <c r="X86" i="31"/>
  <c r="V86" i="31" s="1"/>
  <c r="V87" i="31" s="1"/>
  <c r="W86" i="31"/>
  <c r="X81" i="31"/>
  <c r="V81" i="31" s="1"/>
  <c r="W81" i="31"/>
  <c r="X76" i="31"/>
  <c r="V76" i="31" s="1"/>
  <c r="V78" i="31" s="1"/>
  <c r="W76" i="31"/>
  <c r="X71" i="31"/>
  <c r="V71" i="31" s="1"/>
  <c r="V73" i="31" s="1"/>
  <c r="W71" i="31"/>
  <c r="X66" i="31"/>
  <c r="V66" i="31" s="1"/>
  <c r="W66" i="31"/>
  <c r="X61" i="31"/>
  <c r="V61" i="31" s="1"/>
  <c r="V64" i="31" s="1"/>
  <c r="W61" i="31"/>
  <c r="X56" i="31"/>
  <c r="V56" i="31" s="1"/>
  <c r="V59" i="31" s="1"/>
  <c r="W56" i="31"/>
  <c r="X51" i="31"/>
  <c r="V51" i="31" s="1"/>
  <c r="W51" i="31"/>
  <c r="X46" i="31"/>
  <c r="V46" i="31" s="1"/>
  <c r="V50" i="31" s="1"/>
  <c r="U20" i="31"/>
  <c r="U19" i="31"/>
  <c r="U18" i="31"/>
  <c r="X41" i="31"/>
  <c r="V41" i="31" s="1"/>
  <c r="V45" i="31" s="1"/>
  <c r="W41" i="31"/>
  <c r="V40" i="31"/>
  <c r="S40" i="31"/>
  <c r="V39" i="31"/>
  <c r="S39" i="31"/>
  <c r="V38" i="31"/>
  <c r="S38" i="31"/>
  <c r="V37" i="31"/>
  <c r="S37" i="31"/>
  <c r="X36" i="31"/>
  <c r="W36" i="31"/>
  <c r="U36" i="31"/>
  <c r="T36" i="31"/>
  <c r="V35" i="31"/>
  <c r="S35" i="31"/>
  <c r="V34" i="31"/>
  <c r="S34" i="31"/>
  <c r="V33" i="31"/>
  <c r="S33" i="31"/>
  <c r="V32" i="31"/>
  <c r="S32" i="31"/>
  <c r="V30" i="31"/>
  <c r="S30" i="31"/>
  <c r="V29" i="31"/>
  <c r="S29" i="31"/>
  <c r="V28" i="31"/>
  <c r="S28" i="31"/>
  <c r="V27" i="31"/>
  <c r="S27" i="31"/>
  <c r="M22" i="31"/>
  <c r="V25" i="31"/>
  <c r="V24" i="31"/>
  <c r="S25" i="31"/>
  <c r="S24" i="31"/>
  <c r="AA22" i="31"/>
  <c r="Z22" i="31"/>
  <c r="V22" i="31"/>
  <c r="V23" i="31"/>
  <c r="O223" i="31" l="1"/>
  <c r="Z210" i="31"/>
  <c r="AA210" i="31"/>
  <c r="Y209" i="31"/>
  <c r="U14" i="31"/>
  <c r="U15" i="31"/>
  <c r="S166" i="31"/>
  <c r="S181" i="31"/>
  <c r="V221" i="31"/>
  <c r="S156" i="31"/>
  <c r="S126" i="31"/>
  <c r="S131" i="31"/>
  <c r="V136" i="31"/>
  <c r="V146" i="31"/>
  <c r="V151" i="31"/>
  <c r="V156" i="31"/>
  <c r="V186" i="31"/>
  <c r="S221" i="31"/>
  <c r="S176" i="31"/>
  <c r="V166" i="31"/>
  <c r="S161" i="31"/>
  <c r="S151" i="31"/>
  <c r="S141" i="31"/>
  <c r="V141" i="31"/>
  <c r="S171" i="31"/>
  <c r="V176" i="31"/>
  <c r="V191" i="31"/>
  <c r="V181" i="31"/>
  <c r="V171" i="31"/>
  <c r="V161" i="31"/>
  <c r="S146" i="31"/>
  <c r="V36" i="31"/>
  <c r="V121" i="31"/>
  <c r="V126" i="31"/>
  <c r="V131" i="31"/>
  <c r="S191" i="31"/>
  <c r="S121" i="31"/>
  <c r="S186" i="31"/>
  <c r="S116" i="31"/>
  <c r="AA233" i="31"/>
  <c r="S136" i="31"/>
  <c r="Z233" i="31"/>
  <c r="M248" i="31"/>
  <c r="Y248" i="31" s="1"/>
  <c r="Z248" i="31"/>
  <c r="M243" i="31"/>
  <c r="Y243" i="31" s="1"/>
  <c r="Z243" i="31"/>
  <c r="M238" i="31"/>
  <c r="Y238" i="31" s="1"/>
  <c r="Z238" i="31"/>
  <c r="M233" i="31"/>
  <c r="Y233" i="31" s="1"/>
  <c r="V116" i="31"/>
  <c r="Y32" i="31"/>
  <c r="Y42" i="31"/>
  <c r="Y67" i="31"/>
  <c r="Y77" i="31"/>
  <c r="Y47" i="31"/>
  <c r="Y57" i="31"/>
  <c r="Y62" i="31"/>
  <c r="Y72" i="31"/>
  <c r="Y27" i="31"/>
  <c r="Z28" i="31"/>
  <c r="AA28" i="31"/>
  <c r="S36" i="31"/>
  <c r="M28" i="31"/>
  <c r="Y28" i="31" s="1"/>
  <c r="M23" i="31"/>
  <c r="Y23" i="31" s="1"/>
  <c r="Y22" i="31"/>
  <c r="AA23" i="31"/>
  <c r="Z23" i="31"/>
  <c r="T20" i="31" l="1"/>
  <c r="S20" i="31" s="1"/>
  <c r="T19" i="31"/>
  <c r="S19" i="31" s="1"/>
  <c r="Y210" i="31"/>
  <c r="AA24" i="31"/>
  <c r="Z29" i="31"/>
  <c r="Z30" i="31" s="1"/>
  <c r="M29" i="31"/>
  <c r="Y29" i="31" s="1"/>
  <c r="AA29" i="31"/>
  <c r="Z24" i="31"/>
  <c r="T14" i="31" l="1"/>
  <c r="S14" i="31" s="1"/>
  <c r="T15" i="31"/>
  <c r="S15" i="31" s="1"/>
  <c r="M24" i="31"/>
  <c r="Y24" i="31" s="1"/>
  <c r="AA25" i="31"/>
  <c r="AA30" i="31"/>
  <c r="M30" i="31"/>
  <c r="Y30" i="31" s="1"/>
  <c r="M25" i="31" l="1"/>
  <c r="Y25" i="31" s="1"/>
  <c r="Z25" i="31"/>
  <c r="V20" i="31" l="1"/>
  <c r="V21" i="31" s="1"/>
  <c r="X21" i="31" l="1"/>
  <c r="X16" i="31" s="1"/>
  <c r="R220" i="31"/>
  <c r="R219" i="31"/>
  <c r="R218" i="31"/>
  <c r="R217" i="31" l="1"/>
  <c r="R221" i="31" s="1"/>
  <c r="M327" i="31" l="1"/>
  <c r="Y327" i="31" s="1"/>
  <c r="M332" i="31"/>
  <c r="Y332" i="31" s="1"/>
  <c r="M337" i="31"/>
  <c r="Y337" i="31" s="1"/>
  <c r="M342" i="31"/>
  <c r="Y342" i="31" s="1"/>
  <c r="M347" i="31"/>
  <c r="Y347" i="31" s="1"/>
  <c r="M352" i="31"/>
  <c r="Y352" i="31" s="1"/>
  <c r="M357" i="31"/>
  <c r="Y357" i="31" s="1"/>
  <c r="M362" i="31"/>
  <c r="Y362" i="31" s="1"/>
  <c r="M367" i="31"/>
  <c r="Y367" i="31" s="1"/>
  <c r="M372" i="31"/>
  <c r="Y372" i="31" s="1"/>
  <c r="M377" i="31"/>
  <c r="Y377" i="31" s="1"/>
  <c r="M382" i="31"/>
  <c r="Y382" i="31" s="1"/>
  <c r="M322" i="31"/>
  <c r="Y322" i="31" s="1"/>
  <c r="M317" i="31"/>
  <c r="Y317" i="31" s="1"/>
  <c r="M312" i="31"/>
  <c r="Y312" i="31" s="1"/>
  <c r="M307" i="31"/>
  <c r="Y307" i="31" s="1"/>
  <c r="M302" i="31"/>
  <c r="Y302" i="31" s="1"/>
  <c r="M297" i="31"/>
  <c r="Y297" i="31" s="1"/>
  <c r="M292" i="31"/>
  <c r="Y292" i="31" s="1"/>
  <c r="Z373" i="31" l="1"/>
  <c r="N374" i="31" s="1"/>
  <c r="Z353" i="31"/>
  <c r="N354" i="31" s="1"/>
  <c r="AA348" i="31"/>
  <c r="O349" i="31" s="1"/>
  <c r="Z348" i="31"/>
  <c r="N349" i="31" s="1"/>
  <c r="Y287" i="31"/>
  <c r="M349" i="31" l="1"/>
  <c r="AA349" i="31"/>
  <c r="O350" i="31" s="1"/>
  <c r="Z354" i="31"/>
  <c r="N355" i="31" s="1"/>
  <c r="Z374" i="31"/>
  <c r="N375" i="31" s="1"/>
  <c r="Z375" i="31" s="1"/>
  <c r="Y348" i="31"/>
  <c r="Z349" i="31"/>
  <c r="N350" i="31" s="1"/>
  <c r="Z383" i="31"/>
  <c r="N384" i="31" s="1"/>
  <c r="Z378" i="31"/>
  <c r="N379" i="31" s="1"/>
  <c r="AA373" i="31"/>
  <c r="O374" i="31" s="1"/>
  <c r="M374" i="31" s="1"/>
  <c r="Z368" i="31"/>
  <c r="N369" i="31" s="1"/>
  <c r="Z363" i="31"/>
  <c r="N364" i="31" s="1"/>
  <c r="AA353" i="31"/>
  <c r="O354" i="31" s="1"/>
  <c r="M354" i="31" s="1"/>
  <c r="Z343" i="31"/>
  <c r="N344" i="31" s="1"/>
  <c r="Z338" i="31"/>
  <c r="N339" i="31" s="1"/>
  <c r="Z333" i="31"/>
  <c r="N334" i="31" s="1"/>
  <c r="Z328" i="31"/>
  <c r="N329" i="31" s="1"/>
  <c r="N324" i="31"/>
  <c r="Z324" i="31" s="1"/>
  <c r="N319" i="31"/>
  <c r="Z319" i="31" s="1"/>
  <c r="Z313" i="31"/>
  <c r="N314" i="31" s="1"/>
  <c r="N309" i="31"/>
  <c r="Z303" i="31"/>
  <c r="N304" i="31" s="1"/>
  <c r="Z304" i="31" s="1"/>
  <c r="Z293" i="31"/>
  <c r="N294" i="31" s="1"/>
  <c r="Z288" i="31"/>
  <c r="N289" i="31" s="1"/>
  <c r="M350" i="31" l="1"/>
  <c r="Z314" i="31"/>
  <c r="N315" i="31" s="1"/>
  <c r="N325" i="31"/>
  <c r="Z325" i="31" s="1"/>
  <c r="Z339" i="31"/>
  <c r="N340" i="31" s="1"/>
  <c r="Z340" i="31" s="1"/>
  <c r="Z369" i="31"/>
  <c r="N370" i="31" s="1"/>
  <c r="Z370" i="31" s="1"/>
  <c r="Z309" i="31"/>
  <c r="N310" i="31" s="1"/>
  <c r="Z310" i="31" s="1"/>
  <c r="N320" i="31"/>
  <c r="Z320" i="31" s="1"/>
  <c r="Z334" i="31"/>
  <c r="N335" i="31" s="1"/>
  <c r="Z335" i="31" s="1"/>
  <c r="Z344" i="31"/>
  <c r="N345" i="31" s="1"/>
  <c r="Z345" i="31" s="1"/>
  <c r="Z364" i="31"/>
  <c r="N365" i="31" s="1"/>
  <c r="Z365" i="31" s="1"/>
  <c r="AA374" i="31"/>
  <c r="O375" i="31" s="1"/>
  <c r="M375" i="31" s="1"/>
  <c r="Z379" i="31"/>
  <c r="N380" i="31" s="1"/>
  <c r="Z380" i="31" s="1"/>
  <c r="Z384" i="31"/>
  <c r="N385" i="31" s="1"/>
  <c r="N305" i="31"/>
  <c r="Z305" i="31" s="1"/>
  <c r="Z329" i="31"/>
  <c r="N330" i="31" s="1"/>
  <c r="Z330" i="31" s="1"/>
  <c r="AA354" i="31"/>
  <c r="O355" i="31" s="1"/>
  <c r="M355" i="31" s="1"/>
  <c r="AA350" i="31"/>
  <c r="Z294" i="31"/>
  <c r="N295" i="31" s="1"/>
  <c r="Z289" i="31"/>
  <c r="N290" i="31" s="1"/>
  <c r="Y353" i="31"/>
  <c r="Y373" i="31"/>
  <c r="Y374" i="31"/>
  <c r="Y354" i="31"/>
  <c r="Z350" i="31"/>
  <c r="Y349" i="31"/>
  <c r="AA383" i="31"/>
  <c r="O384" i="31" s="1"/>
  <c r="M384" i="31" s="1"/>
  <c r="AA378" i="31"/>
  <c r="O379" i="31" s="1"/>
  <c r="M379" i="31" s="1"/>
  <c r="AA368" i="31"/>
  <c r="O369" i="31" s="1"/>
  <c r="M369" i="31" s="1"/>
  <c r="AA363" i="31"/>
  <c r="O364" i="31" s="1"/>
  <c r="M364" i="31" s="1"/>
  <c r="AA358" i="31"/>
  <c r="O359" i="31" s="1"/>
  <c r="Z358" i="31"/>
  <c r="N359" i="31" s="1"/>
  <c r="AA343" i="31"/>
  <c r="O344" i="31" s="1"/>
  <c r="M344" i="31" s="1"/>
  <c r="AA338" i="31"/>
  <c r="O339" i="31" s="1"/>
  <c r="M339" i="31" s="1"/>
  <c r="AA333" i="31"/>
  <c r="O334" i="31" s="1"/>
  <c r="M334" i="31" s="1"/>
  <c r="AA328" i="31"/>
  <c r="O329" i="31" s="1"/>
  <c r="M329" i="31" s="1"/>
  <c r="O324" i="31"/>
  <c r="O319" i="31"/>
  <c r="AA313" i="31"/>
  <c r="O314" i="31" s="1"/>
  <c r="M314" i="31" s="1"/>
  <c r="Y314" i="31" s="1"/>
  <c r="AA308" i="31"/>
  <c r="O309" i="31" s="1"/>
  <c r="M309" i="31" s="1"/>
  <c r="Y309" i="31" s="1"/>
  <c r="AA303" i="31"/>
  <c r="O304" i="31" s="1"/>
  <c r="Z298" i="31"/>
  <c r="N299" i="31" s="1"/>
  <c r="AA298" i="31"/>
  <c r="O299" i="31" s="1"/>
  <c r="AA293" i="31"/>
  <c r="O294" i="31" s="1"/>
  <c r="M294" i="31" s="1"/>
  <c r="AA288" i="31"/>
  <c r="O289" i="31" s="1"/>
  <c r="N284" i="31" l="1"/>
  <c r="M289" i="31"/>
  <c r="O284" i="31"/>
  <c r="M304" i="31"/>
  <c r="Y304" i="31" s="1"/>
  <c r="AA304" i="31"/>
  <c r="O305" i="31" s="1"/>
  <c r="M305" i="31" s="1"/>
  <c r="M324" i="31"/>
  <c r="Y324" i="31" s="1"/>
  <c r="AA324" i="31"/>
  <c r="O325" i="31" s="1"/>
  <c r="M325" i="31" s="1"/>
  <c r="M319" i="31"/>
  <c r="Y319" i="31" s="1"/>
  <c r="AA319" i="31"/>
  <c r="O320" i="31" s="1"/>
  <c r="Y289" i="31"/>
  <c r="M359" i="31"/>
  <c r="M299" i="31"/>
  <c r="Z355" i="31"/>
  <c r="Z385" i="31"/>
  <c r="AA329" i="31"/>
  <c r="O330" i="31" s="1"/>
  <c r="M330" i="31" s="1"/>
  <c r="AA339" i="31"/>
  <c r="O340" i="31" s="1"/>
  <c r="M340" i="31" s="1"/>
  <c r="AA314" i="31"/>
  <c r="O315" i="31" s="1"/>
  <c r="M315" i="31" s="1"/>
  <c r="Y315" i="31" s="1"/>
  <c r="AA334" i="31"/>
  <c r="O335" i="31" s="1"/>
  <c r="M335" i="31" s="1"/>
  <c r="AA344" i="31"/>
  <c r="O345" i="31" s="1"/>
  <c r="M345" i="31" s="1"/>
  <c r="AA359" i="31"/>
  <c r="O360" i="31" s="1"/>
  <c r="AA379" i="31"/>
  <c r="O380" i="31" s="1"/>
  <c r="M380" i="31" s="1"/>
  <c r="AA384" i="31"/>
  <c r="O385" i="31" s="1"/>
  <c r="M385" i="31" s="1"/>
  <c r="AA309" i="31"/>
  <c r="Z295" i="31"/>
  <c r="AA355" i="31"/>
  <c r="AA375" i="31"/>
  <c r="Z315" i="31"/>
  <c r="Z299" i="31"/>
  <c r="N300" i="31" s="1"/>
  <c r="AA299" i="31"/>
  <c r="O300" i="31" s="1"/>
  <c r="AA294" i="31"/>
  <c r="O295" i="31" s="1"/>
  <c r="M295" i="31" s="1"/>
  <c r="Y333" i="31"/>
  <c r="Y383" i="31"/>
  <c r="Y384" i="31"/>
  <c r="Y313" i="31"/>
  <c r="Y343" i="31"/>
  <c r="Y378" i="31"/>
  <c r="Y368" i="31"/>
  <c r="AA369" i="31"/>
  <c r="O370" i="31" s="1"/>
  <c r="M370" i="31" s="1"/>
  <c r="Y363" i="31"/>
  <c r="AA364" i="31"/>
  <c r="O365" i="31" s="1"/>
  <c r="M365" i="31" s="1"/>
  <c r="Y358" i="31"/>
  <c r="Z359" i="31"/>
  <c r="N360" i="31" s="1"/>
  <c r="Y350" i="31"/>
  <c r="Y344" i="31"/>
  <c r="Y338" i="31"/>
  <c r="Y328" i="31"/>
  <c r="Y329" i="31"/>
  <c r="Y323" i="31"/>
  <c r="Y308" i="31"/>
  <c r="Y293" i="31"/>
  <c r="AA289" i="31"/>
  <c r="O290" i="31" s="1"/>
  <c r="Y298" i="31"/>
  <c r="R246" i="31"/>
  <c r="R241" i="31"/>
  <c r="R251" i="31"/>
  <c r="N285" i="31" l="1"/>
  <c r="M290" i="31"/>
  <c r="M320" i="31"/>
  <c r="Y320" i="31" s="1"/>
  <c r="AA320" i="31"/>
  <c r="Z290" i="31"/>
  <c r="AA315" i="31"/>
  <c r="M360" i="31"/>
  <c r="O310" i="31"/>
  <c r="M310" i="31" s="1"/>
  <c r="Y310" i="31" s="1"/>
  <c r="M300" i="31"/>
  <c r="Y290" i="31"/>
  <c r="Y334" i="31"/>
  <c r="Y339" i="31"/>
  <c r="Y379" i="31"/>
  <c r="Y375" i="31"/>
  <c r="Y355" i="31"/>
  <c r="AA385" i="31"/>
  <c r="AA380" i="31"/>
  <c r="AA360" i="31"/>
  <c r="AA345" i="31"/>
  <c r="AA335" i="31"/>
  <c r="AA325" i="31"/>
  <c r="AA305" i="31"/>
  <c r="AA340" i="31"/>
  <c r="AA330" i="31"/>
  <c r="AA300" i="31"/>
  <c r="Z300" i="31"/>
  <c r="Y299" i="31"/>
  <c r="AA295" i="31"/>
  <c r="Y294" i="31"/>
  <c r="AA370" i="31"/>
  <c r="Y369" i="31"/>
  <c r="AA365" i="31"/>
  <c r="Y364" i="31"/>
  <c r="Z360" i="31"/>
  <c r="Y359" i="31"/>
  <c r="AA290" i="31"/>
  <c r="N244" i="31"/>
  <c r="Z244" i="31" s="1"/>
  <c r="N234" i="31"/>
  <c r="O285" i="31" l="1"/>
  <c r="AA310" i="31"/>
  <c r="Y300" i="31"/>
  <c r="Y330" i="31"/>
  <c r="Y340" i="31"/>
  <c r="Y305" i="31"/>
  <c r="Y325" i="31"/>
  <c r="Y335" i="31"/>
  <c r="Y345" i="31"/>
  <c r="Y380" i="31"/>
  <c r="Y385" i="31"/>
  <c r="Y295" i="31"/>
  <c r="Z234" i="31"/>
  <c r="N235" i="31" s="1"/>
  <c r="O249" i="31"/>
  <c r="AA249" i="31" s="1"/>
  <c r="O239" i="31"/>
  <c r="AA239" i="31" s="1"/>
  <c r="Y370" i="31"/>
  <c r="Y365" i="31"/>
  <c r="Y360" i="31"/>
  <c r="N249" i="31"/>
  <c r="N245" i="31"/>
  <c r="Z245" i="31" s="1"/>
  <c r="N239" i="31"/>
  <c r="O234" i="31"/>
  <c r="N224" i="31" l="1"/>
  <c r="Z235" i="31"/>
  <c r="M249" i="31"/>
  <c r="Y249" i="31" s="1"/>
  <c r="Z249" i="31"/>
  <c r="N250" i="31" s="1"/>
  <c r="M239" i="31"/>
  <c r="Y239" i="31" s="1"/>
  <c r="Z239" i="31"/>
  <c r="N240" i="31" s="1"/>
  <c r="M234" i="31"/>
  <c r="Y234" i="31" s="1"/>
  <c r="AA234" i="31"/>
  <c r="O235" i="31" s="1"/>
  <c r="O250" i="31"/>
  <c r="AA250" i="31" s="1"/>
  <c r="O244" i="31"/>
  <c r="O224" i="31" s="1"/>
  <c r="O240" i="31"/>
  <c r="AA240" i="31" s="1"/>
  <c r="N225" i="31" l="1"/>
  <c r="M250" i="31"/>
  <c r="Y250" i="31" s="1"/>
  <c r="Z250" i="31"/>
  <c r="M244" i="31"/>
  <c r="Y244" i="31" s="1"/>
  <c r="AA244" i="31"/>
  <c r="O245" i="31" s="1"/>
  <c r="O225" i="31" s="1"/>
  <c r="M240" i="31"/>
  <c r="Y240" i="31" s="1"/>
  <c r="Z240" i="31"/>
  <c r="M235" i="31"/>
  <c r="Y235" i="31" s="1"/>
  <c r="AA235" i="31"/>
  <c r="M245" i="31" l="1"/>
  <c r="Y245" i="31" s="1"/>
  <c r="AA245" i="31"/>
  <c r="Y137" i="31"/>
  <c r="Y132" i="31"/>
  <c r="Y127" i="31"/>
  <c r="Z188" i="31" l="1"/>
  <c r="N143" i="31"/>
  <c r="Z128" i="31"/>
  <c r="Y122" i="31"/>
  <c r="Y117" i="31"/>
  <c r="Z143" i="31" l="1"/>
  <c r="N144" i="31" s="1"/>
  <c r="Z189" i="31"/>
  <c r="Z144" i="31"/>
  <c r="N145" i="31" s="1"/>
  <c r="Z129" i="31"/>
  <c r="Z118" i="31"/>
  <c r="Y112" i="31"/>
  <c r="Y107" i="31"/>
  <c r="Y102" i="31"/>
  <c r="Y97" i="31"/>
  <c r="Y92" i="31"/>
  <c r="J87" i="31"/>
  <c r="AA67" i="31"/>
  <c r="Z190" i="31" l="1"/>
  <c r="Z145" i="31"/>
  <c r="Z130" i="31"/>
  <c r="Z119" i="31"/>
  <c r="Z108" i="31"/>
  <c r="R236" i="31"/>
  <c r="Z120" i="31" l="1"/>
  <c r="Z109" i="31"/>
  <c r="J187" i="31"/>
  <c r="R191" i="31"/>
  <c r="Z110" i="31" l="1"/>
  <c r="Z113" i="31"/>
  <c r="Z114" i="31" l="1"/>
  <c r="Z178" i="31"/>
  <c r="Z179" i="31" s="1"/>
  <c r="Z173" i="31"/>
  <c r="N168" i="31"/>
  <c r="Z168" i="31" s="1"/>
  <c r="N169" i="31" s="1"/>
  <c r="N158" i="31"/>
  <c r="Z158" i="31" s="1"/>
  <c r="N159" i="31" s="1"/>
  <c r="Z133" i="31"/>
  <c r="AA133" i="31"/>
  <c r="AA134" i="31" s="1"/>
  <c r="AA135" i="31" s="1"/>
  <c r="J107" i="31"/>
  <c r="Z180" i="31" l="1"/>
  <c r="Z174" i="31"/>
  <c r="Z169" i="31"/>
  <c r="N170" i="31" s="1"/>
  <c r="Z159" i="31"/>
  <c r="N160" i="31" s="1"/>
  <c r="Z134" i="31"/>
  <c r="M134" i="31"/>
  <c r="Y134" i="31" s="1"/>
  <c r="Z125" i="31"/>
  <c r="M123" i="31"/>
  <c r="Y123" i="31" s="1"/>
  <c r="M118" i="31"/>
  <c r="Y118" i="31" s="1"/>
  <c r="AA118" i="31"/>
  <c r="M113" i="31"/>
  <c r="Y113" i="31" s="1"/>
  <c r="AA113" i="31"/>
  <c r="Z115" i="31"/>
  <c r="N183" i="31"/>
  <c r="M183" i="31" s="1"/>
  <c r="N153" i="31"/>
  <c r="Z153" i="31" s="1"/>
  <c r="N154" i="31" s="1"/>
  <c r="M133" i="31"/>
  <c r="Y133" i="31" s="1"/>
  <c r="J102" i="31"/>
  <c r="J97" i="31"/>
  <c r="J82" i="31"/>
  <c r="AA77" i="31"/>
  <c r="AA72" i="31"/>
  <c r="Z183" i="31" l="1"/>
  <c r="N184" i="31" s="1"/>
  <c r="M184" i="31" s="1"/>
  <c r="Z175" i="31"/>
  <c r="Z170" i="31"/>
  <c r="Z160" i="31"/>
  <c r="Z154" i="31"/>
  <c r="N155" i="31" s="1"/>
  <c r="M135" i="31"/>
  <c r="Y135" i="31" s="1"/>
  <c r="Z135" i="31"/>
  <c r="M124" i="31"/>
  <c r="Y124" i="31" s="1"/>
  <c r="AA119" i="31"/>
  <c r="M119" i="31"/>
  <c r="Y119" i="31" s="1"/>
  <c r="AA114" i="31"/>
  <c r="M114" i="31"/>
  <c r="Y114" i="31" s="1"/>
  <c r="Z88" i="31"/>
  <c r="Z184" i="31" l="1"/>
  <c r="N185" i="31" s="1"/>
  <c r="M185" i="31" s="1"/>
  <c r="Z155" i="31"/>
  <c r="AA125" i="31"/>
  <c r="M125" i="31"/>
  <c r="Y125" i="31" s="1"/>
  <c r="AA120" i="31"/>
  <c r="M120" i="31"/>
  <c r="Y120" i="31" s="1"/>
  <c r="AA115" i="31"/>
  <c r="M115" i="31"/>
  <c r="Y115" i="31" s="1"/>
  <c r="M108" i="31"/>
  <c r="Y108" i="31" s="1"/>
  <c r="AA108" i="31"/>
  <c r="Z89" i="31"/>
  <c r="AA62" i="31"/>
  <c r="AA57" i="31"/>
  <c r="N52" i="31"/>
  <c r="N17" i="31" s="1"/>
  <c r="AA47" i="31"/>
  <c r="AA42" i="31"/>
  <c r="J37" i="31"/>
  <c r="J32" i="31"/>
  <c r="V31" i="31"/>
  <c r="T31" i="31"/>
  <c r="W26" i="31"/>
  <c r="S26" i="31"/>
  <c r="M52" i="31" l="1"/>
  <c r="Y52" i="31" s="1"/>
  <c r="Z52" i="31"/>
  <c r="Z185" i="31"/>
  <c r="AA109" i="31"/>
  <c r="M109" i="31"/>
  <c r="Y109" i="31" s="1"/>
  <c r="Z90" i="31"/>
  <c r="Z63" i="31"/>
  <c r="Z58" i="31"/>
  <c r="Z48" i="31"/>
  <c r="Z38" i="31"/>
  <c r="AA33" i="31"/>
  <c r="AA52" i="31"/>
  <c r="AA48" i="31"/>
  <c r="AA49" i="31" s="1"/>
  <c r="AA50" i="31" s="1"/>
  <c r="U31" i="31"/>
  <c r="N12" i="31" l="1"/>
  <c r="Z12" i="31" s="1"/>
  <c r="Z17" i="31"/>
  <c r="Z33" i="31"/>
  <c r="AA110" i="31"/>
  <c r="M110" i="31"/>
  <c r="Y110" i="31" s="1"/>
  <c r="Z64" i="31"/>
  <c r="Z59" i="31"/>
  <c r="M49" i="31"/>
  <c r="Y49" i="31" s="1"/>
  <c r="Z49" i="31"/>
  <c r="Z39" i="31"/>
  <c r="AA34" i="31"/>
  <c r="AA63" i="31"/>
  <c r="AA64" i="31" s="1"/>
  <c r="AA65" i="31" s="1"/>
  <c r="M48" i="31"/>
  <c r="Y48" i="31" s="1"/>
  <c r="M33" i="31"/>
  <c r="Y33" i="31" s="1"/>
  <c r="U26" i="31"/>
  <c r="M65" i="31" l="1"/>
  <c r="Y65" i="31" s="1"/>
  <c r="Z65" i="31"/>
  <c r="M63" i="31"/>
  <c r="Y63" i="31" s="1"/>
  <c r="M64" i="31"/>
  <c r="Y64" i="31" s="1"/>
  <c r="Z60" i="31"/>
  <c r="M50" i="31"/>
  <c r="Y50" i="31" s="1"/>
  <c r="Z50" i="31"/>
  <c r="M43" i="31"/>
  <c r="Z40" i="31"/>
  <c r="AA35" i="31"/>
  <c r="Z34" i="31"/>
  <c r="M34" i="31"/>
  <c r="Y34" i="31" s="1"/>
  <c r="R177" i="31"/>
  <c r="R181" i="31" s="1"/>
  <c r="R173" i="31"/>
  <c r="R176" i="31" s="1"/>
  <c r="R171" i="31"/>
  <c r="R166" i="31"/>
  <c r="R161" i="31"/>
  <c r="R156" i="31"/>
  <c r="R151" i="31"/>
  <c r="R146" i="31"/>
  <c r="R141" i="31"/>
  <c r="R136" i="31"/>
  <c r="R131" i="31"/>
  <c r="R126" i="31"/>
  <c r="R116" i="31"/>
  <c r="R111" i="31"/>
  <c r="R103" i="31"/>
  <c r="R106" i="31" s="1"/>
  <c r="R101" i="31"/>
  <c r="R96" i="31"/>
  <c r="R86" i="31"/>
  <c r="R76" i="31"/>
  <c r="R61" i="31"/>
  <c r="R52" i="31"/>
  <c r="R56" i="31" s="1"/>
  <c r="R51" i="31"/>
  <c r="R46" i="31"/>
  <c r="X31" i="31"/>
  <c r="W31" i="31"/>
  <c r="S31" i="31"/>
  <c r="M58" i="31" l="1"/>
  <c r="Y58" i="31" s="1"/>
  <c r="AA58" i="31"/>
  <c r="Z83" i="31"/>
  <c r="AA53" i="31"/>
  <c r="Z138" i="31"/>
  <c r="N163" i="31"/>
  <c r="Z163" i="31" l="1"/>
  <c r="N164" i="31" s="1"/>
  <c r="Z139" i="31"/>
  <c r="Z84" i="31"/>
  <c r="AA59" i="31"/>
  <c r="M59" i="31"/>
  <c r="Y59" i="31" s="1"/>
  <c r="M53" i="31"/>
  <c r="Y53" i="31" s="1"/>
  <c r="Z53" i="31"/>
  <c r="AA54" i="31"/>
  <c r="M35" i="31"/>
  <c r="Y35" i="31" s="1"/>
  <c r="Z35" i="31"/>
  <c r="N148" i="31"/>
  <c r="N18" i="31" s="1"/>
  <c r="AA103" i="31"/>
  <c r="AA104" i="31" s="1"/>
  <c r="AA105" i="31" s="1"/>
  <c r="Z98" i="31"/>
  <c r="AA93" i="31"/>
  <c r="AA94" i="31" s="1"/>
  <c r="AA95" i="31" s="1"/>
  <c r="AA78" i="31"/>
  <c r="AA79" i="31" s="1"/>
  <c r="AA80" i="31" s="1"/>
  <c r="Z73" i="31"/>
  <c r="AA73" i="31"/>
  <c r="AA74" i="31" s="1"/>
  <c r="AA75" i="31" s="1"/>
  <c r="AA68" i="31"/>
  <c r="AA69" i="31" s="1"/>
  <c r="AA70" i="31" s="1"/>
  <c r="Z164" i="31" l="1"/>
  <c r="N165" i="31" s="1"/>
  <c r="Z148" i="31"/>
  <c r="N149" i="31" s="1"/>
  <c r="N19" i="31" s="1"/>
  <c r="Z19" i="31" s="1"/>
  <c r="Z140" i="31"/>
  <c r="M103" i="31"/>
  <c r="Y103" i="31" s="1"/>
  <c r="Z103" i="31"/>
  <c r="Z99" i="31"/>
  <c r="M93" i="31"/>
  <c r="Y93" i="31" s="1"/>
  <c r="Z93" i="31"/>
  <c r="Z85" i="31"/>
  <c r="M78" i="31"/>
  <c r="Y78" i="31" s="1"/>
  <c r="Z78" i="31"/>
  <c r="Z74" i="31"/>
  <c r="M74" i="31"/>
  <c r="Y74" i="31" s="1"/>
  <c r="M68" i="31"/>
  <c r="Y68" i="31" s="1"/>
  <c r="Z68" i="31"/>
  <c r="AA60" i="31"/>
  <c r="M60" i="31"/>
  <c r="Y60" i="31" s="1"/>
  <c r="AA55" i="31"/>
  <c r="M73" i="31"/>
  <c r="Y73" i="31" s="1"/>
  <c r="Z165" i="31" l="1"/>
  <c r="Z149" i="31"/>
  <c r="N150" i="31" s="1"/>
  <c r="N20" i="31" s="1"/>
  <c r="Z20" i="31" s="1"/>
  <c r="Z104" i="31"/>
  <c r="M104" i="31"/>
  <c r="Y104" i="31" s="1"/>
  <c r="Z100" i="31"/>
  <c r="Z94" i="31"/>
  <c r="M94" i="31"/>
  <c r="Y94" i="31" s="1"/>
  <c r="Z79" i="31"/>
  <c r="M79" i="31"/>
  <c r="Y79" i="31" s="1"/>
  <c r="M75" i="31"/>
  <c r="Y75" i="31" s="1"/>
  <c r="Z75" i="31"/>
  <c r="Z69" i="31"/>
  <c r="M69" i="31"/>
  <c r="Y69" i="31" s="1"/>
  <c r="Z54" i="31"/>
  <c r="M54" i="31"/>
  <c r="Y54" i="31" s="1"/>
  <c r="Z150" i="31" l="1"/>
  <c r="M105" i="31"/>
  <c r="Y105" i="31" s="1"/>
  <c r="Z105" i="31"/>
  <c r="M95" i="31"/>
  <c r="Y95" i="31" s="1"/>
  <c r="Z95" i="31"/>
  <c r="M80" i="31"/>
  <c r="Y80" i="31" s="1"/>
  <c r="Z80" i="31"/>
  <c r="M70" i="31"/>
  <c r="Y70" i="31" s="1"/>
  <c r="Z70" i="31"/>
  <c r="M55" i="31" l="1"/>
  <c r="Y55" i="31" s="1"/>
  <c r="Z55" i="31"/>
  <c r="M128" i="31" l="1"/>
  <c r="Y128" i="31" s="1"/>
  <c r="AA128" i="31"/>
  <c r="Y98" i="31"/>
  <c r="AA98" i="31"/>
  <c r="AA129" i="31" l="1"/>
  <c r="M129" i="31"/>
  <c r="Y129" i="31" s="1"/>
  <c r="M99" i="31"/>
  <c r="M138" i="31" l="1"/>
  <c r="Y138" i="31" s="1"/>
  <c r="AA138" i="31"/>
  <c r="AA130" i="31"/>
  <c r="M130" i="31"/>
  <c r="Y130" i="31" s="1"/>
  <c r="AA99" i="31"/>
  <c r="Y99" i="31"/>
  <c r="M100" i="31" l="1"/>
  <c r="M223" i="31"/>
  <c r="M224" i="31" l="1"/>
  <c r="AA139" i="31"/>
  <c r="M139" i="31"/>
  <c r="Y139" i="31" s="1"/>
  <c r="AA100" i="31"/>
  <c r="Y100" i="31"/>
  <c r="M283" i="31" l="1"/>
  <c r="M225" i="31"/>
  <c r="O140" i="31"/>
  <c r="M284" i="31" l="1"/>
  <c r="AA140" i="31"/>
  <c r="M140" i="31"/>
  <c r="Y140" i="31" s="1"/>
  <c r="M285" i="31" l="1"/>
  <c r="V26" i="31"/>
  <c r="X26" i="31" l="1"/>
  <c r="Y37" i="31"/>
  <c r="AA37" i="31"/>
  <c r="M38" i="31" l="1"/>
  <c r="Y38" i="31" s="1"/>
  <c r="AA38" i="31"/>
  <c r="M39" i="31" l="1"/>
  <c r="Y39" i="31" s="1"/>
  <c r="AA39" i="31"/>
  <c r="AA40" i="31" l="1"/>
  <c r="M40" i="31"/>
  <c r="Y40" i="31" s="1"/>
  <c r="AA82" i="31"/>
  <c r="M82" i="31"/>
  <c r="Y82" i="31" s="1"/>
  <c r="AA83" i="31" l="1"/>
  <c r="M83" i="31"/>
  <c r="Y83" i="31" s="1"/>
  <c r="M84" i="31" l="1"/>
  <c r="Y84" i="31" s="1"/>
  <c r="AA84" i="31"/>
  <c r="AA85" i="31" l="1"/>
  <c r="M85" i="31"/>
  <c r="Y85" i="31" s="1"/>
  <c r="M87" i="31"/>
  <c r="Y87" i="31" s="1"/>
  <c r="AA87" i="31"/>
  <c r="M88" i="31" l="1"/>
  <c r="Y88" i="31" s="1"/>
  <c r="AA88" i="31"/>
  <c r="M89" i="31" l="1"/>
  <c r="Y89" i="31" s="1"/>
  <c r="AA89" i="31"/>
  <c r="M90" i="31" l="1"/>
  <c r="Y90" i="31" s="1"/>
  <c r="AA90" i="31"/>
  <c r="M142" i="31"/>
  <c r="Y142" i="31" s="1"/>
  <c r="AA142" i="31"/>
  <c r="M143" i="31" l="1"/>
  <c r="Y143" i="31" s="1"/>
  <c r="M144" i="31" l="1"/>
  <c r="Y144" i="31" s="1"/>
  <c r="AA145" i="31" l="1"/>
  <c r="M145" i="31"/>
  <c r="Y145" i="31" s="1"/>
  <c r="M147" i="31"/>
  <c r="Y147" i="31" s="1"/>
  <c r="AA147" i="31"/>
  <c r="O148" i="31" s="1"/>
  <c r="M148" i="31" l="1"/>
  <c r="Y148" i="31" s="1"/>
  <c r="AA148" i="31"/>
  <c r="O149" i="31" s="1"/>
  <c r="M149" i="31" l="1"/>
  <c r="Y149" i="31" s="1"/>
  <c r="AA149" i="31"/>
  <c r="O150" i="31" s="1"/>
  <c r="AA150" i="31" l="1"/>
  <c r="M150" i="31"/>
  <c r="Y150" i="31" s="1"/>
  <c r="M152" i="31"/>
  <c r="Y152" i="31" s="1"/>
  <c r="AA152" i="31"/>
  <c r="O153" i="31" s="1"/>
  <c r="M153" i="31" l="1"/>
  <c r="Y153" i="31" s="1"/>
  <c r="AA153" i="31"/>
  <c r="O154" i="31" s="1"/>
  <c r="M154" i="31" l="1"/>
  <c r="Y154" i="31" s="1"/>
  <c r="AA154" i="31"/>
  <c r="O155" i="31" s="1"/>
  <c r="M155" i="31" l="1"/>
  <c r="Y155" i="31" s="1"/>
  <c r="AA155" i="31"/>
  <c r="M157" i="31"/>
  <c r="Y157" i="31" s="1"/>
  <c r="AA157" i="31"/>
  <c r="O158" i="31" s="1"/>
  <c r="O18" i="31" s="1"/>
  <c r="M158" i="31" l="1"/>
  <c r="Y158" i="31" s="1"/>
  <c r="AA158" i="31"/>
  <c r="O159" i="31" s="1"/>
  <c r="O19" i="31" s="1"/>
  <c r="M159" i="31" l="1"/>
  <c r="Y159" i="31" s="1"/>
  <c r="AA159" i="31"/>
  <c r="O160" i="31" s="1"/>
  <c r="M160" i="31" l="1"/>
  <c r="Y160" i="31" s="1"/>
  <c r="AA160" i="31"/>
  <c r="M162" i="31"/>
  <c r="Y162" i="31" s="1"/>
  <c r="AA162" i="31"/>
  <c r="AA163" i="31" l="1"/>
  <c r="M163" i="31"/>
  <c r="Y163" i="31" s="1"/>
  <c r="M164" i="31" l="1"/>
  <c r="Y164" i="31" s="1"/>
  <c r="AA164" i="31"/>
  <c r="O165" i="31" s="1"/>
  <c r="O20" i="31" s="1"/>
  <c r="AA165" i="31" l="1"/>
  <c r="M165" i="31"/>
  <c r="Y165" i="31" s="1"/>
  <c r="M167" i="31"/>
  <c r="Y167" i="31" s="1"/>
  <c r="AA167" i="31"/>
  <c r="M168" i="31" l="1"/>
  <c r="Y168" i="31" s="1"/>
  <c r="M169" i="31" l="1"/>
  <c r="Y169" i="31" s="1"/>
  <c r="M170" i="31" l="1"/>
  <c r="Y170" i="31" s="1"/>
  <c r="M172" i="31"/>
  <c r="Y172" i="31" s="1"/>
  <c r="AA172" i="31"/>
  <c r="AA173" i="31" l="1"/>
  <c r="M173" i="31"/>
  <c r="Y173" i="31" s="1"/>
  <c r="AA174" i="31" l="1"/>
  <c r="M174" i="31"/>
  <c r="Y174" i="31" s="1"/>
  <c r="AA175" i="31" l="1"/>
  <c r="M175" i="31"/>
  <c r="Y175" i="31" s="1"/>
  <c r="M177" i="31" l="1"/>
  <c r="Y177" i="31" s="1"/>
  <c r="AA177" i="31"/>
  <c r="AA178" i="31" l="1"/>
  <c r="M178" i="31"/>
  <c r="Y178" i="31" s="1"/>
  <c r="M179" i="31" l="1"/>
  <c r="Y179" i="31" s="1"/>
  <c r="AA179" i="31"/>
  <c r="M180" i="31" l="1"/>
  <c r="Y180" i="31" s="1"/>
  <c r="AA180" i="31"/>
  <c r="M182" i="31"/>
  <c r="Y182" i="31" s="1"/>
  <c r="AA182" i="31"/>
  <c r="Y183" i="31" s="1"/>
  <c r="AA183" i="31" l="1"/>
  <c r="Y184" i="31" l="1"/>
  <c r="AA184" i="31"/>
  <c r="Y185" i="31" l="1"/>
  <c r="AA185" i="31"/>
  <c r="M187" i="31"/>
  <c r="Y187" i="31" s="1"/>
  <c r="AA187" i="31"/>
  <c r="AA188" i="31" l="1"/>
  <c r="M188" i="31"/>
  <c r="Y188" i="31" s="1"/>
  <c r="M17" i="31"/>
  <c r="Y17" i="31" s="1"/>
  <c r="M18" i="31" l="1"/>
  <c r="M189" i="31"/>
  <c r="Y189" i="31" s="1"/>
  <c r="AA189" i="31"/>
  <c r="M190" i="31" l="1"/>
  <c r="Y190" i="31" s="1"/>
  <c r="AA190" i="31"/>
  <c r="S216" i="31" l="1"/>
  <c r="Z212" i="31" l="1"/>
  <c r="V212" i="31" l="1"/>
  <c r="V213" i="31" l="1"/>
  <c r="V214" i="31" l="1"/>
  <c r="V215" i="31" l="1"/>
  <c r="V216" i="31" s="1"/>
  <c r="S222" i="31" l="1"/>
  <c r="S226" i="31" l="1"/>
  <c r="AA223" i="31"/>
  <c r="Z222" i="31"/>
  <c r="Y223" i="31"/>
  <c r="AA225" i="31"/>
  <c r="Z224" i="31"/>
  <c r="Z223" i="31"/>
  <c r="AA222" i="31"/>
  <c r="AA224" i="31"/>
  <c r="Y224" i="31"/>
  <c r="Z225" i="31"/>
  <c r="Y225" i="31"/>
  <c r="Y222" i="31" l="1"/>
  <c r="S286" i="31" l="1"/>
  <c r="AA282" i="31"/>
  <c r="Z282" i="31"/>
  <c r="V282" i="31"/>
  <c r="Y282" i="31" s="1"/>
  <c r="Z283" i="31"/>
  <c r="V283" i="31"/>
  <c r="Y283" i="31" l="1"/>
  <c r="AA283" i="31"/>
  <c r="Z284" i="31" l="1"/>
  <c r="V284" i="31"/>
  <c r="AA284" i="31"/>
  <c r="Y284" i="31" l="1"/>
  <c r="Z285" i="31" l="1"/>
  <c r="AA285" i="31"/>
  <c r="V285" i="31"/>
  <c r="Y285" i="31" s="1"/>
  <c r="V286" i="31" l="1"/>
  <c r="W46" i="31"/>
  <c r="U13" i="31"/>
  <c r="U21" i="31" l="1"/>
  <c r="AA43" i="31"/>
  <c r="T18" i="31" l="1"/>
  <c r="Z18" i="31" s="1"/>
  <c r="Z43" i="31"/>
  <c r="Z44" i="31" s="1"/>
  <c r="AA18" i="31"/>
  <c r="AA44" i="31"/>
  <c r="T13" i="31" l="1"/>
  <c r="S18" i="31"/>
  <c r="Y18" i="31" s="1"/>
  <c r="Y43" i="31"/>
  <c r="M45" i="31"/>
  <c r="Y45" i="31" s="1"/>
  <c r="T21" i="31"/>
  <c r="S21" i="31" s="1"/>
  <c r="Z45" i="31"/>
  <c r="M44" i="31"/>
  <c r="Y44" i="31" s="1"/>
  <c r="U16" i="31"/>
  <c r="AA45" i="31"/>
  <c r="AA20" i="31"/>
  <c r="AA19" i="31"/>
  <c r="M19" i="31"/>
  <c r="Y19" i="31" s="1"/>
  <c r="T16" i="31" l="1"/>
  <c r="S16" i="31" s="1"/>
  <c r="S13" i="31"/>
  <c r="M20" i="31"/>
  <c r="Y20" i="31" s="1"/>
  <c r="Y217" i="31" l="1"/>
  <c r="AA217" i="31"/>
  <c r="O218" i="31" s="1"/>
  <c r="M218" i="31" s="1"/>
  <c r="O212" i="31"/>
  <c r="M212" i="31" s="1"/>
  <c r="Y212" i="31" s="1"/>
  <c r="AA212" i="31" l="1"/>
  <c r="O12" i="31"/>
  <c r="M12" i="31" l="1"/>
  <c r="Y12" i="31" s="1"/>
  <c r="AA12" i="31"/>
  <c r="Z218" i="31"/>
  <c r="N219" i="31" s="1"/>
  <c r="N213" i="31"/>
  <c r="N13" i="31" s="1"/>
  <c r="Z13" i="31" s="1"/>
  <c r="N214" i="31" l="1"/>
  <c r="Z219" i="31"/>
  <c r="N220" i="31" s="1"/>
  <c r="Z213" i="31"/>
  <c r="O213" i="31"/>
  <c r="M213" i="31" s="1"/>
  <c r="Y213" i="31" s="1"/>
  <c r="AA218" i="31"/>
  <c r="O219" i="31" s="1"/>
  <c r="Y218" i="31"/>
  <c r="O214" i="31" l="1"/>
  <c r="AA219" i="31"/>
  <c r="Z220" i="31"/>
  <c r="N215" i="31"/>
  <c r="Z214" i="31"/>
  <c r="N14" i="31"/>
  <c r="M214" i="31"/>
  <c r="Y214" i="31" s="1"/>
  <c r="M219" i="31"/>
  <c r="Y219" i="31" s="1"/>
  <c r="AA213" i="31"/>
  <c r="O13" i="31"/>
  <c r="Z14" i="31" l="1"/>
  <c r="O220" i="31"/>
  <c r="Z215" i="31"/>
  <c r="N15" i="31"/>
  <c r="AA214" i="31"/>
  <c r="O14" i="31"/>
  <c r="AA14" i="31" s="1"/>
  <c r="M13" i="31"/>
  <c r="Y13" i="31" s="1"/>
  <c r="AA13" i="31"/>
  <c r="Z15" i="31" l="1"/>
  <c r="M14" i="31"/>
  <c r="Y14" i="31" s="1"/>
  <c r="O215" i="31"/>
  <c r="AA220" i="31"/>
  <c r="M220" i="31"/>
  <c r="Y220" i="31" s="1"/>
  <c r="AA215" i="31" l="1"/>
  <c r="O15" i="31"/>
  <c r="M215" i="31"/>
  <c r="Y215" i="31" s="1"/>
  <c r="AA15" i="31" l="1"/>
  <c r="M15" i="31"/>
  <c r="Y15" i="31" s="1"/>
</calcChain>
</file>

<file path=xl/sharedStrings.xml><?xml version="1.0" encoding="utf-8"?>
<sst xmlns="http://schemas.openxmlformats.org/spreadsheetml/2006/main" count="1433" uniqueCount="434">
  <si>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</si>
  <si>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</si>
  <si>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</si>
  <si>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</si>
  <si>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</si>
  <si>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</si>
  <si>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</si>
  <si>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</si>
  <si>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</si>
  <si>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МУП "ЖЭУК г.Тирасполя", г.Тирасполь ул. 1 Мая 116</t>
  </si>
  <si>
    <t>мастерская по ремонту бытовой техники</t>
  </si>
  <si>
    <t>ООО "Полярная звезда"</t>
  </si>
  <si>
    <t>банковская деятельность</t>
  </si>
  <si>
    <t>магазин продовольственных товаров</t>
  </si>
  <si>
    <t>салон красоты</t>
  </si>
  <si>
    <t>Аванесян К.А</t>
  </si>
  <si>
    <t>сапожная мастерская</t>
  </si>
  <si>
    <t>ОО "Коллегия адвокатов"</t>
  </si>
  <si>
    <t>Часть здания лит.А, помещ. подввала №1,15 ул.Краснодонская 44</t>
  </si>
  <si>
    <t>швейный цех</t>
  </si>
  <si>
    <t>Ксензов А.В.</t>
  </si>
  <si>
    <t xml:space="preserve">Часть здания лит.А, помещ. подвала №32 ул.Текстильщиков 26 </t>
  </si>
  <si>
    <t>Дайнеко И.</t>
  </si>
  <si>
    <t>ООО "Картал"</t>
  </si>
  <si>
    <t>Здание кафе-бара по ул. Каховская 10а</t>
  </si>
  <si>
    <t>кафе- бар</t>
  </si>
  <si>
    <t>ООО «Шкаф-Мастер»</t>
  </si>
  <si>
    <t>офис с выставочным залом</t>
  </si>
  <si>
    <t>мастерская по ремонту обуви</t>
  </si>
  <si>
    <t>ИП Ярский И.Л.</t>
  </si>
  <si>
    <t>ООО "Данила"</t>
  </si>
  <si>
    <t>подсобное помещение</t>
  </si>
  <si>
    <t>ООО "Глюкоза"</t>
  </si>
  <si>
    <t>ИП Балакин В.И.</t>
  </si>
  <si>
    <t>Часть здания помещения подвала № 5, ул. Свердлова, 85</t>
  </si>
  <si>
    <t>мастерская по ремонту моб. телефонов</t>
  </si>
  <si>
    <t>Моисеева О.Г.</t>
  </si>
  <si>
    <t>адвокатские услуги</t>
  </si>
  <si>
    <t>Боканча Н.Ю.</t>
  </si>
  <si>
    <t xml:space="preserve">Часть здания общежития,состоящая из помещений 1 эт№№ 15-21,41 ул. Мира 15                   </t>
  </si>
  <si>
    <t>Бугреева А.Н.</t>
  </si>
  <si>
    <t xml:space="preserve">1 кв </t>
  </si>
  <si>
    <t xml:space="preserve">2 кв </t>
  </si>
  <si>
    <t xml:space="preserve">3 кв </t>
  </si>
  <si>
    <t xml:space="preserve">4 кв </t>
  </si>
  <si>
    <t>магазин продовольственных  и иных непродовольственных товаров</t>
  </si>
  <si>
    <t>ателье</t>
  </si>
  <si>
    <t>1 кв</t>
  </si>
  <si>
    <t>2 кв</t>
  </si>
  <si>
    <t>3 кв</t>
  </si>
  <si>
    <t>4 кв</t>
  </si>
  <si>
    <t>Живора А.П.</t>
  </si>
  <si>
    <t>ООО "Дакини"</t>
  </si>
  <si>
    <t>ООО БКЦ "Вита Тир"</t>
  </si>
  <si>
    <t>ЗАО "Приднестровский Сбербанк"</t>
  </si>
  <si>
    <t>Часть здания, сост. из помещ. п/подвала №8,9,10,11,31,32,35 ул.Текстильщиков, 24/5</t>
  </si>
  <si>
    <t>Склипис Т.Б.</t>
  </si>
  <si>
    <t>Калинина В.А.,Сырбу З.П.,Поротикова В.А.</t>
  </si>
  <si>
    <t xml:space="preserve">продовольственный магазин </t>
  </si>
  <si>
    <t>ООО "Динисал"</t>
  </si>
  <si>
    <t xml:space="preserve">подсобное помещение </t>
  </si>
  <si>
    <t>Часть здания лит. А, состоящая из подвальных помещений №№ 8, 8', 9, 11, 12, 12', 29 ,31 ул. Гвардейская, 19</t>
  </si>
  <si>
    <t>ООО "Стар Текс"</t>
  </si>
  <si>
    <t>Часть здания, сост. из помещ. п/подвала  №1-11,17-21 ул.Текстильщиков, 16</t>
  </si>
  <si>
    <t>ООО"Энерготехноком"</t>
  </si>
  <si>
    <t xml:space="preserve">мастерская по ремонту одежды </t>
  </si>
  <si>
    <t xml:space="preserve">агенство недвижимости,мастерская по ремонту обуви </t>
  </si>
  <si>
    <t xml:space="preserve">служебное помещение,мастерская и склад </t>
  </si>
  <si>
    <t>швейное ателье</t>
  </si>
  <si>
    <t>ООО "ТоргВИС"</t>
  </si>
  <si>
    <t>Часть здания  ,сост.из помещения подвала №42,43  ул. Строителей,52</t>
  </si>
  <si>
    <t>Срок внесения платежа</t>
  </si>
  <si>
    <t>-</t>
  </si>
  <si>
    <t>прямой договор</t>
  </si>
  <si>
    <t>до 10 числа месяца, следующего  за  отчетным</t>
  </si>
  <si>
    <t>освобождение  от платы за право на заключение договора аренды</t>
  </si>
  <si>
    <t>реш. ГА №598 от 14.03.19г.</t>
  </si>
  <si>
    <t>до 25 числа месяца, следующего  за  отчетным</t>
  </si>
  <si>
    <t>Оплата ежемесячно до 10 числа месяца, следующего за расчетным</t>
  </si>
  <si>
    <t>открытый аукцион по продаже права на заключение договора аренды</t>
  </si>
  <si>
    <t>реш. ГА №2998 от 11.11.20г.</t>
  </si>
  <si>
    <t>Часть здания, сост. из помещ. п/подвала №21 ул.К.Либкнехта, 82</t>
  </si>
  <si>
    <t>подсобные помещения</t>
  </si>
  <si>
    <t>Оплата ежемесячно до25 числа месяца, следующего за расчетным</t>
  </si>
  <si>
    <t>ООО "Энергопром"</t>
  </si>
  <si>
    <t xml:space="preserve">служебное помещение и склад </t>
  </si>
  <si>
    <t>Петрищева В.А.</t>
  </si>
  <si>
    <t xml:space="preserve">реш. ГА № 866 от 12.04.21г.                                   </t>
  </si>
  <si>
    <t xml:space="preserve">реш. ГА № 865 от 12.04.21г.                                   </t>
  </si>
  <si>
    <t xml:space="preserve">реш. ГА № 864 от 12.04.21г.                                   </t>
  </si>
  <si>
    <t xml:space="preserve">реш. ГА № 867 от 12.04.21г.                                   </t>
  </si>
  <si>
    <t>Бартош К.А.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</si>
  <si>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</si>
  <si>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</si>
  <si>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</si>
  <si>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МУП "Спецавтохозяйство" г. Тирасполь, ул. Украинская, 11</t>
  </si>
  <si>
    <t>ООО "Пассажирсервис"</t>
  </si>
  <si>
    <t>биотуалеты</t>
  </si>
  <si>
    <t>услуги</t>
  </si>
  <si>
    <t>Негру Ирина Владимировна</t>
  </si>
  <si>
    <t>торговля</t>
  </si>
  <si>
    <t>Секираш Анна Михайловна</t>
  </si>
  <si>
    <t>шатер раздвижной для выносной торговли</t>
  </si>
  <si>
    <t>Новиков С.И.</t>
  </si>
  <si>
    <t>пресс макулатурный</t>
  </si>
  <si>
    <t>розничная торговля</t>
  </si>
  <si>
    <t>Болкунов О.В.</t>
  </si>
  <si>
    <t>Исхакова Д.Ю.</t>
  </si>
  <si>
    <t>Виноградова О.Л.</t>
  </si>
  <si>
    <t>Тарануца А.А.</t>
  </si>
  <si>
    <t>Соколова И.Ф.</t>
  </si>
  <si>
    <t>Борщ Ю.В.</t>
  </si>
  <si>
    <t>Косина М.А.</t>
  </si>
  <si>
    <t>Савельева А.С.</t>
  </si>
  <si>
    <t>Вершутин А.И.</t>
  </si>
  <si>
    <t>Касиян А.И.</t>
  </si>
  <si>
    <t>Обручкова И.И.</t>
  </si>
  <si>
    <t>Адвахов Е.В.</t>
  </si>
  <si>
    <t>Шурыгина И.А.</t>
  </si>
  <si>
    <t>Арнаут А.А.</t>
  </si>
  <si>
    <t>Назаренко Л.В.</t>
  </si>
  <si>
    <t>реш. ГА № 1416 от 10.06.2019.</t>
  </si>
  <si>
    <t>реш. ГА № 1393 от 07.06.20г.</t>
  </si>
  <si>
    <t>реш. ГА № 2644 от 13.10.20г.</t>
  </si>
  <si>
    <t>договор расторгнут с 17.01.2021 (погашение задолженности</t>
  </si>
  <si>
    <t>Секираш А.М.</t>
  </si>
  <si>
    <t>Оплата ежемесячно до 25 числа месяца,следующего за расчетным</t>
  </si>
  <si>
    <t>Ляшенко М.А.</t>
  </si>
  <si>
    <t>Виноградова Э.Ю..</t>
  </si>
  <si>
    <t>МУП "Школьник"</t>
  </si>
  <si>
    <t>Торговый павильон №11</t>
  </si>
  <si>
    <t>Торговый павильон №24</t>
  </si>
  <si>
    <t>Торговый павильон №19,20,21</t>
  </si>
  <si>
    <t>под парикмахерскую</t>
  </si>
  <si>
    <t>Торговый павильон №14</t>
  </si>
  <si>
    <t>Торговый павильон №3</t>
  </si>
  <si>
    <t>Торговый павильон №13,30</t>
  </si>
  <si>
    <t>Торговый павильон №10</t>
  </si>
  <si>
    <t>Торговый павильон №15</t>
  </si>
  <si>
    <t>Торговый павильон №1,2</t>
  </si>
  <si>
    <t>Торговый павильон №12</t>
  </si>
  <si>
    <t>Торговый павильон №5,6</t>
  </si>
  <si>
    <t>Торговый павильон №23,22</t>
  </si>
  <si>
    <t>Торговый павильон №32</t>
  </si>
  <si>
    <t>Торговый павильон №29</t>
  </si>
  <si>
    <t>Торговый павильон №31</t>
  </si>
  <si>
    <t>Торговый павильон №9</t>
  </si>
  <si>
    <t>Торговый павильон №4</t>
  </si>
  <si>
    <t>Часть здания лит. Д, состоящая из помещений проходной  №№ 1, 4 и части помещения № 5, ул. Гвардейская, 13</t>
  </si>
  <si>
    <t>до 10 числа каждого месяца следующего за отчетным</t>
  </si>
  <si>
    <t>ГУП "Пожарная безопасность"</t>
  </si>
  <si>
    <t>обучение и повышение квалификации в области пожарной безопасности, реализация пожарного оборудования и т.д.</t>
  </si>
  <si>
    <t xml:space="preserve">  -</t>
  </si>
  <si>
    <t>погашено в апреле</t>
  </si>
  <si>
    <t>задолженность погашена в апреле</t>
  </si>
  <si>
    <t xml:space="preserve">   - </t>
  </si>
  <si>
    <t xml:space="preserve"> -</t>
  </si>
  <si>
    <t>Приложение № 1</t>
  </si>
  <si>
    <t>МУП "ЖЭУК г. Тирасполя", г.Тирасполь, ул. 1 Мая, д. 116</t>
  </si>
  <si>
    <t>МУП "Тираспольское троллейбусное управление им. И.А. Добросоцкого", г. Тирасполь, ул. Гвардейская, д. 13</t>
  </si>
  <si>
    <t>МУП "Спецавтохозяйство", г. Тирасполь, ул. Украинская, д. 11</t>
  </si>
  <si>
    <t>МУП "Екатерининский парк", г. Тирасполь, ул. 25 Октября, д. 46</t>
  </si>
  <si>
    <t>1.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</si>
  <si>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</si>
  <si>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</si>
  <si>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</si>
  <si>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</si>
  <si>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</si>
  <si>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</si>
  <si>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</si>
  <si>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</si>
  <si>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</si>
  <si>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</si>
  <si>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</si>
  <si>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</si>
  <si>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</si>
  <si>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</si>
  <si>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</si>
  <si>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</si>
  <si>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(гр.21=гр.23)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</si>
  <si>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</si>
  <si>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</si>
  <si>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</si>
  <si>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</si>
  <si>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</si>
  <si>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</si>
  <si>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</si>
  <si>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</si>
  <si>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</si>
  <si>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(гр.15+гр.20-гр.23+гр.22)</t>
    </r>
  </si>
  <si>
    <t xml:space="preserve">Сумма задолженности по арендной плате на начало отчетного периода, руб. </t>
  </si>
  <si>
    <t xml:space="preserve">Часть здания  состоящая из помещений 1-го этажа №№ 10, 2-го этажа №№1а -16 ,  262,9 м.кв., ул. 25 Октября, д. 78 помещение 2-го этажа № 4 площадью 17,9 кв. м, ул. 25 Октяря 80 </t>
  </si>
  <si>
    <t xml:space="preserve">Часть здания общежития,состоящая из помещений 1 этажа № 8 ул.Калинина 64    </t>
  </si>
  <si>
    <t>ООО "Данила-Мото"</t>
  </si>
  <si>
    <t>Часть здания,сост. из помещ. подвала № 42,43  Строителей д.52</t>
  </si>
  <si>
    <t>ВСЕГО:</t>
  </si>
  <si>
    <t>Часть здания лит. А, состоящая из помещения 1 этажа №8,9,10,74,75 с пристройкой лит.А3 ул. Юности 8/1</t>
  </si>
  <si>
    <t xml:space="preserve">Часть здания лит. А, состоящая из помещений первого этажа №7,7а,23; ул.Сакриера, 57 </t>
  </si>
  <si>
    <t>Часть здания лит. А, состоящая из помещения 1 этажа №113,114,116,117, 124, 125 ул. Правды 6</t>
  </si>
  <si>
    <t xml:space="preserve">Часть здания лит. А, состоящая из помещений первого этажа №108,109,110,111,113; с пристройкой лит.А, ул. К. Маркса, 165 </t>
  </si>
  <si>
    <t xml:space="preserve">Часть здания, сост из помещ 1 эт №34 ул.Мира15 </t>
  </si>
  <si>
    <t>Часть здания лит.А, помещ. подвала №24 ул.Курчатова 74</t>
  </si>
  <si>
    <t>Часть здания лит.А помещ. 1 эт №57,58, ул. К.Либкнехта 72</t>
  </si>
  <si>
    <t>Часть здания, помещения п/подвала №7, ул.К.Либкнехта, 94</t>
  </si>
  <si>
    <t>Часть здания, состоящая из помещений 1-го этажа №№ 64, 64/1, 65, 65/1, 66/1 ул. Космонавтов,61</t>
  </si>
  <si>
    <t>Часть здания лит.А, состоящая из помещений 1-го этажа№8,9,гараж ЛитВ №1;гараж лит.В1 № 2,гараж лит Г № 1, гараж лит Д №3-7, гараж лит.Е №1 ул. Горького,6</t>
  </si>
  <si>
    <t xml:space="preserve">Часть здания лит. А, состоящая из помещений 1-го этажа № 15,16 и пристройка Лит а 7; ул. Луначарского 17 </t>
  </si>
  <si>
    <t>Часть здания, сост. из помещ. тех.этажа № 14,15 ул. Восстания, 46</t>
  </si>
  <si>
    <t>Часть здания, сост. из помещ. подвала № 2,7-11,13 ул. Краснодонская,36</t>
  </si>
  <si>
    <t>Часть здания, состоящая из помещений подвала №23 ул.К.Либкнехта,82</t>
  </si>
  <si>
    <t>Часть здания, сост. из помещ. п/подвала №22 ул.Свердлова, 70</t>
  </si>
  <si>
    <t>Часть здания,сост. из помещ.7 этажа №24а Текстильщиков,д.44</t>
  </si>
  <si>
    <t>Часть здания,лит.А,сост.из помещ.1-го этажа №1-7,10, гараж лит.Е №3,4,5 ул. Горького,6</t>
  </si>
  <si>
    <t>Часть здания полуподвала ,сост.из помещения № 20 ул.К.Либкнехта,84</t>
  </si>
  <si>
    <t>Часть здания, сост. из помещ. 1этажа № 28,29,31,32 ул. Юности 15/2</t>
  </si>
  <si>
    <t>2.</t>
  </si>
  <si>
    <t>3.</t>
  </si>
  <si>
    <t>4.</t>
  </si>
  <si>
    <t>№15 от 31.12.19г.</t>
  </si>
  <si>
    <t>№7 от31.12.19г.</t>
  </si>
  <si>
    <t>№06/20 от 08.01.20г.</t>
  </si>
  <si>
    <t>№42/1 от 29.12.21г. - 28/11/26</t>
  </si>
  <si>
    <t>Часть здания лит 1 эт., состоящая из помещений №№ 38, 40, 41, ул. К.Цеткин, д. 3</t>
  </si>
  <si>
    <t>МУП "Екатерининский парк", г.Тирасполь, ул.25 Октября д.47</t>
  </si>
  <si>
    <t xml:space="preserve">Документы отправлены в фондовую биржу для проведения открытого аукциона </t>
  </si>
  <si>
    <t>Договор не заключен, находится за пределами территории ПМР</t>
  </si>
  <si>
    <t>Лисовой М.В.</t>
  </si>
  <si>
    <t>Часть здания помещ. 86 а с лоджией ул.Ларионова, 41</t>
  </si>
  <si>
    <t>МУП "Екатерининский парк", г.Тирасполь ,ул.25 Октября д.47</t>
  </si>
  <si>
    <t xml:space="preserve">до 10 числа месяца, следующего  за  отчетным </t>
  </si>
  <si>
    <t>МУП "ТТУ им. И.А. Добросоцкого", г. Тирасполь, ул. Гвардейская, д. 13</t>
  </si>
  <si>
    <t>№13 31.12.19г.</t>
  </si>
  <si>
    <t>Шатер раздвижной для выносной торговли</t>
  </si>
  <si>
    <t>№9 31.12.19г.</t>
  </si>
  <si>
    <t>ЗАО "Тирстроймеханизация"</t>
  </si>
  <si>
    <t>№69/22 от 27.06.2022</t>
  </si>
  <si>
    <t>Данич А.</t>
  </si>
  <si>
    <t>№22 от 12.08.2022</t>
  </si>
  <si>
    <t>№23 от 12.08.2022</t>
  </si>
  <si>
    <t>№ 89/22 от 01.09.2022</t>
  </si>
  <si>
    <t>МУП "Тираспольский комбинат детского питания "Школьник", г. Тирасполь, пер. Короленко, 2 б (ул. 25 Октября, д. 114)</t>
  </si>
  <si>
    <t>МУП "ТКДП "Школьник", г.Тирасполь, пер. Короленко, 2 б</t>
  </si>
  <si>
    <t>Бригадир В.О.</t>
  </si>
  <si>
    <t>приказ №111 от 22.07.2022 г.</t>
  </si>
  <si>
    <t>Часть здания литер Б, помещение № 1, пер. Вокзальный, 1</t>
  </si>
  <si>
    <t>хранение товаров</t>
  </si>
  <si>
    <t>Оплата ежемесячно до 10 числа текущего месяца</t>
  </si>
  <si>
    <t>ООО "ПиТрэйд"</t>
  </si>
  <si>
    <t>приказ №130 от 22.07.2022 г.</t>
  </si>
  <si>
    <t>Часть здания литер А, помещение № 1, часть здания литер В, помещение № 13 (гараж), ул. Шевченко, 100 а</t>
  </si>
  <si>
    <t>хранение непродовольственных товаров</t>
  </si>
  <si>
    <t>Брицкий В.В.</t>
  </si>
  <si>
    <t>приказ №118 от 22.07.2022 г.</t>
  </si>
  <si>
    <t>Часть здания литер Н, помещение №№ 1-5,9,23,33,34, х/п 8,16  пер. Вокзальный, 1</t>
  </si>
  <si>
    <t>хранение и реализация непродовольственных товаров</t>
  </si>
  <si>
    <t>Василиогло В.В.</t>
  </si>
  <si>
    <t>приказ №133 от 22.07.2022 г.</t>
  </si>
  <si>
    <t>Часть здания литер Е, помещение №4, часть здания литер О, помещение № 1,3 пер. Вокзальный, 1</t>
  </si>
  <si>
    <t>производство мебели</t>
  </si>
  <si>
    <t>Воротилэ С.Е.</t>
  </si>
  <si>
    <t>приказ №121 от 22.07.2022 г.</t>
  </si>
  <si>
    <t>Часть здания литер Н, помещение №17 пер. Вокзальный, 1</t>
  </si>
  <si>
    <t>Гончаренко В.А.</t>
  </si>
  <si>
    <t>приказ №139 от 22.07.2022 г.</t>
  </si>
  <si>
    <t>Часть здания литер Н, помещение № 58 пер. Вокзальный, 1</t>
  </si>
  <si>
    <t>хранение электроинструментов</t>
  </si>
  <si>
    <t>Евтушенко А.А.</t>
  </si>
  <si>
    <t>приказ №112 от 22.07.2022 г.</t>
  </si>
  <si>
    <t>Часть здания литер А, помещение №№3-6 пер. Вокзальный, 1</t>
  </si>
  <si>
    <t>хранение  товаров</t>
  </si>
  <si>
    <t>Егоров Е.В.</t>
  </si>
  <si>
    <t>приказ №119 от 22.07.2022 г.</t>
  </si>
  <si>
    <t>Часть здания литер З, помещение №№25,30,31 пер. Вокзальный, 1</t>
  </si>
  <si>
    <t>производство, хранение, реализация товаров</t>
  </si>
  <si>
    <t>Исаенко А.А.</t>
  </si>
  <si>
    <t>приказ №131 от 22.07.2022 г.</t>
  </si>
  <si>
    <t>Часть здания литер С, помещение №№2,3 пер. Вокзальный, 1</t>
  </si>
  <si>
    <t>Киржой В.В.</t>
  </si>
  <si>
    <t>приказ №138 от 22.07.2022 г.</t>
  </si>
  <si>
    <t>Здания литер Л, помещения №1,2 ,часть здания литер Н, помещение №№59,60, Н1, пер. Вокзальный, 1</t>
  </si>
  <si>
    <t>Кирикой И.И.</t>
  </si>
  <si>
    <t>приказ №134 от 22.07.2022 г.</t>
  </si>
  <si>
    <t>Часть здания литер Н, помещение №№14-16, подсобное помещение 7 (часть),пер. Вокзальный, 1</t>
  </si>
  <si>
    <t>производство столярных изделий</t>
  </si>
  <si>
    <t>Матушевский С.Е.</t>
  </si>
  <si>
    <t>приказ №132 от 22.07.2022 г.</t>
  </si>
  <si>
    <t>Часть здания литер Б, помещение №№3,4 пер. Вокзальный, 1</t>
  </si>
  <si>
    <t>хранение и реализация товаров</t>
  </si>
  <si>
    <t>Миндрул В.А.</t>
  </si>
  <si>
    <t>приказ №125 от 22.07.2022 г.</t>
  </si>
  <si>
    <t>Часть здания литер Е, помещение №№1-3, пер. Вокзальный, 1</t>
  </si>
  <si>
    <t>Новиков С.Ю.</t>
  </si>
  <si>
    <t>приказ №137 от 22.07.2022 г.</t>
  </si>
  <si>
    <t>Часть здания литер Н, помещение №№18,19,57,47,49,50,55, 56 пристройки  Н2, Н3, пер. Вокзальный, 1</t>
  </si>
  <si>
    <t>производство, хранение товаров</t>
  </si>
  <si>
    <t>Осадчий А.М.</t>
  </si>
  <si>
    <t>приказ №124 от 22.07.2022 г.</t>
  </si>
  <si>
    <t>Часть здания литер Н, хоз. помещение 3,  пер. Вокзальный, 1</t>
  </si>
  <si>
    <t>Самойловская Л.С.</t>
  </si>
  <si>
    <t>приказ №123 от 22.07.2022 г.</t>
  </si>
  <si>
    <t>Часть здания литер Ж, помещения №№ 1-3,  пер. Вокзальный, 1</t>
  </si>
  <si>
    <t>хранение мебели</t>
  </si>
  <si>
    <t>Сланина А.М.</t>
  </si>
  <si>
    <t>приказ №136 от 22.07.2022 г.</t>
  </si>
  <si>
    <t>Часть здания литер З, помещения №№ 1-3,  пер. Вокзальный, 1</t>
  </si>
  <si>
    <t>Штербец Н.Р.</t>
  </si>
  <si>
    <t>приказ №117 от 22.07.2022 г.</t>
  </si>
  <si>
    <t>Часть здания литер С, помещение №1 пер. Вокзальный, 1</t>
  </si>
  <si>
    <t>Эмомов А.Д.</t>
  </si>
  <si>
    <t>приказ №129 от 22.07.2022 г.</t>
  </si>
  <si>
    <t>Часть здания литер Ж, помещения №№ 4,5, Часть здания литер З, помещения №№8,10,11,17,20-24,  пер. Вокзальный, 1</t>
  </si>
  <si>
    <t>розничная торговля, хранение</t>
  </si>
  <si>
    <t>ООО "Деммер"</t>
  </si>
  <si>
    <t>приказ №128 от 22.07.2022 г.</t>
  </si>
  <si>
    <t>Часть здания литер А, помещения №2, часть здания литер И, помещения №№7,13, часть здания литер Н, помещения №№21,22,32,54, пер. Вокзальный, 1</t>
  </si>
  <si>
    <t xml:space="preserve"> хранение товара, офис</t>
  </si>
  <si>
    <t>ООО "Интерагро"</t>
  </si>
  <si>
    <t>приказ №126 от 22.07.2022 г.</t>
  </si>
  <si>
    <t>Часть здания литер Н,  помещение №43, пер. Вокзальный, 1</t>
  </si>
  <si>
    <t xml:space="preserve"> хранение товара (СЗР)</t>
  </si>
  <si>
    <t>ООО "Сварог"</t>
  </si>
  <si>
    <t>приказ №113 от 22.07.2022 г.</t>
  </si>
  <si>
    <t>Часть здания литер В, помещение № 9,  (гараж), ул. Шевченко, 100 а</t>
  </si>
  <si>
    <t>хранение металлолома</t>
  </si>
  <si>
    <t>ООО "Стиалит"</t>
  </si>
  <si>
    <t>приказ №116 от 22.07.2022 г.</t>
  </si>
  <si>
    <t>Часть здания литер Н,  помещение №51, хоз/п литер 9, часть здания литер З (подвал),  помещение №№5-9,11,12,18,19, пер. Вокзальный, 1</t>
  </si>
  <si>
    <t>хранение стоительно-отделочных материалов</t>
  </si>
  <si>
    <t>ООО "Твист"</t>
  </si>
  <si>
    <t>приказ №114 от 22.07.2022 г.</t>
  </si>
  <si>
    <t>Часть здания литер А, помещение №2 (часть), ул. Шевченко, 100 а</t>
  </si>
  <si>
    <t>ООО "Тир-Экспресс"</t>
  </si>
  <si>
    <t>приказ №115 от 22.07.2022 г.</t>
  </si>
  <si>
    <t>ООО "Шанс"</t>
  </si>
  <si>
    <t>приказ №120 от 22.07.2022 г.</t>
  </si>
  <si>
    <t>Часть здания литер Б, помещение №№2,5,6,7 пер. Вокзальный, 1</t>
  </si>
  <si>
    <t>Труханов В.В.</t>
  </si>
  <si>
    <t>приказ №122 от 22.07.2022 г.</t>
  </si>
  <si>
    <t>Часть здания литер Н,  помещение №46, хоз. помещение 15, пер. Вокзальный, 1</t>
  </si>
  <si>
    <t>приказ №155 от 02.08.2022 г.</t>
  </si>
  <si>
    <t>Часть здания литер И, помещения №№3,4,5,11,14,  пер. Вокзальный, 1</t>
  </si>
  <si>
    <t>хранение имущества</t>
  </si>
  <si>
    <t>Поляков Г.Н.</t>
  </si>
  <si>
    <t>приказ №156 от 02.08.2022 г.</t>
  </si>
  <si>
    <t>Часть здания литер Н,  помещение №42,  пер. Вокзальный, 1</t>
  </si>
  <si>
    <t>Торговый павильон № 7, 8</t>
  </si>
  <si>
    <t>Торговый павильон № 17,18</t>
  </si>
  <si>
    <t>расторжение</t>
  </si>
  <si>
    <t>приказ №208 от 18.10.2022 г.</t>
  </si>
  <si>
    <t>Часть здания литер Н,  помещение №39,  пер. Вокзальный, 1</t>
  </si>
  <si>
    <t>приказ №230 от 21.11.2022 г.</t>
  </si>
  <si>
    <t>Часть здания литер З,  помещение №18,  пер. Вокзальный, 1</t>
  </si>
  <si>
    <t>хранение инструментов</t>
  </si>
  <si>
    <t>Дикун Н.Н.</t>
  </si>
  <si>
    <t>приказ №229 от 21.11.2022 г.</t>
  </si>
  <si>
    <t>Часть здания литер Н, подсобное помещение №7 (часть),  пер. Вокзальный, 1</t>
  </si>
  <si>
    <t>приказ № 01-01/88 от 18.04.22г.</t>
  </si>
  <si>
    <t>приказ № 01-01/169 от 08.07.22г.</t>
  </si>
  <si>
    <t>подсоб. помещ.</t>
  </si>
  <si>
    <t>приказ № 01-01/235 от 08.07.22г.</t>
  </si>
  <si>
    <t>реш. ГА  № 534 от 15.08.22г</t>
  </si>
  <si>
    <t>реш. ГА № 11030/01-01-26 от 27.08.21г. Приказ № 01-01/168 от 07.07.22г.</t>
  </si>
  <si>
    <t>реш. ГА №12538/01-01-26 от 21.09.21г. Приказ №01-01/160 от 29.06.22</t>
  </si>
  <si>
    <t>реш ГА №14210/01-01-26 от 28.10.21г. Приказ № 01-01/248 от 30.08.22г.</t>
  </si>
  <si>
    <t>прямой договор/открытый аукцион по продаже права на заключение договора аренды</t>
  </si>
  <si>
    <t>Кушнерев И.В.</t>
  </si>
  <si>
    <t>реш ГА №14611/01-01-26 от 01.11.22г. Приказ № 01-01/329 от 14.11.2022г.</t>
  </si>
  <si>
    <t>Часть здания помещ. подвала № 16 ул. Свердлова, 74</t>
  </si>
  <si>
    <t>Улитко Э.В.</t>
  </si>
  <si>
    <t xml:space="preserve">реш ГА №14191/01-01-26 от 27.10.22г. Приказ № 01-01/318 </t>
  </si>
  <si>
    <t>Часть здания помещ. подвала № 15 ул. Юности, 34</t>
  </si>
  <si>
    <t>Цех по производству корпусной мебели</t>
  </si>
  <si>
    <t>Претензия от 16.11.22г. № 01/04/88</t>
  </si>
  <si>
    <t>Дог. расторгнут</t>
  </si>
  <si>
    <t>Оплата в январе 2023г.</t>
  </si>
  <si>
    <t>ООО Крабус Плюс</t>
  </si>
  <si>
    <t>6.</t>
  </si>
  <si>
    <t>Информация о результатах сдачи в аренду движимого и недвижжимого имущества муниципальной собственности переданного в хозяйственное ведение муниципальным унитарным предприятиям за 1 квартал 2023 года</t>
  </si>
  <si>
    <t>реш. ГА № 16916/01-01-26 от 20.12.21г. Приказ №01-01/325 от 23.12.21г.</t>
  </si>
  <si>
    <t xml:space="preserve"> 23.01.2022</t>
  </si>
  <si>
    <t xml:space="preserve"> 22.12.2022</t>
  </si>
  <si>
    <t>приказ № 01-01/328 от 23.12.21г. Письмо ГА 13.01.2023г.</t>
  </si>
  <si>
    <t>приказ № 17528/01-01-26 от 27.12.22г.</t>
  </si>
  <si>
    <t xml:space="preserve"> 25.06.2022</t>
  </si>
  <si>
    <t>Часть здания, помещ. подвала №21,22,29,30,31,               32,33,34,35,36            ул. Федько 32</t>
  </si>
  <si>
    <t xml:space="preserve"> 24.06.2023</t>
  </si>
  <si>
    <t>договор на регистрации</t>
  </si>
  <si>
    <t>Решение Арбитражного суда от 22.11.2022г. Договор расторгут с 13.12.2022г.</t>
  </si>
  <si>
    <t>приказ № 01-01/222 от 09.08.2022г.</t>
  </si>
  <si>
    <t>письмо ГА № 113/01-01-26 от 13.01.23г.</t>
  </si>
  <si>
    <t xml:space="preserve"> 01.01.2023</t>
  </si>
  <si>
    <t xml:space="preserve"> 30.11.2023</t>
  </si>
  <si>
    <t>письмо ГА № 4087/01-01-26 от 24.03.23г.</t>
  </si>
  <si>
    <t xml:space="preserve"> 11.01.2023</t>
  </si>
  <si>
    <t xml:space="preserve"> 10.12.2023</t>
  </si>
  <si>
    <t>письмо ГА № 13077/01-01-26 от 03.10.22г.</t>
  </si>
  <si>
    <t>прямой договор по продаже права на заключение договора аренды</t>
  </si>
  <si>
    <t>письмо ГА № 3845/01-01-26 от 23.03.2023г.</t>
  </si>
  <si>
    <t xml:space="preserve"> 08.11.2023</t>
  </si>
  <si>
    <t xml:space="preserve"> 21.06.2023</t>
  </si>
  <si>
    <t xml:space="preserve"> 02.06.2022</t>
  </si>
  <si>
    <t xml:space="preserve"> 01.05.2023</t>
  </si>
  <si>
    <t>приказ №01-01/217 от 09.08.2022г.</t>
  </si>
  <si>
    <t xml:space="preserve"> 05.05.2022</t>
  </si>
  <si>
    <t xml:space="preserve"> 04.04.2023</t>
  </si>
  <si>
    <t>реш. ГА №3510 от 25.12.20г.</t>
  </si>
  <si>
    <t xml:space="preserve"> 90.07.2023</t>
  </si>
  <si>
    <t>Приказ № 01-01/297 от 17.10.22г.</t>
  </si>
  <si>
    <t>приказ № 01-01/320 от 23.12.21г.</t>
  </si>
  <si>
    <t>письмо ГА №17527/01-01-26 от 27.12.22г.</t>
  </si>
  <si>
    <t xml:space="preserve"> Приказ 01-01/623 от 17.03.22</t>
  </si>
  <si>
    <t xml:space="preserve"> 09.12.2022</t>
  </si>
  <si>
    <t xml:space="preserve"> Приказ 01-01/78 от 30.03.22г.</t>
  </si>
  <si>
    <t xml:space="preserve"> 02.12.2022</t>
  </si>
  <si>
    <t>Приказ 01-01/234 от 15.08.22г.</t>
  </si>
  <si>
    <t>Приказ 01-01/233 от 15.08.22г.</t>
  </si>
  <si>
    <t>Красносельская Я.А.</t>
  </si>
  <si>
    <t>письмо ГА № 1880/01-01-26 от 09.02.2023г.</t>
  </si>
  <si>
    <t>Часть здания, состоящая из помещения № 5, ул. Горького, 6</t>
  </si>
  <si>
    <t>мастерская по изготовлению декора</t>
  </si>
  <si>
    <t>Бацанюк А.В.</t>
  </si>
  <si>
    <t>письмо ГА №17914/01-01-26 от 13.01.23г.</t>
  </si>
  <si>
    <t xml:space="preserve"> 25.01.2022</t>
  </si>
  <si>
    <t xml:space="preserve"> 24.11.2023</t>
  </si>
  <si>
    <t>оплата долга за 2022 г.          400,0 руб.</t>
  </si>
  <si>
    <t>оплата долга за 2022 г.          279,6 руб.</t>
  </si>
  <si>
    <t>оплата долга за 2022 г.          1440 руб.</t>
  </si>
  <si>
    <t xml:space="preserve"> 01.11.2022</t>
  </si>
  <si>
    <t>дог. расторг.</t>
  </si>
  <si>
    <t>Предупрежден до 31 июля 2022. Претензия от 16.11.22 г. Исковое заявление</t>
  </si>
  <si>
    <t>Пикул И.А.</t>
  </si>
  <si>
    <t xml:space="preserve">к Решению Тираспольского городского </t>
  </si>
  <si>
    <t xml:space="preserve">Совета народных депутатов </t>
  </si>
  <si>
    <t xml:space="preserve">№ 12 от 2 июня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</si>
</sst>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9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3" fillId="0" borderId="0" xfId="0" applyFont="1"/>
    <xf numFmtId="0" fontId="1" fillId="2" borderId="1" xfId="0" applyFont="1" applyFill="1" applyBorder="1" applyAlignment="1">
      <alignment vertical="center" wrapText="1"/>
    </xf>
    <xf numFmtId="0" fontId="24" fillId="0" borderId="0" xfId="0" applyFont="1"/>
    <xf numFmtId="0" fontId="20" fillId="0" borderId="0" xfId="0" applyFont="1"/>
    <xf numFmtId="2" fontId="1" fillId="0" borderId="0" xfId="0" applyNumberFormat="1" applyFont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center"/>
    </xf>
    <xf numFmtId="14" fontId="3" fillId="0" borderId="1" xfId="1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21" fillId="4" borderId="6" xfId="0" applyNumberFormat="1" applyFont="1" applyFill="1" applyBorder="1" applyAlignment="1">
      <alignment horizontal="center"/>
    </xf>
    <xf numFmtId="4" fontId="21" fillId="4" borderId="7" xfId="0" applyNumberFormat="1" applyFont="1" applyFill="1" applyBorder="1" applyAlignment="1">
      <alignment horizontal="center"/>
    </xf>
    <xf numFmtId="4" fontId="21" fillId="4" borderId="8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21" fillId="4" borderId="6" xfId="0" applyNumberFormat="1" applyFont="1" applyFill="1" applyBorder="1" applyAlignment="1">
      <alignment horizontal="center" vertical="center"/>
    </xf>
    <xf numFmtId="4" fontId="21" fillId="4" borderId="7" xfId="0" applyNumberFormat="1" applyFont="1" applyFill="1" applyBorder="1" applyAlignment="1">
      <alignment horizontal="center" vertical="center"/>
    </xf>
    <xf numFmtId="4" fontId="21" fillId="4" borderId="8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4" fontId="26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4" fontId="26" fillId="0" borderId="3" xfId="1" applyNumberFormat="1" applyFont="1" applyFill="1" applyBorder="1" applyAlignment="1">
      <alignment horizontal="center" vertical="center"/>
    </xf>
    <xf numFmtId="14" fontId="26" fillId="0" borderId="4" xfId="1" applyNumberFormat="1" applyFont="1" applyFill="1" applyBorder="1" applyAlignment="1">
      <alignment horizontal="center" vertical="center"/>
    </xf>
    <xf numFmtId="14" fontId="26" fillId="0" borderId="5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4" fontId="25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4" fontId="25" fillId="0" borderId="6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" fontId="21" fillId="5" borderId="6" xfId="0" applyNumberFormat="1" applyFont="1" applyFill="1" applyBorder="1" applyAlignment="1">
      <alignment horizontal="center" vertical="center"/>
    </xf>
    <xf numFmtId="4" fontId="21" fillId="5" borderId="7" xfId="0" applyNumberFormat="1" applyFont="1" applyFill="1" applyBorder="1" applyAlignment="1">
      <alignment horizontal="center" vertical="center"/>
    </xf>
    <xf numFmtId="4" fontId="21" fillId="5" borderId="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21" fillId="5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3" fillId="0" borderId="3" xfId="1" applyNumberFormat="1" applyFont="1" applyFill="1" applyBorder="1" applyAlignment="1">
      <alignment vertical="center"/>
    </xf>
    <xf numFmtId="14" fontId="3" fillId="0" borderId="4" xfId="1" applyNumberFormat="1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1"/>
      <c r="G3" s="1"/>
      <c r="I3" s="1"/>
    </row>
    <row r="4" spans="6:9" x14ac:dyDescent="0.2">
      <c r="F4" s="1"/>
    </row>
    <row r="5" spans="6:9" x14ac:dyDescent="0.2">
      <c r="F5" s="1"/>
    </row>
    <row r="6" spans="6:9" x14ac:dyDescent="0.2">
      <c r="F6" s="1"/>
    </row>
    <row r="7" spans="6:9" x14ac:dyDescent="0.2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1"/>
  <sheetViews>
    <sheetView tabSelected="1" showWhiteSpace="0" view="pageBreakPreview" topLeftCell="M1" zoomScale="90" zoomScaleNormal="90" zoomScaleSheetLayoutView="90" workbookViewId="0">
      <selection activeCell="AF8" sqref="AF8"/>
    </sheetView>
  </sheetViews>
  <sheetFormatPr defaultRowHeight="12.75" x14ac:dyDescent="0.2"/>
  <cols>
    <col min="1" max="1" width="3.85546875" customWidth="1"/>
    <col min="2" max="2" width="12.85546875" customWidth="1"/>
    <col min="3" max="3" width="12.42578125" customWidth="1"/>
    <col min="4" max="4" width="9.7109375" customWidth="1"/>
    <col min="5" max="5" width="12.42578125" customWidth="1"/>
    <col min="6" max="6" width="9.85546875" customWidth="1"/>
    <col min="7" max="7" width="15" customWidth="1"/>
    <col min="8" max="8" width="8.42578125" customWidth="1"/>
    <col min="9" max="9" width="7.7109375" customWidth="1"/>
    <col min="10" max="10" width="9" customWidth="1"/>
    <col min="11" max="11" width="8.85546875" customWidth="1"/>
    <col min="12" max="12" width="9" customWidth="1"/>
    <col min="13" max="13" width="11.85546875" customWidth="1"/>
    <col min="14" max="14" width="11" bestFit="1" customWidth="1"/>
    <col min="15" max="15" width="11.28515625" bestFit="1" customWidth="1"/>
    <col min="16" max="16" width="8.42578125" style="55" customWidth="1"/>
    <col min="17" max="17" width="7.85546875" style="55" bestFit="1" customWidth="1"/>
    <col min="18" max="18" width="7.28515625" hidden="1" customWidth="1"/>
    <col min="19" max="19" width="12.140625" customWidth="1"/>
    <col min="20" max="20" width="11.7109375" customWidth="1"/>
    <col min="21" max="22" width="11.5703125" customWidth="1"/>
    <col min="23" max="23" width="12" customWidth="1"/>
    <col min="24" max="24" width="11.5703125" customWidth="1"/>
    <col min="25" max="25" width="12.7109375" customWidth="1"/>
    <col min="26" max="26" width="10.5703125" customWidth="1"/>
    <col min="27" max="27" width="11.42578125" bestFit="1" customWidth="1"/>
    <col min="28" max="28" width="5.7109375" customWidth="1"/>
    <col min="29" max="29" width="5.42578125" customWidth="1"/>
    <col min="30" max="30" width="12.28515625" style="65" customWidth="1"/>
  </cols>
  <sheetData>
    <row r="1" spans="1:30" x14ac:dyDescent="0.2">
      <c r="AA1" s="132" t="s">
        <v>157</v>
      </c>
      <c r="AB1" s="132"/>
      <c r="AC1" s="132"/>
      <c r="AD1" s="132"/>
    </row>
    <row r="2" spans="1:30" x14ac:dyDescent="0.2">
      <c r="AA2" s="132" t="s">
        <v>431</v>
      </c>
      <c r="AB2" s="132"/>
      <c r="AC2" s="132"/>
      <c r="AD2" s="132"/>
    </row>
    <row r="3" spans="1:30" x14ac:dyDescent="0.2">
      <c r="AA3" s="132" t="s">
        <v>432</v>
      </c>
      <c r="AB3" s="132"/>
      <c r="AC3" s="132"/>
      <c r="AD3" s="132"/>
    </row>
    <row r="4" spans="1:30" x14ac:dyDescent="0.2">
      <c r="AA4" s="132" t="s">
        <v>433</v>
      </c>
      <c r="AB4" s="132"/>
      <c r="AC4" s="132"/>
      <c r="AD4" s="132"/>
    </row>
    <row r="6" spans="1:30" ht="15.75" x14ac:dyDescent="0.25">
      <c r="A6" s="138" t="s">
        <v>377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6"/>
      <c r="AD6" s="137"/>
    </row>
    <row r="7" spans="1:30" ht="15.75" x14ac:dyDescent="0.2">
      <c r="A7" s="2"/>
      <c r="C7" s="2"/>
      <c r="D7" s="2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54"/>
      <c r="Q7" s="54"/>
      <c r="R7" s="21"/>
      <c r="S7" s="73"/>
      <c r="T7" s="73"/>
      <c r="U7" s="73"/>
      <c r="V7" s="21"/>
      <c r="W7" s="21"/>
      <c r="X7" s="21"/>
      <c r="Y7" s="21"/>
      <c r="Z7" s="21"/>
      <c r="AA7" s="21"/>
      <c r="AB7" s="21"/>
      <c r="AC7" s="21"/>
      <c r="AD7" s="59" t="s">
        <v>8</v>
      </c>
    </row>
    <row r="8" spans="1:30" ht="30.75" customHeight="1" x14ac:dyDescent="0.2">
      <c r="A8" s="266" t="s">
        <v>163</v>
      </c>
      <c r="B8" s="266" t="s">
        <v>164</v>
      </c>
      <c r="C8" s="266" t="s">
        <v>0</v>
      </c>
      <c r="D8" s="266" t="s">
        <v>165</v>
      </c>
      <c r="E8" s="266" t="s">
        <v>166</v>
      </c>
      <c r="F8" s="266" t="s">
        <v>167</v>
      </c>
      <c r="G8" s="266" t="s">
        <v>168</v>
      </c>
      <c r="H8" s="266" t="s">
        <v>169</v>
      </c>
      <c r="I8" s="266" t="s">
        <v>170</v>
      </c>
      <c r="J8" s="266" t="s">
        <v>171</v>
      </c>
      <c r="K8" s="266" t="s">
        <v>2</v>
      </c>
      <c r="L8" s="266"/>
      <c r="M8" s="266" t="s">
        <v>190</v>
      </c>
      <c r="N8" s="266"/>
      <c r="O8" s="266"/>
      <c r="P8" s="266" t="s">
        <v>71</v>
      </c>
      <c r="Q8" s="266" t="s">
        <v>172</v>
      </c>
      <c r="R8" s="56"/>
      <c r="S8" s="134" t="s">
        <v>173</v>
      </c>
      <c r="T8" s="134"/>
      <c r="U8" s="134"/>
      <c r="V8" s="266" t="s">
        <v>174</v>
      </c>
      <c r="W8" s="266"/>
      <c r="X8" s="266"/>
      <c r="Y8" s="266" t="s">
        <v>175</v>
      </c>
      <c r="Z8" s="266"/>
      <c r="AA8" s="266"/>
      <c r="AB8" s="266" t="s">
        <v>92</v>
      </c>
      <c r="AC8" s="266" t="s">
        <v>94</v>
      </c>
      <c r="AD8" s="266" t="s">
        <v>93</v>
      </c>
    </row>
    <row r="9" spans="1:30" ht="27" customHeight="1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 t="s">
        <v>176</v>
      </c>
      <c r="N9" s="266" t="s">
        <v>177</v>
      </c>
      <c r="O9" s="266"/>
      <c r="P9" s="266"/>
      <c r="Q9" s="266"/>
      <c r="R9" s="19"/>
      <c r="S9" s="134" t="s">
        <v>178</v>
      </c>
      <c r="T9" s="134" t="s">
        <v>177</v>
      </c>
      <c r="U9" s="134"/>
      <c r="V9" s="266" t="s">
        <v>179</v>
      </c>
      <c r="W9" s="266" t="s">
        <v>177</v>
      </c>
      <c r="X9" s="266"/>
      <c r="Y9" s="266" t="s">
        <v>180</v>
      </c>
      <c r="Z9" s="266" t="s">
        <v>177</v>
      </c>
      <c r="AA9" s="266"/>
      <c r="AB9" s="266"/>
      <c r="AC9" s="266"/>
      <c r="AD9" s="266"/>
    </row>
    <row r="10" spans="1:30" ht="99" customHeight="1" x14ac:dyDescent="0.2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3" t="s">
        <v>181</v>
      </c>
      <c r="L10" s="23" t="s">
        <v>1</v>
      </c>
      <c r="M10" s="266"/>
      <c r="N10" s="23" t="s">
        <v>182</v>
      </c>
      <c r="O10" s="23" t="s">
        <v>183</v>
      </c>
      <c r="P10" s="266"/>
      <c r="Q10" s="266"/>
      <c r="R10" s="19"/>
      <c r="S10" s="134"/>
      <c r="T10" s="66" t="s">
        <v>184</v>
      </c>
      <c r="U10" s="66" t="s">
        <v>185</v>
      </c>
      <c r="V10" s="266"/>
      <c r="W10" s="23" t="s">
        <v>186</v>
      </c>
      <c r="X10" s="23" t="s">
        <v>187</v>
      </c>
      <c r="Y10" s="266"/>
      <c r="Z10" s="23" t="s">
        <v>188</v>
      </c>
      <c r="AA10" s="23" t="s">
        <v>189</v>
      </c>
      <c r="AB10" s="266"/>
      <c r="AC10" s="266"/>
      <c r="AD10" s="266"/>
    </row>
    <row r="11" spans="1:30" ht="12.75" customHeight="1" x14ac:dyDescent="0.2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6">
        <v>16</v>
      </c>
      <c r="Q11" s="24">
        <v>17</v>
      </c>
      <c r="R11" s="24"/>
      <c r="S11" s="74">
        <v>18</v>
      </c>
      <c r="T11" s="74">
        <v>19</v>
      </c>
      <c r="U11" s="74">
        <v>20</v>
      </c>
      <c r="V11" s="6">
        <v>21</v>
      </c>
      <c r="W11" s="74">
        <v>22</v>
      </c>
      <c r="X11" s="74">
        <v>23</v>
      </c>
      <c r="Y11" s="6">
        <v>24</v>
      </c>
      <c r="Z11" s="6">
        <v>25</v>
      </c>
      <c r="AA11" s="6">
        <v>26</v>
      </c>
      <c r="AB11" s="6">
        <v>27</v>
      </c>
      <c r="AC11" s="6">
        <v>28</v>
      </c>
      <c r="AD11" s="60">
        <v>29</v>
      </c>
    </row>
    <row r="12" spans="1:30" ht="13.15" customHeight="1" x14ac:dyDescent="0.2">
      <c r="A12" s="275"/>
      <c r="B12" s="273" t="s">
        <v>195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5">
        <f>N12+O12</f>
        <v>264394.83999999997</v>
      </c>
      <c r="N12" s="26">
        <f t="shared" ref="N12:O15" si="0">N17+N212+N222+N282</f>
        <v>58606.03</v>
      </c>
      <c r="O12" s="26">
        <f t="shared" si="0"/>
        <v>205788.81</v>
      </c>
      <c r="P12" s="269"/>
      <c r="Q12" s="22" t="s">
        <v>4</v>
      </c>
      <c r="R12" s="34"/>
      <c r="S12" s="104">
        <f>T12+U12</f>
        <v>-174374.03799999971</v>
      </c>
      <c r="T12" s="75">
        <f t="shared" ref="T12:U15" si="1">T17+T212+T222+T282+T392</f>
        <v>-87187.159999999858</v>
      </c>
      <c r="U12" s="75">
        <f t="shared" si="1"/>
        <v>-87186.877999999851</v>
      </c>
      <c r="V12" s="28">
        <f>X12</f>
        <v>859531.25</v>
      </c>
      <c r="W12" s="26">
        <f>W17+W212+W222+W282+W392</f>
        <v>410627.39</v>
      </c>
      <c r="X12" s="26">
        <f>X17+X212+X222+X282+X392</f>
        <v>859531.25</v>
      </c>
      <c r="Y12" s="27">
        <f>M12+S12-V12</f>
        <v>-769510.44799999974</v>
      </c>
      <c r="Z12" s="27">
        <f>N12+T12-W12</f>
        <v>-439208.5199999999</v>
      </c>
      <c r="AA12" s="27">
        <f>O12+U12-X12+W12</f>
        <v>-330301.92799999984</v>
      </c>
      <c r="AB12" s="6"/>
      <c r="AC12" s="6"/>
      <c r="AD12" s="60"/>
    </row>
    <row r="13" spans="1:30" ht="13.15" customHeight="1" x14ac:dyDescent="0.2">
      <c r="A13" s="275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5">
        <f t="shared" ref="M13:M15" si="2">N13+O13</f>
        <v>248123.68</v>
      </c>
      <c r="N13" s="75">
        <f t="shared" si="0"/>
        <v>55458</v>
      </c>
      <c r="O13" s="75">
        <f t="shared" si="0"/>
        <v>192665.68</v>
      </c>
      <c r="P13" s="269"/>
      <c r="Q13" s="22" t="s">
        <v>5</v>
      </c>
      <c r="R13" s="34"/>
      <c r="S13" s="123">
        <f t="shared" ref="S13:S16" si="3">T13+U13</f>
        <v>-836997.76799999992</v>
      </c>
      <c r="T13" s="75">
        <f t="shared" si="1"/>
        <v>-418499.28599999996</v>
      </c>
      <c r="U13" s="75">
        <f t="shared" si="1"/>
        <v>-418498.48200000002</v>
      </c>
      <c r="V13" s="28">
        <f t="shared" ref="V13:V15" si="4">X13</f>
        <v>0</v>
      </c>
      <c r="W13" s="26">
        <f t="shared" ref="W13:X13" si="5">W18+W213+W223+W283+W393</f>
        <v>0</v>
      </c>
      <c r="X13" s="26">
        <f t="shared" si="5"/>
        <v>0</v>
      </c>
      <c r="Y13" s="27">
        <f>M13+S13-V13</f>
        <v>-588874.08799999999</v>
      </c>
      <c r="Z13" s="27">
        <f>N13+T13-W13</f>
        <v>-363041.28599999996</v>
      </c>
      <c r="AA13" s="27">
        <f>O13+U13-X13+W13</f>
        <v>-225832.80200000003</v>
      </c>
      <c r="AB13" s="6"/>
      <c r="AC13" s="6"/>
      <c r="AD13" s="60"/>
    </row>
    <row r="14" spans="1:30" ht="13.15" customHeight="1" x14ac:dyDescent="0.2">
      <c r="A14" s="275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5">
        <f t="shared" si="2"/>
        <v>248123.68</v>
      </c>
      <c r="N14" s="75">
        <f t="shared" si="0"/>
        <v>55458</v>
      </c>
      <c r="O14" s="75">
        <f t="shared" si="0"/>
        <v>192665.68</v>
      </c>
      <c r="P14" s="269"/>
      <c r="Q14" s="22" t="s">
        <v>6</v>
      </c>
      <c r="R14" s="34"/>
      <c r="S14" s="123">
        <f t="shared" si="3"/>
        <v>-777480.37200000021</v>
      </c>
      <c r="T14" s="75">
        <f t="shared" si="1"/>
        <v>-388740.53400000004</v>
      </c>
      <c r="U14" s="75">
        <f t="shared" si="1"/>
        <v>-388739.83800000011</v>
      </c>
      <c r="V14" s="28">
        <f t="shared" si="4"/>
        <v>0</v>
      </c>
      <c r="W14" s="26">
        <f t="shared" ref="W14:X14" si="6">W19+W214+W224+W284+W394</f>
        <v>0</v>
      </c>
      <c r="X14" s="26">
        <f t="shared" si="6"/>
        <v>0</v>
      </c>
      <c r="Y14" s="27">
        <f t="shared" ref="Y14:Y15" si="7">M14+S14-V14</f>
        <v>-529356.69200000027</v>
      </c>
      <c r="Z14" s="27">
        <f t="shared" ref="Z14:Z15" si="8">N14+T14-W14</f>
        <v>-333282.53400000004</v>
      </c>
      <c r="AA14" s="27">
        <f t="shared" ref="AA14:AA15" si="9">O14+U14-X14+W14</f>
        <v>-196074.15800000011</v>
      </c>
      <c r="AB14" s="6"/>
      <c r="AC14" s="6"/>
      <c r="AD14" s="60"/>
    </row>
    <row r="15" spans="1:30" ht="13.15" customHeight="1" x14ac:dyDescent="0.2">
      <c r="A15" s="275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5">
        <f t="shared" si="2"/>
        <v>248123.68</v>
      </c>
      <c r="N15" s="26">
        <f t="shared" si="0"/>
        <v>55458</v>
      </c>
      <c r="O15" s="26">
        <f t="shared" si="0"/>
        <v>192665.68</v>
      </c>
      <c r="P15" s="269"/>
      <c r="Q15" s="22" t="s">
        <v>7</v>
      </c>
      <c r="R15" s="34"/>
      <c r="S15" s="123">
        <f t="shared" si="3"/>
        <v>-717962.97600000002</v>
      </c>
      <c r="T15" s="75">
        <f t="shared" si="1"/>
        <v>-358981.78200000001</v>
      </c>
      <c r="U15" s="75">
        <f t="shared" si="1"/>
        <v>-358981.19400000002</v>
      </c>
      <c r="V15" s="28">
        <f t="shared" si="4"/>
        <v>0</v>
      </c>
      <c r="W15" s="26">
        <f t="shared" ref="W15:X15" si="10">W20+W215+W225+W285+W395</f>
        <v>0</v>
      </c>
      <c r="X15" s="26">
        <f t="shared" si="10"/>
        <v>0</v>
      </c>
      <c r="Y15" s="27">
        <f t="shared" si="7"/>
        <v>-469839.29600000003</v>
      </c>
      <c r="Z15" s="27">
        <f t="shared" si="8"/>
        <v>-303523.78200000001</v>
      </c>
      <c r="AA15" s="27">
        <f t="shared" si="9"/>
        <v>-166315.51400000002</v>
      </c>
      <c r="AB15" s="6"/>
      <c r="AC15" s="6"/>
      <c r="AD15" s="60"/>
    </row>
    <row r="16" spans="1:30" ht="15.75" x14ac:dyDescent="0.2">
      <c r="A16" s="275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0"/>
      <c r="N16" s="270"/>
      <c r="O16" s="270"/>
      <c r="P16" s="269"/>
      <c r="Q16" s="22" t="s">
        <v>195</v>
      </c>
      <c r="R16" s="34"/>
      <c r="S16" s="123">
        <f t="shared" si="3"/>
        <v>-2506815.1540000001</v>
      </c>
      <c r="T16" s="30">
        <f t="shared" ref="T16:U16" si="11">SUM(T12:T15)</f>
        <v>-1253408.7619999999</v>
      </c>
      <c r="U16" s="30">
        <f t="shared" si="11"/>
        <v>-1253406.392</v>
      </c>
      <c r="V16" s="104">
        <f>SUM(V12:V15)</f>
        <v>859531.25</v>
      </c>
      <c r="W16" s="26">
        <f t="shared" ref="W16:X16" si="12">W21+W216+W226+W286+W396</f>
        <v>410627.39</v>
      </c>
      <c r="X16" s="26">
        <f t="shared" si="12"/>
        <v>859531.25</v>
      </c>
      <c r="Y16" s="294"/>
      <c r="Z16" s="294"/>
      <c r="AA16" s="294"/>
      <c r="AB16" s="6"/>
      <c r="AC16" s="6"/>
      <c r="AD16" s="60"/>
    </row>
    <row r="17" spans="1:30" s="18" customFormat="1" ht="15.6" customHeight="1" x14ac:dyDescent="0.2">
      <c r="A17" s="274" t="s">
        <v>162</v>
      </c>
      <c r="B17" s="272" t="s">
        <v>158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5">
        <f>N17+O17</f>
        <v>218055.69</v>
      </c>
      <c r="N17" s="29">
        <f>N22+N27+N32+N37+N42+N47+N52+N57+N62+N67+N72+N77+N82+N87+N92+N97+N102+N107+N112+N117+N122+N127+N132+N137+N142+N147+N152+N157+N162+N167+N172+N177+N182+N187+N207</f>
        <v>12266.880000000003</v>
      </c>
      <c r="O17" s="117">
        <f>O22+O27+O32+O37+O42+O47+O52+O57+O62+O67+O72+O77+O82+O87+O92+O97+O102+O107+O112+O117+O122+O127+O132+O137+O142+O147+O152+O157+O162+O167+O172+O177+O182+O187+O207</f>
        <v>205788.81</v>
      </c>
      <c r="P17" s="271"/>
      <c r="Q17" s="22" t="s">
        <v>4</v>
      </c>
      <c r="R17" s="36"/>
      <c r="S17" s="103">
        <f>T17+U17</f>
        <v>-791849.2379999999</v>
      </c>
      <c r="T17" s="102">
        <f>T22+T27+T32+T37+T42+T47+T52+T57+T62+T67+T72+T77+T82+T87+T92+T97+T102+T107+T112+T117+T122+T127+T132+T137+T142+T147+T152+T157+T162+T167+T172+T177+T182+T187+T207+T192+T197+T202</f>
        <v>-395925.0199999999</v>
      </c>
      <c r="U17" s="117">
        <f>U22+U27+U32+U37+U42+U47+U52+U57+U62+U67+U72+U77+U82+U87+U92+U97+U102+U107+U112+U117+U122+U127+U132+U137+U142+U147+U152+U157+U162+U167+U172+U177+U182+U187+U207+U192+U197+U202</f>
        <v>-395924.21799999994</v>
      </c>
      <c r="V17" s="72">
        <f>X17</f>
        <v>222993.18</v>
      </c>
      <c r="W17" s="102">
        <f>W22+W27+W32+W37+W42+W47+W52+W57+W62+W67+W72+W77+W82+W87+W92+W97+W102+W107+W112+W117+W122+W127+W132+W137+W142+W147+W152+W157+W162+W167+W172+W177+W182+W187+W207+W192+W197+W202</f>
        <v>98479.219999999987</v>
      </c>
      <c r="X17" s="117">
        <f>X22+X27+X32+X37+X42+X47+X52+X57+X62+X67+X72+X77+X82+X87+X92+X97+X102+X107+X112+X117+X122+X127+X132+X137+X142+X147+X152+X157+X162+X167+X172+X177+X182+X187+X207+X192+X197+X202</f>
        <v>222993.18</v>
      </c>
      <c r="Y17" s="27">
        <f>M17+S17-V17</f>
        <v>-796786.72799999989</v>
      </c>
      <c r="Z17" s="27">
        <f>N17+T17-W17</f>
        <v>-482137.35999999987</v>
      </c>
      <c r="AA17" s="27">
        <f>O17+U17-X17+W17</f>
        <v>-314649.36799999996</v>
      </c>
      <c r="AB17" s="6"/>
      <c r="AC17" s="6"/>
      <c r="AD17" s="60"/>
    </row>
    <row r="18" spans="1:30" s="18" customFormat="1" ht="15.75" x14ac:dyDescent="0.2">
      <c r="A18" s="274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5">
        <f t="shared" ref="M18:M20" si="13">N18+O18</f>
        <v>218055.69</v>
      </c>
      <c r="N18" s="117">
        <f t="shared" ref="N18:O20" si="14">N23+N28+N33+N38+N43+N48+N53+N58+N63+N68+N73+N78+N83+N88+N93+N98+N103+N108+N113+N118+N123+N128+N133+N138+N143+N148+N153+N158+N163+N168+N173+N178+N183+N188+N208</f>
        <v>12266.880000000003</v>
      </c>
      <c r="O18" s="117">
        <f t="shared" si="14"/>
        <v>205788.81</v>
      </c>
      <c r="P18" s="271"/>
      <c r="Q18" s="22" t="s">
        <v>5</v>
      </c>
      <c r="R18" s="36"/>
      <c r="S18" s="118">
        <f t="shared" ref="S18:S20" si="15">T18+U18</f>
        <v>-836997.76799999992</v>
      </c>
      <c r="T18" s="117">
        <f t="shared" ref="T18:U20" si="16">T23+T28+T33+T38+T43+T48+T53+T58+T63+T68+T73+T78+T83+T88+T93+T98+T103+T108+T113+T118+T123+T128+T133+T138+T143+T148+T153+T158+T163+T168+T173+T178+T183+T188+T208+T193+T198+T203</f>
        <v>-418499.28599999996</v>
      </c>
      <c r="U18" s="117">
        <f t="shared" si="16"/>
        <v>-418498.48200000002</v>
      </c>
      <c r="V18" s="72">
        <f>X18</f>
        <v>0</v>
      </c>
      <c r="W18" s="117">
        <f t="shared" ref="W18:X20" si="17">W23+W28+W33+W38+W43+W48+W53+W58+W63+W68+W73+W78+W83+W88+W93+W98+W103+W108+W113+W118+W123+W128+W133+W138+W143+W148+W153+W158+W163+W168+W173+W178+W183+W188+W208+W193+W198+W203</f>
        <v>0</v>
      </c>
      <c r="X18" s="117">
        <f t="shared" si="17"/>
        <v>0</v>
      </c>
      <c r="Y18" s="116">
        <f t="shared" ref="Y18:Y20" si="18">M18+S18-V18</f>
        <v>-618942.07799999998</v>
      </c>
      <c r="Z18" s="116">
        <f t="shared" ref="Z18:Z20" si="19">N18+T18-W18</f>
        <v>-406232.40599999996</v>
      </c>
      <c r="AA18" s="27">
        <f>O18+U18-X18+W18</f>
        <v>-212709.67200000002</v>
      </c>
      <c r="AB18" s="6"/>
      <c r="AC18" s="6"/>
      <c r="AD18" s="60"/>
    </row>
    <row r="19" spans="1:30" s="18" customFormat="1" ht="15.75" x14ac:dyDescent="0.2">
      <c r="A19" s="274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5">
        <f t="shared" si="13"/>
        <v>218055.69</v>
      </c>
      <c r="N19" s="117">
        <f t="shared" si="14"/>
        <v>12266.880000000003</v>
      </c>
      <c r="O19" s="117">
        <f t="shared" si="14"/>
        <v>205788.81</v>
      </c>
      <c r="P19" s="271"/>
      <c r="Q19" s="22" t="s">
        <v>6</v>
      </c>
      <c r="R19" s="36"/>
      <c r="S19" s="118">
        <f t="shared" si="15"/>
        <v>-777480.37200000021</v>
      </c>
      <c r="T19" s="117">
        <f t="shared" si="16"/>
        <v>-388740.53400000004</v>
      </c>
      <c r="U19" s="117">
        <f t="shared" si="16"/>
        <v>-388739.83800000011</v>
      </c>
      <c r="V19" s="72">
        <f>X19</f>
        <v>0</v>
      </c>
      <c r="W19" s="117">
        <f t="shared" si="17"/>
        <v>0</v>
      </c>
      <c r="X19" s="117">
        <f t="shared" si="17"/>
        <v>0</v>
      </c>
      <c r="Y19" s="116">
        <f t="shared" si="18"/>
        <v>-559424.68200000026</v>
      </c>
      <c r="Z19" s="116">
        <f t="shared" si="19"/>
        <v>-376473.65400000004</v>
      </c>
      <c r="AA19" s="27">
        <f t="shared" ref="AA19" si="20">O19+U19-X19+W19</f>
        <v>-182951.02800000011</v>
      </c>
      <c r="AB19" s="6"/>
      <c r="AC19" s="6"/>
      <c r="AD19" s="60"/>
    </row>
    <row r="20" spans="1:30" s="18" customFormat="1" ht="15.75" x14ac:dyDescent="0.2">
      <c r="A20" s="274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5">
        <f t="shared" si="13"/>
        <v>218055.69</v>
      </c>
      <c r="N20" s="117">
        <f t="shared" si="14"/>
        <v>12266.880000000003</v>
      </c>
      <c r="O20" s="117">
        <f t="shared" si="14"/>
        <v>205788.81</v>
      </c>
      <c r="P20" s="271"/>
      <c r="Q20" s="22" t="s">
        <v>7</v>
      </c>
      <c r="R20" s="36"/>
      <c r="S20" s="118">
        <f t="shared" si="15"/>
        <v>-717962.97600000002</v>
      </c>
      <c r="T20" s="117">
        <f t="shared" si="16"/>
        <v>-358981.78200000001</v>
      </c>
      <c r="U20" s="117">
        <f t="shared" si="16"/>
        <v>-358981.19400000002</v>
      </c>
      <c r="V20" s="72">
        <f t="shared" ref="V20" si="21">X20</f>
        <v>0</v>
      </c>
      <c r="W20" s="117">
        <f t="shared" si="17"/>
        <v>0</v>
      </c>
      <c r="X20" s="117">
        <f t="shared" si="17"/>
        <v>0</v>
      </c>
      <c r="Y20" s="116">
        <f t="shared" si="18"/>
        <v>-499907.28600000002</v>
      </c>
      <c r="Z20" s="116">
        <f t="shared" si="19"/>
        <v>-346714.902</v>
      </c>
      <c r="AA20" s="27">
        <f>O20+U20-X20+W20</f>
        <v>-153192.38400000002</v>
      </c>
      <c r="AB20" s="6"/>
      <c r="AC20" s="6"/>
      <c r="AD20" s="60"/>
    </row>
    <row r="21" spans="1:30" s="18" customFormat="1" ht="15.75" x14ac:dyDescent="0.2">
      <c r="A21" s="274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0"/>
      <c r="N21" s="270"/>
      <c r="O21" s="270"/>
      <c r="P21" s="271"/>
      <c r="Q21" s="22" t="s">
        <v>195</v>
      </c>
      <c r="R21" s="36"/>
      <c r="S21" s="103">
        <f>T21+U21</f>
        <v>-3124290.3540000003</v>
      </c>
      <c r="T21" s="103">
        <f>SUM(T17:T20)</f>
        <v>-1562146.622</v>
      </c>
      <c r="U21" s="103">
        <f t="shared" ref="U21" si="22">SUM(U17:U20)</f>
        <v>-1562143.7320000003</v>
      </c>
      <c r="V21" s="103">
        <f>SUM(V17:V20)</f>
        <v>222993.18</v>
      </c>
      <c r="W21" s="113">
        <f>SUM(W17:W20)</f>
        <v>98479.219999999987</v>
      </c>
      <c r="X21" s="103">
        <f>SUM(X17:X20)</f>
        <v>222993.18</v>
      </c>
      <c r="Y21" s="294"/>
      <c r="Z21" s="294"/>
      <c r="AA21" s="294"/>
      <c r="AB21" s="6"/>
      <c r="AC21" s="6"/>
      <c r="AD21" s="60"/>
    </row>
    <row r="22" spans="1:30" s="18" customFormat="1" ht="15.75" x14ac:dyDescent="0.2">
      <c r="A22" s="140">
        <v>1</v>
      </c>
      <c r="B22" s="134" t="s">
        <v>9</v>
      </c>
      <c r="C22" s="134" t="s">
        <v>54</v>
      </c>
      <c r="D22" s="134" t="s">
        <v>87</v>
      </c>
      <c r="E22" s="134" t="s">
        <v>72</v>
      </c>
      <c r="F22" s="134" t="s">
        <v>72</v>
      </c>
      <c r="G22" s="134" t="s">
        <v>196</v>
      </c>
      <c r="H22" s="134" t="s">
        <v>12</v>
      </c>
      <c r="I22" s="135">
        <v>40.700000000000003</v>
      </c>
      <c r="J22" s="135">
        <v>98.89</v>
      </c>
      <c r="K22" s="267">
        <v>44287</v>
      </c>
      <c r="L22" s="267">
        <v>47908</v>
      </c>
      <c r="M22" s="26">
        <f>N22+O22</f>
        <v>0</v>
      </c>
      <c r="N22" s="26">
        <v>2012.41</v>
      </c>
      <c r="O22" s="26">
        <v>-2012.41</v>
      </c>
      <c r="P22" s="180" t="s">
        <v>229</v>
      </c>
      <c r="Q22" s="89" t="s">
        <v>4</v>
      </c>
      <c r="R22" s="38"/>
      <c r="S22" s="67">
        <f>T22+U22</f>
        <v>12074.46</v>
      </c>
      <c r="T22" s="67">
        <v>6037.23</v>
      </c>
      <c r="U22" s="68">
        <v>6037.23</v>
      </c>
      <c r="V22" s="68">
        <f>X22</f>
        <v>8049.64</v>
      </c>
      <c r="W22" s="67">
        <v>6037.23</v>
      </c>
      <c r="X22" s="67">
        <v>8049.64</v>
      </c>
      <c r="Y22" s="31">
        <f>M22+S22-V22</f>
        <v>4024.8199999999988</v>
      </c>
      <c r="Z22" s="31">
        <f>N22+T22-W22</f>
        <v>2012.4099999999999</v>
      </c>
      <c r="AA22" s="31">
        <f>O22+U22-X22+W22</f>
        <v>2012.4099999999989</v>
      </c>
      <c r="AB22" s="8" t="s">
        <v>152</v>
      </c>
      <c r="AC22" s="8"/>
      <c r="AD22" s="4"/>
    </row>
    <row r="23" spans="1:30" s="18" customFormat="1" ht="15.75" x14ac:dyDescent="0.2">
      <c r="A23" s="140"/>
      <c r="B23" s="134"/>
      <c r="C23" s="134"/>
      <c r="D23" s="134"/>
      <c r="E23" s="134"/>
      <c r="F23" s="134"/>
      <c r="G23" s="134"/>
      <c r="H23" s="134"/>
      <c r="I23" s="135"/>
      <c r="J23" s="135"/>
      <c r="K23" s="268"/>
      <c r="L23" s="268"/>
      <c r="M23" s="26">
        <f t="shared" ref="M23:M25" si="23">N23+O23</f>
        <v>0</v>
      </c>
      <c r="N23" s="26">
        <v>2012.41</v>
      </c>
      <c r="O23" s="26">
        <v>-2012.41</v>
      </c>
      <c r="P23" s="180"/>
      <c r="Q23" s="89" t="s">
        <v>5</v>
      </c>
      <c r="R23" s="37"/>
      <c r="S23" s="67">
        <f>T23+U23</f>
        <v>0</v>
      </c>
      <c r="T23" s="67">
        <v>0</v>
      </c>
      <c r="U23" s="68">
        <v>0</v>
      </c>
      <c r="V23" s="68">
        <f>X23</f>
        <v>0</v>
      </c>
      <c r="W23" s="67">
        <v>0</v>
      </c>
      <c r="X23" s="67">
        <v>0</v>
      </c>
      <c r="Y23" s="31">
        <f>M23+S23-V23</f>
        <v>0</v>
      </c>
      <c r="Z23" s="31">
        <f>N23+T23-W23</f>
        <v>2012.41</v>
      </c>
      <c r="AA23" s="31">
        <f>O23+U23-X23+W23</f>
        <v>-2012.41</v>
      </c>
      <c r="AB23" s="8"/>
      <c r="AC23" s="8"/>
      <c r="AD23" s="4"/>
    </row>
    <row r="24" spans="1:30" s="18" customFormat="1" ht="15.75" x14ac:dyDescent="0.2">
      <c r="A24" s="140"/>
      <c r="B24" s="134"/>
      <c r="C24" s="134"/>
      <c r="D24" s="134"/>
      <c r="E24" s="134"/>
      <c r="F24" s="134"/>
      <c r="G24" s="134"/>
      <c r="H24" s="134"/>
      <c r="I24" s="135"/>
      <c r="J24" s="135"/>
      <c r="K24" s="268"/>
      <c r="L24" s="268"/>
      <c r="M24" s="26">
        <f t="shared" si="23"/>
        <v>0</v>
      </c>
      <c r="N24" s="26">
        <v>2012.41</v>
      </c>
      <c r="O24" s="26">
        <v>-2012.41</v>
      </c>
      <c r="P24" s="180"/>
      <c r="Q24" s="89" t="s">
        <v>6</v>
      </c>
      <c r="R24" s="37"/>
      <c r="S24" s="67">
        <f t="shared" ref="S24:S25" si="24">T24+U24</f>
        <v>0</v>
      </c>
      <c r="T24" s="67">
        <v>0</v>
      </c>
      <c r="U24" s="68">
        <v>0</v>
      </c>
      <c r="V24" s="68">
        <f t="shared" ref="V24:V25" si="25">X24</f>
        <v>0</v>
      </c>
      <c r="W24" s="67">
        <v>0</v>
      </c>
      <c r="X24" s="67">
        <v>0</v>
      </c>
      <c r="Y24" s="31">
        <f t="shared" ref="Y24:Y25" si="26">M24+S24-V24</f>
        <v>0</v>
      </c>
      <c r="Z24" s="31">
        <f t="shared" ref="Z24:Z25" si="27">N24+T24-W24</f>
        <v>2012.41</v>
      </c>
      <c r="AA24" s="31">
        <f t="shared" ref="AA24:AA25" si="28">O24+U24-X24+W24</f>
        <v>-2012.41</v>
      </c>
      <c r="AB24" s="8"/>
      <c r="AC24" s="8"/>
      <c r="AD24" s="4"/>
    </row>
    <row r="25" spans="1:30" s="18" customFormat="1" ht="15.75" x14ac:dyDescent="0.2">
      <c r="A25" s="140"/>
      <c r="B25" s="134"/>
      <c r="C25" s="134"/>
      <c r="D25" s="134"/>
      <c r="E25" s="134"/>
      <c r="F25" s="134"/>
      <c r="G25" s="134"/>
      <c r="H25" s="134"/>
      <c r="I25" s="135"/>
      <c r="J25" s="135"/>
      <c r="K25" s="268"/>
      <c r="L25" s="268"/>
      <c r="M25" s="26">
        <f t="shared" si="23"/>
        <v>0</v>
      </c>
      <c r="N25" s="26">
        <v>2012.41</v>
      </c>
      <c r="O25" s="26">
        <v>-2012.41</v>
      </c>
      <c r="P25" s="180"/>
      <c r="Q25" s="89" t="s">
        <v>7</v>
      </c>
      <c r="R25" s="37"/>
      <c r="S25" s="67">
        <f t="shared" si="24"/>
        <v>0</v>
      </c>
      <c r="T25" s="67">
        <v>0</v>
      </c>
      <c r="U25" s="68">
        <v>0</v>
      </c>
      <c r="V25" s="68">
        <f t="shared" si="25"/>
        <v>0</v>
      </c>
      <c r="W25" s="67">
        <v>0</v>
      </c>
      <c r="X25" s="67">
        <v>0</v>
      </c>
      <c r="Y25" s="27">
        <f t="shared" si="26"/>
        <v>0</v>
      </c>
      <c r="Z25" s="27">
        <f t="shared" si="27"/>
        <v>2012.41</v>
      </c>
      <c r="AA25" s="27">
        <f t="shared" si="28"/>
        <v>-2012.41</v>
      </c>
      <c r="AB25" s="8"/>
      <c r="AC25" s="8"/>
      <c r="AD25" s="4"/>
    </row>
    <row r="26" spans="1:30" s="18" customFormat="1" ht="15.75" x14ac:dyDescent="0.2">
      <c r="A26" s="140"/>
      <c r="B26" s="134"/>
      <c r="C26" s="134"/>
      <c r="D26" s="134"/>
      <c r="E26" s="134"/>
      <c r="F26" s="134"/>
      <c r="G26" s="134"/>
      <c r="H26" s="134"/>
      <c r="I26" s="135"/>
      <c r="J26" s="135"/>
      <c r="K26" s="268"/>
      <c r="L26" s="268"/>
      <c r="M26" s="161"/>
      <c r="N26" s="161"/>
      <c r="O26" s="161"/>
      <c r="P26" s="180"/>
      <c r="Q26" s="22" t="s">
        <v>3</v>
      </c>
      <c r="R26" s="37"/>
      <c r="S26" s="30">
        <f>SUM(S22:S25)</f>
        <v>12074.46</v>
      </c>
      <c r="T26" s="30">
        <f>SUM(T22:T25)</f>
        <v>6037.23</v>
      </c>
      <c r="U26" s="30">
        <f t="shared" ref="U26:V26" si="29">SUM(U22:U25)</f>
        <v>6037.23</v>
      </c>
      <c r="V26" s="30">
        <f t="shared" si="29"/>
        <v>8049.64</v>
      </c>
      <c r="W26" s="103">
        <f>SUM(W22:W25)</f>
        <v>6037.23</v>
      </c>
      <c r="X26" s="30">
        <f>SUM(X22:X25)</f>
        <v>8049.64</v>
      </c>
      <c r="Y26" s="293"/>
      <c r="Z26" s="293"/>
      <c r="AA26" s="293"/>
      <c r="AB26" s="9"/>
      <c r="AC26" s="9"/>
      <c r="AD26" s="5"/>
    </row>
    <row r="27" spans="1:30" s="18" customFormat="1" ht="15.75" x14ac:dyDescent="0.2">
      <c r="A27" s="140">
        <v>2</v>
      </c>
      <c r="B27" s="134" t="s">
        <v>9</v>
      </c>
      <c r="C27" s="134" t="s">
        <v>54</v>
      </c>
      <c r="D27" s="134" t="s">
        <v>88</v>
      </c>
      <c r="E27" s="134" t="s">
        <v>72</v>
      </c>
      <c r="F27" s="134" t="s">
        <v>72</v>
      </c>
      <c r="G27" s="134" t="s">
        <v>197</v>
      </c>
      <c r="H27" s="134" t="s">
        <v>12</v>
      </c>
      <c r="I27" s="135">
        <v>35.4</v>
      </c>
      <c r="J27" s="135">
        <v>89.9</v>
      </c>
      <c r="K27" s="267">
        <v>44287</v>
      </c>
      <c r="L27" s="267">
        <v>47908</v>
      </c>
      <c r="M27" s="26">
        <f>N27+O27</f>
        <v>0</v>
      </c>
      <c r="N27" s="31">
        <v>1591.23</v>
      </c>
      <c r="O27" s="31">
        <v>-1591.23</v>
      </c>
      <c r="P27" s="180" t="s">
        <v>74</v>
      </c>
      <c r="Q27" s="89" t="s">
        <v>4</v>
      </c>
      <c r="R27" s="38"/>
      <c r="S27" s="67">
        <f>T27+U27</f>
        <v>9547.3799999999992</v>
      </c>
      <c r="T27" s="67">
        <v>4773.6899999999996</v>
      </c>
      <c r="U27" s="129">
        <v>4773.6899999999996</v>
      </c>
      <c r="V27" s="68">
        <f>X27</f>
        <v>6364.92</v>
      </c>
      <c r="W27" s="67">
        <v>4773.6899999999996</v>
      </c>
      <c r="X27" s="67">
        <v>6364.92</v>
      </c>
      <c r="Y27" s="31">
        <f>M27+S27-V27</f>
        <v>3182.4599999999991</v>
      </c>
      <c r="Z27" s="31">
        <f>N27+T27-W27</f>
        <v>1591.2300000000005</v>
      </c>
      <c r="AA27" s="31">
        <f>O27+U27-X27+W27</f>
        <v>1591.2299999999991</v>
      </c>
      <c r="AB27" s="8" t="s">
        <v>152</v>
      </c>
      <c r="AC27" s="8"/>
      <c r="AD27" s="4"/>
    </row>
    <row r="28" spans="1:30" s="18" customFormat="1" ht="15.75" x14ac:dyDescent="0.2">
      <c r="A28" s="140"/>
      <c r="B28" s="134"/>
      <c r="C28" s="134"/>
      <c r="D28" s="134"/>
      <c r="E28" s="134"/>
      <c r="F28" s="134"/>
      <c r="G28" s="134"/>
      <c r="H28" s="134"/>
      <c r="I28" s="135"/>
      <c r="J28" s="135"/>
      <c r="K28" s="268"/>
      <c r="L28" s="268"/>
      <c r="M28" s="26">
        <f t="shared" ref="M28:M30" si="30">N28+O28</f>
        <v>0</v>
      </c>
      <c r="N28" s="31">
        <v>1591.23</v>
      </c>
      <c r="O28" s="31">
        <v>-1591.23</v>
      </c>
      <c r="P28" s="180"/>
      <c r="Q28" s="89" t="s">
        <v>5</v>
      </c>
      <c r="R28" s="37"/>
      <c r="S28" s="67">
        <f>T28+U28</f>
        <v>0</v>
      </c>
      <c r="T28" s="67">
        <v>0</v>
      </c>
      <c r="U28" s="129">
        <v>0</v>
      </c>
      <c r="V28" s="68">
        <f>X28</f>
        <v>0</v>
      </c>
      <c r="W28" s="67">
        <v>0</v>
      </c>
      <c r="X28" s="67">
        <v>0</v>
      </c>
      <c r="Y28" s="31">
        <f>M28+S28-V28</f>
        <v>0</v>
      </c>
      <c r="Z28" s="31">
        <f>N28+T28-W28</f>
        <v>1591.23</v>
      </c>
      <c r="AA28" s="31">
        <f>O28+U28-X28+W28</f>
        <v>-1591.23</v>
      </c>
      <c r="AB28" s="8"/>
      <c r="AC28" s="8"/>
      <c r="AD28" s="4"/>
    </row>
    <row r="29" spans="1:30" s="18" customFormat="1" ht="15.75" x14ac:dyDescent="0.2">
      <c r="A29" s="140"/>
      <c r="B29" s="134"/>
      <c r="C29" s="134"/>
      <c r="D29" s="134"/>
      <c r="E29" s="134"/>
      <c r="F29" s="134"/>
      <c r="G29" s="134"/>
      <c r="H29" s="134"/>
      <c r="I29" s="135"/>
      <c r="J29" s="135"/>
      <c r="K29" s="268"/>
      <c r="L29" s="268"/>
      <c r="M29" s="26">
        <f t="shared" si="30"/>
        <v>0</v>
      </c>
      <c r="N29" s="31">
        <v>1591.23</v>
      </c>
      <c r="O29" s="31">
        <v>-1591.23</v>
      </c>
      <c r="P29" s="180"/>
      <c r="Q29" s="89" t="s">
        <v>6</v>
      </c>
      <c r="R29" s="37"/>
      <c r="S29" s="67">
        <f t="shared" ref="S29:S30" si="31">T29+U29</f>
        <v>0</v>
      </c>
      <c r="T29" s="67">
        <v>0</v>
      </c>
      <c r="U29" s="129">
        <v>0</v>
      </c>
      <c r="V29" s="68">
        <f t="shared" ref="V29:V30" si="32">X29</f>
        <v>0</v>
      </c>
      <c r="W29" s="67">
        <v>0</v>
      </c>
      <c r="X29" s="67">
        <v>0</v>
      </c>
      <c r="Y29" s="31">
        <f t="shared" ref="Y29:Y30" si="33">M29+S29-V29</f>
        <v>0</v>
      </c>
      <c r="Z29" s="31">
        <f t="shared" ref="Z29:Z30" si="34">N29+T29-W29</f>
        <v>1591.23</v>
      </c>
      <c r="AA29" s="31">
        <f t="shared" ref="AA29:AA30" si="35">O29+U29-X29+W29</f>
        <v>-1591.23</v>
      </c>
      <c r="AB29" s="8"/>
      <c r="AC29" s="8"/>
      <c r="AD29" s="4"/>
    </row>
    <row r="30" spans="1:30" s="18" customFormat="1" ht="15.75" x14ac:dyDescent="0.2">
      <c r="A30" s="140"/>
      <c r="B30" s="134"/>
      <c r="C30" s="134"/>
      <c r="D30" s="134"/>
      <c r="E30" s="134"/>
      <c r="F30" s="134"/>
      <c r="G30" s="134"/>
      <c r="H30" s="134"/>
      <c r="I30" s="135"/>
      <c r="J30" s="135"/>
      <c r="K30" s="268"/>
      <c r="L30" s="268"/>
      <c r="M30" s="26">
        <f t="shared" si="30"/>
        <v>0</v>
      </c>
      <c r="N30" s="31">
        <v>1591.23</v>
      </c>
      <c r="O30" s="31">
        <v>-1591.23</v>
      </c>
      <c r="P30" s="180"/>
      <c r="Q30" s="89" t="s">
        <v>7</v>
      </c>
      <c r="R30" s="37"/>
      <c r="S30" s="67">
        <f t="shared" si="31"/>
        <v>0</v>
      </c>
      <c r="T30" s="67">
        <v>0</v>
      </c>
      <c r="U30" s="129">
        <v>0</v>
      </c>
      <c r="V30" s="68">
        <f t="shared" si="32"/>
        <v>0</v>
      </c>
      <c r="W30" s="67">
        <v>0</v>
      </c>
      <c r="X30" s="67">
        <v>0</v>
      </c>
      <c r="Y30" s="27">
        <f t="shared" si="33"/>
        <v>0</v>
      </c>
      <c r="Z30" s="27">
        <f t="shared" si="34"/>
        <v>1591.23</v>
      </c>
      <c r="AA30" s="27">
        <f t="shared" si="35"/>
        <v>-1591.23</v>
      </c>
      <c r="AB30" s="8"/>
      <c r="AC30" s="8"/>
      <c r="AD30" s="4"/>
    </row>
    <row r="31" spans="1:30" s="18" customFormat="1" ht="15.75" x14ac:dyDescent="0.2">
      <c r="A31" s="140"/>
      <c r="B31" s="134"/>
      <c r="C31" s="134"/>
      <c r="D31" s="134"/>
      <c r="E31" s="134"/>
      <c r="F31" s="134"/>
      <c r="G31" s="134"/>
      <c r="H31" s="134"/>
      <c r="I31" s="135"/>
      <c r="J31" s="135"/>
      <c r="K31" s="268"/>
      <c r="L31" s="268"/>
      <c r="M31" s="161"/>
      <c r="N31" s="161"/>
      <c r="O31" s="161"/>
      <c r="P31" s="180"/>
      <c r="Q31" s="22" t="s">
        <v>3</v>
      </c>
      <c r="R31" s="37"/>
      <c r="S31" s="118">
        <f>SUM(S27:S30)</f>
        <v>9547.3799999999992</v>
      </c>
      <c r="T31" s="118">
        <f>SUM(T27:T30)</f>
        <v>4773.6899999999996</v>
      </c>
      <c r="U31" s="118">
        <f t="shared" ref="U31:V31" si="36">SUM(U27:U30)</f>
        <v>4773.6899999999996</v>
      </c>
      <c r="V31" s="118">
        <f t="shared" si="36"/>
        <v>6364.92</v>
      </c>
      <c r="W31" s="103">
        <f>SUM(W27:W30)</f>
        <v>4773.6899999999996</v>
      </c>
      <c r="X31" s="30">
        <f>SUM(X27:X30)</f>
        <v>6364.92</v>
      </c>
      <c r="Y31" s="293"/>
      <c r="Z31" s="293"/>
      <c r="AA31" s="293"/>
      <c r="AB31" s="9"/>
      <c r="AC31" s="9"/>
      <c r="AD31" s="5"/>
    </row>
    <row r="32" spans="1:30" s="18" customFormat="1" ht="15.75" x14ac:dyDescent="0.2">
      <c r="A32" s="140">
        <v>3</v>
      </c>
      <c r="B32" s="134" t="s">
        <v>9</v>
      </c>
      <c r="C32" s="134" t="s">
        <v>54</v>
      </c>
      <c r="D32" s="134" t="s">
        <v>89</v>
      </c>
      <c r="E32" s="134" t="s">
        <v>72</v>
      </c>
      <c r="F32" s="134" t="s">
        <v>72</v>
      </c>
      <c r="G32" s="134" t="s">
        <v>198</v>
      </c>
      <c r="H32" s="134" t="s">
        <v>12</v>
      </c>
      <c r="I32" s="135">
        <v>47.7</v>
      </c>
      <c r="J32" s="135">
        <f>4288.23/I32</f>
        <v>89.899999999999991</v>
      </c>
      <c r="K32" s="267">
        <v>44287</v>
      </c>
      <c r="L32" s="267">
        <v>47908</v>
      </c>
      <c r="M32" s="26">
        <f>N32+O32</f>
        <v>0</v>
      </c>
      <c r="N32" s="31">
        <v>2144.12</v>
      </c>
      <c r="O32" s="31">
        <v>-2144.12</v>
      </c>
      <c r="P32" s="180" t="s">
        <v>74</v>
      </c>
      <c r="Q32" s="89" t="s">
        <v>4</v>
      </c>
      <c r="R32" s="38"/>
      <c r="S32" s="67">
        <f>T32+U32</f>
        <v>12864.689999999999</v>
      </c>
      <c r="T32" s="67">
        <v>6432.36</v>
      </c>
      <c r="U32" s="68">
        <v>6432.33</v>
      </c>
      <c r="V32" s="68">
        <f>X32</f>
        <v>8576.4599999999991</v>
      </c>
      <c r="W32" s="67">
        <v>6432.36</v>
      </c>
      <c r="X32" s="67">
        <v>8576.4599999999991</v>
      </c>
      <c r="Y32" s="31">
        <f>M32+S32-V32</f>
        <v>4288.2299999999996</v>
      </c>
      <c r="Z32" s="31">
        <f>N32+T32-W32</f>
        <v>2144.12</v>
      </c>
      <c r="AA32" s="31">
        <f>O32+U32-X32+W32</f>
        <v>2144.1100000000006</v>
      </c>
      <c r="AB32" s="8" t="s">
        <v>152</v>
      </c>
      <c r="AC32" s="8"/>
      <c r="AD32" s="4"/>
    </row>
    <row r="33" spans="1:30" s="18" customFormat="1" ht="15.75" x14ac:dyDescent="0.2">
      <c r="A33" s="140"/>
      <c r="B33" s="134"/>
      <c r="C33" s="134"/>
      <c r="D33" s="134"/>
      <c r="E33" s="134"/>
      <c r="F33" s="134"/>
      <c r="G33" s="134"/>
      <c r="H33" s="134"/>
      <c r="I33" s="135"/>
      <c r="J33" s="135"/>
      <c r="K33" s="268"/>
      <c r="L33" s="268"/>
      <c r="M33" s="26">
        <f t="shared" ref="M33:M35" si="37">N33+O33</f>
        <v>0</v>
      </c>
      <c r="N33" s="31">
        <v>2144.12</v>
      </c>
      <c r="O33" s="31">
        <v>-2144.12</v>
      </c>
      <c r="P33" s="180"/>
      <c r="Q33" s="89" t="s">
        <v>5</v>
      </c>
      <c r="R33" s="37"/>
      <c r="S33" s="67">
        <f>T33+U33</f>
        <v>0</v>
      </c>
      <c r="T33" s="67">
        <v>0</v>
      </c>
      <c r="U33" s="68">
        <v>0</v>
      </c>
      <c r="V33" s="68">
        <f>X33</f>
        <v>0</v>
      </c>
      <c r="W33" s="67">
        <v>0</v>
      </c>
      <c r="X33" s="67">
        <v>0</v>
      </c>
      <c r="Y33" s="31">
        <f>M33+S33-V33</f>
        <v>0</v>
      </c>
      <c r="Z33" s="31">
        <f>N33+T33-W33</f>
        <v>2144.12</v>
      </c>
      <c r="AA33" s="31">
        <f>O33+U33-X33+W33</f>
        <v>-2144.12</v>
      </c>
      <c r="AB33" s="8"/>
      <c r="AC33" s="8"/>
      <c r="AD33" s="4"/>
    </row>
    <row r="34" spans="1:30" s="18" customFormat="1" ht="15.75" x14ac:dyDescent="0.2">
      <c r="A34" s="140"/>
      <c r="B34" s="134"/>
      <c r="C34" s="134"/>
      <c r="D34" s="134"/>
      <c r="E34" s="134"/>
      <c r="F34" s="134"/>
      <c r="G34" s="134"/>
      <c r="H34" s="134"/>
      <c r="I34" s="135"/>
      <c r="J34" s="135"/>
      <c r="K34" s="268"/>
      <c r="L34" s="268"/>
      <c r="M34" s="26">
        <f t="shared" si="37"/>
        <v>0</v>
      </c>
      <c r="N34" s="31">
        <v>2144.12</v>
      </c>
      <c r="O34" s="31">
        <v>-2144.12</v>
      </c>
      <c r="P34" s="180"/>
      <c r="Q34" s="89" t="s">
        <v>6</v>
      </c>
      <c r="R34" s="37"/>
      <c r="S34" s="67">
        <f t="shared" ref="S34:S35" si="38">T34+U34</f>
        <v>0</v>
      </c>
      <c r="T34" s="67">
        <v>0</v>
      </c>
      <c r="U34" s="68">
        <v>0</v>
      </c>
      <c r="V34" s="68">
        <f t="shared" ref="V34:V35" si="39">X34</f>
        <v>0</v>
      </c>
      <c r="W34" s="67">
        <v>0</v>
      </c>
      <c r="X34" s="67">
        <v>0</v>
      </c>
      <c r="Y34" s="31">
        <f t="shared" ref="Y34:Y35" si="40">M34+S34-V34</f>
        <v>0</v>
      </c>
      <c r="Z34" s="31">
        <f t="shared" ref="Z34:Z35" si="41">N34+T34-W34</f>
        <v>2144.12</v>
      </c>
      <c r="AA34" s="31">
        <f t="shared" ref="AA34:AA35" si="42">O34+U34-X34+W34</f>
        <v>-2144.12</v>
      </c>
      <c r="AB34" s="8"/>
      <c r="AC34" s="8"/>
      <c r="AD34" s="4"/>
    </row>
    <row r="35" spans="1:30" s="18" customFormat="1" ht="15.75" x14ac:dyDescent="0.2">
      <c r="A35" s="140"/>
      <c r="B35" s="134"/>
      <c r="C35" s="134"/>
      <c r="D35" s="134"/>
      <c r="E35" s="134"/>
      <c r="F35" s="134"/>
      <c r="G35" s="134"/>
      <c r="H35" s="134"/>
      <c r="I35" s="135"/>
      <c r="J35" s="135"/>
      <c r="K35" s="268"/>
      <c r="L35" s="268"/>
      <c r="M35" s="26">
        <f t="shared" si="37"/>
        <v>0</v>
      </c>
      <c r="N35" s="31">
        <v>2144.12</v>
      </c>
      <c r="O35" s="31">
        <v>-2144.12</v>
      </c>
      <c r="P35" s="180"/>
      <c r="Q35" s="89" t="s">
        <v>7</v>
      </c>
      <c r="R35" s="37"/>
      <c r="S35" s="67">
        <f t="shared" si="38"/>
        <v>0</v>
      </c>
      <c r="T35" s="67">
        <v>0</v>
      </c>
      <c r="U35" s="68">
        <v>0</v>
      </c>
      <c r="V35" s="68">
        <f t="shared" si="39"/>
        <v>0</v>
      </c>
      <c r="W35" s="67">
        <v>0</v>
      </c>
      <c r="X35" s="67">
        <v>0</v>
      </c>
      <c r="Y35" s="27">
        <f t="shared" si="40"/>
        <v>0</v>
      </c>
      <c r="Z35" s="27">
        <f t="shared" si="41"/>
        <v>2144.12</v>
      </c>
      <c r="AA35" s="27">
        <f t="shared" si="42"/>
        <v>-2144.12</v>
      </c>
      <c r="AB35" s="8"/>
      <c r="AC35" s="8"/>
      <c r="AD35" s="4"/>
    </row>
    <row r="36" spans="1:30" s="18" customFormat="1" ht="15.75" x14ac:dyDescent="0.2">
      <c r="A36" s="140"/>
      <c r="B36" s="134"/>
      <c r="C36" s="134"/>
      <c r="D36" s="134"/>
      <c r="E36" s="134"/>
      <c r="F36" s="134"/>
      <c r="G36" s="134"/>
      <c r="H36" s="134"/>
      <c r="I36" s="135"/>
      <c r="J36" s="135"/>
      <c r="K36" s="268"/>
      <c r="L36" s="268"/>
      <c r="M36" s="161"/>
      <c r="N36" s="161"/>
      <c r="O36" s="161"/>
      <c r="P36" s="180"/>
      <c r="Q36" s="22" t="s">
        <v>3</v>
      </c>
      <c r="R36" s="37"/>
      <c r="S36" s="118">
        <f>SUM(S32:S35)</f>
        <v>12864.689999999999</v>
      </c>
      <c r="T36" s="118">
        <f>SUM(T32:T35)</f>
        <v>6432.36</v>
      </c>
      <c r="U36" s="118">
        <f t="shared" ref="U36:V36" si="43">SUM(U32:U35)</f>
        <v>6432.33</v>
      </c>
      <c r="V36" s="118">
        <f t="shared" si="43"/>
        <v>8576.4599999999991</v>
      </c>
      <c r="W36" s="103">
        <f>SUM(W32:W35)</f>
        <v>6432.36</v>
      </c>
      <c r="X36" s="30">
        <f>SUM(X32:X35)</f>
        <v>8576.4599999999991</v>
      </c>
      <c r="Y36" s="293"/>
      <c r="Z36" s="293"/>
      <c r="AA36" s="293"/>
      <c r="AB36" s="9"/>
      <c r="AC36" s="9"/>
      <c r="AD36" s="5"/>
    </row>
    <row r="37" spans="1:30" s="18" customFormat="1" ht="15.75" x14ac:dyDescent="0.2">
      <c r="A37" s="140">
        <v>4</v>
      </c>
      <c r="B37" s="134" t="s">
        <v>9</v>
      </c>
      <c r="C37" s="134" t="s">
        <v>54</v>
      </c>
      <c r="D37" s="134" t="s">
        <v>90</v>
      </c>
      <c r="E37" s="134" t="s">
        <v>72</v>
      </c>
      <c r="F37" s="134" t="s">
        <v>72</v>
      </c>
      <c r="G37" s="134" t="s">
        <v>199</v>
      </c>
      <c r="H37" s="134" t="s">
        <v>12</v>
      </c>
      <c r="I37" s="135">
        <v>54.5</v>
      </c>
      <c r="J37" s="135">
        <f>5879.46/I37</f>
        <v>107.88</v>
      </c>
      <c r="K37" s="267">
        <v>44287</v>
      </c>
      <c r="L37" s="267">
        <v>47908</v>
      </c>
      <c r="M37" s="26">
        <f>N37+O37</f>
        <v>0</v>
      </c>
      <c r="N37" s="31">
        <v>2939.73</v>
      </c>
      <c r="O37" s="31">
        <v>-2939.73</v>
      </c>
      <c r="P37" s="180" t="s">
        <v>74</v>
      </c>
      <c r="Q37" s="89" t="s">
        <v>4</v>
      </c>
      <c r="R37" s="38"/>
      <c r="S37" s="67">
        <f>T37+U37</f>
        <v>17638.38</v>
      </c>
      <c r="T37" s="67">
        <v>8819.19</v>
      </c>
      <c r="U37" s="68">
        <v>8819.19</v>
      </c>
      <c r="V37" s="68">
        <f>X37</f>
        <v>11758.92</v>
      </c>
      <c r="W37" s="67">
        <v>8819.19</v>
      </c>
      <c r="X37" s="67">
        <v>11758.92</v>
      </c>
      <c r="Y37" s="31">
        <f>M37+S37-V37</f>
        <v>5879.4600000000009</v>
      </c>
      <c r="Z37" s="31">
        <f>N37+T37-W37</f>
        <v>2939.7299999999996</v>
      </c>
      <c r="AA37" s="31">
        <f>O37+U37-X37+W37</f>
        <v>2939.7300000000014</v>
      </c>
      <c r="AB37" s="8" t="s">
        <v>152</v>
      </c>
      <c r="AC37" s="8"/>
      <c r="AD37" s="4"/>
    </row>
    <row r="38" spans="1:30" s="18" customFormat="1" ht="15.75" x14ac:dyDescent="0.2">
      <c r="A38" s="140"/>
      <c r="B38" s="134"/>
      <c r="C38" s="134"/>
      <c r="D38" s="134"/>
      <c r="E38" s="134"/>
      <c r="F38" s="134"/>
      <c r="G38" s="134"/>
      <c r="H38" s="134"/>
      <c r="I38" s="135"/>
      <c r="J38" s="135"/>
      <c r="K38" s="268"/>
      <c r="L38" s="268"/>
      <c r="M38" s="26">
        <f t="shared" ref="M38:M40" si="44">N38+O38</f>
        <v>0</v>
      </c>
      <c r="N38" s="31">
        <v>2939.73</v>
      </c>
      <c r="O38" s="31">
        <v>-2939.73</v>
      </c>
      <c r="P38" s="180"/>
      <c r="Q38" s="89" t="s">
        <v>5</v>
      </c>
      <c r="R38" s="37"/>
      <c r="S38" s="67">
        <f>T38+U38</f>
        <v>0</v>
      </c>
      <c r="T38" s="67">
        <v>0</v>
      </c>
      <c r="U38" s="67">
        <v>0</v>
      </c>
      <c r="V38" s="68">
        <f>X38</f>
        <v>0</v>
      </c>
      <c r="W38" s="67">
        <v>0</v>
      </c>
      <c r="X38" s="67">
        <v>0</v>
      </c>
      <c r="Y38" s="31">
        <f>M38+S38-V38</f>
        <v>0</v>
      </c>
      <c r="Z38" s="31">
        <f>N38+T38-W38</f>
        <v>2939.73</v>
      </c>
      <c r="AA38" s="31">
        <f>O38+U38-X38+W38</f>
        <v>-2939.73</v>
      </c>
      <c r="AB38" s="8"/>
      <c r="AC38" s="8"/>
      <c r="AD38" s="4"/>
    </row>
    <row r="39" spans="1:30" s="18" customFormat="1" ht="15.75" x14ac:dyDescent="0.2">
      <c r="A39" s="140"/>
      <c r="B39" s="134"/>
      <c r="C39" s="134"/>
      <c r="D39" s="134"/>
      <c r="E39" s="134"/>
      <c r="F39" s="134"/>
      <c r="G39" s="134"/>
      <c r="H39" s="134"/>
      <c r="I39" s="135"/>
      <c r="J39" s="135"/>
      <c r="K39" s="268"/>
      <c r="L39" s="268"/>
      <c r="M39" s="26">
        <f t="shared" si="44"/>
        <v>0</v>
      </c>
      <c r="N39" s="31">
        <v>2939.73</v>
      </c>
      <c r="O39" s="31">
        <v>-2939.73</v>
      </c>
      <c r="P39" s="180"/>
      <c r="Q39" s="89" t="s">
        <v>6</v>
      </c>
      <c r="R39" s="37"/>
      <c r="S39" s="67">
        <f t="shared" ref="S39:S44" si="45">T39+U39</f>
        <v>0</v>
      </c>
      <c r="T39" s="67">
        <v>0</v>
      </c>
      <c r="U39" s="67">
        <v>0</v>
      </c>
      <c r="V39" s="68">
        <f t="shared" ref="V39:V44" si="46">X39</f>
        <v>0</v>
      </c>
      <c r="W39" s="67">
        <v>0</v>
      </c>
      <c r="X39" s="67">
        <v>0</v>
      </c>
      <c r="Y39" s="31">
        <f t="shared" ref="Y39:Y40" si="47">M39+S39-V39</f>
        <v>0</v>
      </c>
      <c r="Z39" s="31">
        <f t="shared" ref="Z39:Z40" si="48">N39+T39-W39</f>
        <v>2939.73</v>
      </c>
      <c r="AA39" s="31">
        <f t="shared" ref="AA39:AA40" si="49">O39+U39-X39+W39</f>
        <v>-2939.73</v>
      </c>
      <c r="AB39" s="8"/>
      <c r="AC39" s="8"/>
      <c r="AD39" s="4"/>
    </row>
    <row r="40" spans="1:30" s="18" customFormat="1" ht="15.75" x14ac:dyDescent="0.2">
      <c r="A40" s="140"/>
      <c r="B40" s="134"/>
      <c r="C40" s="134"/>
      <c r="D40" s="134"/>
      <c r="E40" s="134"/>
      <c r="F40" s="134"/>
      <c r="G40" s="134"/>
      <c r="H40" s="134"/>
      <c r="I40" s="135"/>
      <c r="J40" s="135"/>
      <c r="K40" s="268"/>
      <c r="L40" s="268"/>
      <c r="M40" s="26">
        <f t="shared" si="44"/>
        <v>0</v>
      </c>
      <c r="N40" s="31">
        <v>2939.73</v>
      </c>
      <c r="O40" s="31">
        <v>-2939.73</v>
      </c>
      <c r="P40" s="180"/>
      <c r="Q40" s="89" t="s">
        <v>7</v>
      </c>
      <c r="R40" s="37"/>
      <c r="S40" s="67">
        <f t="shared" si="45"/>
        <v>0</v>
      </c>
      <c r="T40" s="67">
        <v>0</v>
      </c>
      <c r="U40" s="67">
        <v>0</v>
      </c>
      <c r="V40" s="68">
        <f t="shared" si="46"/>
        <v>0</v>
      </c>
      <c r="W40" s="67">
        <v>0</v>
      </c>
      <c r="X40" s="67">
        <v>0</v>
      </c>
      <c r="Y40" s="27">
        <f t="shared" si="47"/>
        <v>0</v>
      </c>
      <c r="Z40" s="27">
        <f t="shared" si="48"/>
        <v>2939.73</v>
      </c>
      <c r="AA40" s="27">
        <f t="shared" si="49"/>
        <v>-2939.73</v>
      </c>
      <c r="AB40" s="8"/>
      <c r="AC40" s="8"/>
      <c r="AD40" s="4"/>
    </row>
    <row r="41" spans="1:30" s="18" customFormat="1" ht="15.75" x14ac:dyDescent="0.2">
      <c r="A41" s="140"/>
      <c r="B41" s="134"/>
      <c r="C41" s="134"/>
      <c r="D41" s="134"/>
      <c r="E41" s="134"/>
      <c r="F41" s="134"/>
      <c r="G41" s="134"/>
      <c r="H41" s="134"/>
      <c r="I41" s="135"/>
      <c r="J41" s="135"/>
      <c r="K41" s="268"/>
      <c r="L41" s="268"/>
      <c r="M41" s="161"/>
      <c r="N41" s="161"/>
      <c r="O41" s="161"/>
      <c r="P41" s="180"/>
      <c r="Q41" s="22" t="s">
        <v>3</v>
      </c>
      <c r="R41" s="37"/>
      <c r="S41" s="67">
        <f t="shared" si="45"/>
        <v>-4773.6899999999996</v>
      </c>
      <c r="T41" s="67">
        <v>-2386.8449999999998</v>
      </c>
      <c r="U41" s="129">
        <v>-2386.8449999999998</v>
      </c>
      <c r="V41" s="68">
        <f t="shared" si="46"/>
        <v>11758.92</v>
      </c>
      <c r="W41" s="103">
        <f>SUM(W37:W40)</f>
        <v>8819.19</v>
      </c>
      <c r="X41" s="30">
        <f>SUM(X37:X40)</f>
        <v>11758.92</v>
      </c>
      <c r="Y41" s="293"/>
      <c r="Z41" s="293"/>
      <c r="AA41" s="293"/>
      <c r="AB41" s="9"/>
      <c r="AC41" s="9"/>
      <c r="AD41" s="5"/>
    </row>
    <row r="42" spans="1:30" s="18" customFormat="1" ht="15.75" x14ac:dyDescent="0.2">
      <c r="A42" s="140">
        <v>5</v>
      </c>
      <c r="B42" s="134" t="s">
        <v>9</v>
      </c>
      <c r="C42" s="134" t="s">
        <v>416</v>
      </c>
      <c r="D42" s="134" t="s">
        <v>417</v>
      </c>
      <c r="E42" s="134" t="s">
        <v>73</v>
      </c>
      <c r="F42" s="134">
        <v>648.15</v>
      </c>
      <c r="G42" s="134" t="s">
        <v>418</v>
      </c>
      <c r="H42" s="134" t="s">
        <v>419</v>
      </c>
      <c r="I42" s="257">
        <v>44.7</v>
      </c>
      <c r="J42" s="259">
        <v>16.18</v>
      </c>
      <c r="K42" s="258">
        <v>44986</v>
      </c>
      <c r="L42" s="258">
        <v>45322</v>
      </c>
      <c r="M42" s="31">
        <f>N42+O42</f>
        <v>0</v>
      </c>
      <c r="N42" s="31">
        <v>0</v>
      </c>
      <c r="O42" s="31">
        <v>0</v>
      </c>
      <c r="P42" s="180" t="s">
        <v>74</v>
      </c>
      <c r="Q42" s="89" t="s">
        <v>4</v>
      </c>
      <c r="R42" s="41"/>
      <c r="S42" s="67">
        <f t="shared" si="45"/>
        <v>-7637.9040000000005</v>
      </c>
      <c r="T42" s="67">
        <v>-3818.9520000000002</v>
      </c>
      <c r="U42" s="129">
        <v>-3818.9520000000002</v>
      </c>
      <c r="V42" s="68">
        <f t="shared" si="46"/>
        <v>0</v>
      </c>
      <c r="W42" s="67">
        <v>0</v>
      </c>
      <c r="X42" s="67">
        <v>0</v>
      </c>
      <c r="Y42" s="31">
        <f>M42+S42-V42</f>
        <v>-7637.9040000000005</v>
      </c>
      <c r="Z42" s="31">
        <f>N42+T42-W42</f>
        <v>-3818.9520000000002</v>
      </c>
      <c r="AA42" s="31">
        <f>O42+U42-X42+W42</f>
        <v>-3818.9520000000002</v>
      </c>
      <c r="AB42" s="8" t="s">
        <v>152</v>
      </c>
      <c r="AC42" s="8"/>
      <c r="AD42" s="4"/>
    </row>
    <row r="43" spans="1:30" s="18" customFormat="1" ht="15.75" x14ac:dyDescent="0.2">
      <c r="A43" s="140"/>
      <c r="B43" s="134"/>
      <c r="C43" s="134"/>
      <c r="D43" s="134"/>
      <c r="E43" s="134"/>
      <c r="F43" s="134"/>
      <c r="G43" s="134"/>
      <c r="H43" s="134"/>
      <c r="I43" s="257"/>
      <c r="J43" s="259"/>
      <c r="K43" s="198"/>
      <c r="L43" s="198"/>
      <c r="M43" s="26">
        <f t="shared" ref="M43:M45" si="50">N43+O43</f>
        <v>0</v>
      </c>
      <c r="N43" s="31">
        <v>0</v>
      </c>
      <c r="O43" s="31">
        <v>0</v>
      </c>
      <c r="P43" s="180"/>
      <c r="Q43" s="89" t="s">
        <v>5</v>
      </c>
      <c r="R43" s="41"/>
      <c r="S43" s="67">
        <f t="shared" si="45"/>
        <v>-10502.118</v>
      </c>
      <c r="T43" s="67">
        <v>-5251.0590000000002</v>
      </c>
      <c r="U43" s="129">
        <v>-5251.0590000000002</v>
      </c>
      <c r="V43" s="68">
        <f t="shared" si="46"/>
        <v>0</v>
      </c>
      <c r="W43" s="67">
        <v>0</v>
      </c>
      <c r="X43" s="67">
        <v>0</v>
      </c>
      <c r="Y43" s="31">
        <f>M43+S43-V43</f>
        <v>-10502.118</v>
      </c>
      <c r="Z43" s="31">
        <f>N43+T43-W43</f>
        <v>-5251.0590000000002</v>
      </c>
      <c r="AA43" s="31">
        <f>O43+U43-X43+W43</f>
        <v>-5251.0590000000002</v>
      </c>
      <c r="AB43" s="8"/>
      <c r="AC43" s="8"/>
      <c r="AD43" s="4"/>
    </row>
    <row r="44" spans="1:30" s="18" customFormat="1" ht="15.75" x14ac:dyDescent="0.2">
      <c r="A44" s="140"/>
      <c r="B44" s="134"/>
      <c r="C44" s="134"/>
      <c r="D44" s="134"/>
      <c r="E44" s="134"/>
      <c r="F44" s="134"/>
      <c r="G44" s="134"/>
      <c r="H44" s="134"/>
      <c r="I44" s="257"/>
      <c r="J44" s="259"/>
      <c r="K44" s="198"/>
      <c r="L44" s="198"/>
      <c r="M44" s="26">
        <f t="shared" si="50"/>
        <v>0</v>
      </c>
      <c r="N44" s="31">
        <v>0</v>
      </c>
      <c r="O44" s="31">
        <v>0</v>
      </c>
      <c r="P44" s="180"/>
      <c r="Q44" s="89" t="s">
        <v>6</v>
      </c>
      <c r="R44" s="41"/>
      <c r="S44" s="67">
        <f t="shared" si="45"/>
        <v>-13366.332</v>
      </c>
      <c r="T44" s="67">
        <v>-6683.1660000000002</v>
      </c>
      <c r="U44" s="129">
        <v>-6683.1660000000002</v>
      </c>
      <c r="V44" s="68">
        <f t="shared" si="46"/>
        <v>0</v>
      </c>
      <c r="W44" s="67">
        <v>0</v>
      </c>
      <c r="X44" s="67">
        <v>0</v>
      </c>
      <c r="Y44" s="31">
        <f t="shared" ref="Y44:Y45" si="51">M44+S44-V44</f>
        <v>-13366.332</v>
      </c>
      <c r="Z44" s="31">
        <f t="shared" ref="Z44:Z45" si="52">N44+T44-W44</f>
        <v>-6683.1660000000002</v>
      </c>
      <c r="AA44" s="31">
        <f t="shared" ref="AA44:AA45" si="53">O44+U44-X44+W44</f>
        <v>-6683.1660000000002</v>
      </c>
      <c r="AB44" s="8"/>
      <c r="AC44" s="8"/>
      <c r="AD44" s="4"/>
    </row>
    <row r="45" spans="1:30" s="18" customFormat="1" ht="15.75" x14ac:dyDescent="0.2">
      <c r="A45" s="140"/>
      <c r="B45" s="134"/>
      <c r="C45" s="134"/>
      <c r="D45" s="134"/>
      <c r="E45" s="134"/>
      <c r="F45" s="134"/>
      <c r="G45" s="134"/>
      <c r="H45" s="134"/>
      <c r="I45" s="257"/>
      <c r="J45" s="259"/>
      <c r="K45" s="198"/>
      <c r="L45" s="198"/>
      <c r="M45" s="26">
        <f t="shared" si="50"/>
        <v>0</v>
      </c>
      <c r="N45" s="31">
        <v>0</v>
      </c>
      <c r="O45" s="31">
        <v>0</v>
      </c>
      <c r="P45" s="180"/>
      <c r="Q45" s="89" t="s">
        <v>7</v>
      </c>
      <c r="R45" s="39"/>
      <c r="S45" s="118">
        <f t="shared" ref="S45:V45" si="54">SUM(S41:S44)</f>
        <v>-36280.044000000002</v>
      </c>
      <c r="T45" s="118">
        <f t="shared" si="54"/>
        <v>-18140.022000000001</v>
      </c>
      <c r="U45" s="118">
        <f t="shared" si="54"/>
        <v>-18140.022000000001</v>
      </c>
      <c r="V45" s="118">
        <f t="shared" si="54"/>
        <v>11758.92</v>
      </c>
      <c r="W45" s="67">
        <v>0</v>
      </c>
      <c r="X45" s="67">
        <v>0</v>
      </c>
      <c r="Y45" s="27">
        <f t="shared" si="51"/>
        <v>-48038.964</v>
      </c>
      <c r="Z45" s="27">
        <f t="shared" si="52"/>
        <v>-18140.022000000001</v>
      </c>
      <c r="AA45" s="27">
        <f t="shared" si="53"/>
        <v>-18140.022000000001</v>
      </c>
      <c r="AB45" s="8"/>
      <c r="AC45" s="8"/>
      <c r="AD45" s="4"/>
    </row>
    <row r="46" spans="1:30" s="18" customFormat="1" ht="15.75" x14ac:dyDescent="0.2">
      <c r="A46" s="140"/>
      <c r="B46" s="134"/>
      <c r="C46" s="134"/>
      <c r="D46" s="134"/>
      <c r="E46" s="134"/>
      <c r="F46" s="134"/>
      <c r="G46" s="134"/>
      <c r="H46" s="134"/>
      <c r="I46" s="257"/>
      <c r="J46" s="259"/>
      <c r="K46" s="198"/>
      <c r="L46" s="198"/>
      <c r="M46" s="161"/>
      <c r="N46" s="161"/>
      <c r="O46" s="161"/>
      <c r="P46" s="180"/>
      <c r="Q46" s="82" t="s">
        <v>3</v>
      </c>
      <c r="R46" s="43">
        <f>R45</f>
        <v>0</v>
      </c>
      <c r="S46" s="67">
        <f t="shared" ref="S46:S49" si="55">T46+U46</f>
        <v>-6432.3449999999993</v>
      </c>
      <c r="T46" s="67">
        <v>-3216.18</v>
      </c>
      <c r="U46" s="68">
        <v>-3216.165</v>
      </c>
      <c r="V46" s="68">
        <f t="shared" ref="V46:V49" si="56">X46</f>
        <v>0</v>
      </c>
      <c r="W46" s="103">
        <f>SUM(W42:W45)</f>
        <v>0</v>
      </c>
      <c r="X46" s="30">
        <f>SUM(X42:X45)</f>
        <v>0</v>
      </c>
      <c r="Y46" s="293"/>
      <c r="Z46" s="293"/>
      <c r="AA46" s="293"/>
      <c r="AB46" s="9"/>
      <c r="AC46" s="9"/>
      <c r="AD46" s="5"/>
    </row>
    <row r="47" spans="1:30" s="18" customFormat="1" ht="15.75" customHeight="1" x14ac:dyDescent="0.2">
      <c r="A47" s="140">
        <v>6</v>
      </c>
      <c r="B47" s="134" t="s">
        <v>9</v>
      </c>
      <c r="C47" s="134" t="s">
        <v>420</v>
      </c>
      <c r="D47" s="134" t="s">
        <v>421</v>
      </c>
      <c r="E47" s="134" t="s">
        <v>73</v>
      </c>
      <c r="F47" s="134">
        <v>2186.6</v>
      </c>
      <c r="G47" s="134" t="s">
        <v>24</v>
      </c>
      <c r="H47" s="134" t="s">
        <v>82</v>
      </c>
      <c r="I47" s="257">
        <v>150.80000000000001</v>
      </c>
      <c r="J47" s="134">
        <v>61.99</v>
      </c>
      <c r="K47" s="258" t="s">
        <v>422</v>
      </c>
      <c r="L47" s="264" t="s">
        <v>423</v>
      </c>
      <c r="M47" s="31">
        <f>N47+O47</f>
        <v>0</v>
      </c>
      <c r="N47" s="31">
        <v>0</v>
      </c>
      <c r="O47" s="31">
        <v>0</v>
      </c>
      <c r="P47" s="259" t="s">
        <v>74</v>
      </c>
      <c r="Q47" s="89" t="s">
        <v>4</v>
      </c>
      <c r="R47" s="95"/>
      <c r="S47" s="67">
        <f t="shared" si="55"/>
        <v>-10291.752</v>
      </c>
      <c r="T47" s="67">
        <v>-5145.8879999999999</v>
      </c>
      <c r="U47" s="68">
        <v>-5145.8639999999996</v>
      </c>
      <c r="V47" s="68">
        <f t="shared" si="56"/>
        <v>11459.43</v>
      </c>
      <c r="W47" s="67">
        <v>5729.72</v>
      </c>
      <c r="X47" s="67">
        <v>11459.43</v>
      </c>
      <c r="Y47" s="31">
        <f>M47+S47-V47</f>
        <v>-21751.182000000001</v>
      </c>
      <c r="Z47" s="31">
        <f>N47+T47-W47</f>
        <v>-10875.608</v>
      </c>
      <c r="AA47" s="31">
        <f>O47+U47-X47+W47</f>
        <v>-10875.574000000001</v>
      </c>
      <c r="AB47" s="8" t="s">
        <v>152</v>
      </c>
      <c r="AC47" s="8"/>
      <c r="AD47" s="4"/>
    </row>
    <row r="48" spans="1:30" s="18" customFormat="1" ht="15.75" x14ac:dyDescent="0.2">
      <c r="A48" s="140"/>
      <c r="B48" s="134"/>
      <c r="C48" s="134"/>
      <c r="D48" s="134"/>
      <c r="E48" s="134"/>
      <c r="F48" s="134"/>
      <c r="G48" s="134"/>
      <c r="H48" s="134"/>
      <c r="I48" s="257"/>
      <c r="J48" s="134"/>
      <c r="K48" s="198"/>
      <c r="L48" s="215"/>
      <c r="M48" s="26">
        <f t="shared" ref="M48:M50" si="57">N48+O48</f>
        <v>0</v>
      </c>
      <c r="N48" s="31">
        <v>0</v>
      </c>
      <c r="O48" s="31">
        <v>0</v>
      </c>
      <c r="P48" s="259"/>
      <c r="Q48" s="89" t="s">
        <v>5</v>
      </c>
      <c r="R48" s="96"/>
      <c r="S48" s="67">
        <f t="shared" si="55"/>
        <v>-14151.159</v>
      </c>
      <c r="T48" s="67">
        <v>-7075.5959999999995</v>
      </c>
      <c r="U48" s="68">
        <v>-7075.5630000000001</v>
      </c>
      <c r="V48" s="68">
        <f t="shared" si="56"/>
        <v>0</v>
      </c>
      <c r="W48" s="67">
        <v>0</v>
      </c>
      <c r="X48" s="67">
        <v>0</v>
      </c>
      <c r="Y48" s="31">
        <f>M48+S48-V48</f>
        <v>-14151.159</v>
      </c>
      <c r="Z48" s="31">
        <f>N48+T48-W48</f>
        <v>-7075.5959999999995</v>
      </c>
      <c r="AA48" s="31">
        <f>O48+U48-X48+W48</f>
        <v>-7075.5630000000001</v>
      </c>
      <c r="AB48" s="8"/>
      <c r="AC48" s="8"/>
      <c r="AD48" s="4"/>
    </row>
    <row r="49" spans="1:30" s="18" customFormat="1" ht="15.75" x14ac:dyDescent="0.2">
      <c r="A49" s="140"/>
      <c r="B49" s="134"/>
      <c r="C49" s="134"/>
      <c r="D49" s="134"/>
      <c r="E49" s="134"/>
      <c r="F49" s="134"/>
      <c r="G49" s="134"/>
      <c r="H49" s="134"/>
      <c r="I49" s="257"/>
      <c r="J49" s="134"/>
      <c r="K49" s="198"/>
      <c r="L49" s="215"/>
      <c r="M49" s="26">
        <f t="shared" si="57"/>
        <v>0</v>
      </c>
      <c r="N49" s="31">
        <v>0</v>
      </c>
      <c r="O49" s="31">
        <v>0</v>
      </c>
      <c r="P49" s="259"/>
      <c r="Q49" s="89" t="s">
        <v>6</v>
      </c>
      <c r="R49" s="96"/>
      <c r="S49" s="67">
        <f t="shared" si="55"/>
        <v>-18010.565999999999</v>
      </c>
      <c r="T49" s="67">
        <v>-9005.3040000000001</v>
      </c>
      <c r="U49" s="68">
        <v>-9005.2620000000006</v>
      </c>
      <c r="V49" s="68">
        <f t="shared" si="56"/>
        <v>0</v>
      </c>
      <c r="W49" s="67">
        <v>0</v>
      </c>
      <c r="X49" s="67">
        <v>0</v>
      </c>
      <c r="Y49" s="31">
        <f t="shared" ref="Y49:Y50" si="58">M49+S49-V49</f>
        <v>-18010.565999999999</v>
      </c>
      <c r="Z49" s="31">
        <f t="shared" ref="Z49:Z50" si="59">N49+T49-W49</f>
        <v>-9005.3040000000001</v>
      </c>
      <c r="AA49" s="31">
        <f t="shared" ref="AA49:AA50" si="60">O49+U49-X49+W49</f>
        <v>-9005.2620000000006</v>
      </c>
      <c r="AB49" s="8"/>
      <c r="AC49" s="8"/>
      <c r="AD49" s="4"/>
    </row>
    <row r="50" spans="1:30" s="18" customFormat="1" ht="15.75" x14ac:dyDescent="0.2">
      <c r="A50" s="140"/>
      <c r="B50" s="134"/>
      <c r="C50" s="134"/>
      <c r="D50" s="134"/>
      <c r="E50" s="134"/>
      <c r="F50" s="134"/>
      <c r="G50" s="134"/>
      <c r="H50" s="134"/>
      <c r="I50" s="257"/>
      <c r="J50" s="134"/>
      <c r="K50" s="198"/>
      <c r="L50" s="215"/>
      <c r="M50" s="26">
        <f t="shared" si="57"/>
        <v>0</v>
      </c>
      <c r="N50" s="31">
        <v>0</v>
      </c>
      <c r="O50" s="31">
        <v>0</v>
      </c>
      <c r="P50" s="259"/>
      <c r="Q50" s="89" t="s">
        <v>7</v>
      </c>
      <c r="R50" s="96"/>
      <c r="S50" s="118">
        <f t="shared" ref="S50:V50" si="61">SUM(S46:S49)</f>
        <v>-48885.822</v>
      </c>
      <c r="T50" s="118">
        <f t="shared" si="61"/>
        <v>-24442.968000000001</v>
      </c>
      <c r="U50" s="118">
        <f t="shared" si="61"/>
        <v>-24442.853999999999</v>
      </c>
      <c r="V50" s="118">
        <f t="shared" si="61"/>
        <v>11459.43</v>
      </c>
      <c r="W50" s="67">
        <v>0</v>
      </c>
      <c r="X50" s="67">
        <v>0</v>
      </c>
      <c r="Y50" s="27">
        <f t="shared" si="58"/>
        <v>-60345.252</v>
      </c>
      <c r="Z50" s="27">
        <f t="shared" si="59"/>
        <v>-24442.968000000001</v>
      </c>
      <c r="AA50" s="27">
        <f t="shared" si="60"/>
        <v>-24442.853999999999</v>
      </c>
      <c r="AB50" s="8"/>
      <c r="AC50" s="8"/>
      <c r="AD50" s="4"/>
    </row>
    <row r="51" spans="1:30" s="18" customFormat="1" ht="15.75" x14ac:dyDescent="0.2">
      <c r="A51" s="140"/>
      <c r="B51" s="134"/>
      <c r="C51" s="134"/>
      <c r="D51" s="134"/>
      <c r="E51" s="134"/>
      <c r="F51" s="134"/>
      <c r="G51" s="134"/>
      <c r="H51" s="134"/>
      <c r="I51" s="257"/>
      <c r="J51" s="134"/>
      <c r="K51" s="198"/>
      <c r="L51" s="215"/>
      <c r="M51" s="161"/>
      <c r="N51" s="161"/>
      <c r="O51" s="161"/>
      <c r="P51" s="259"/>
      <c r="Q51" s="82" t="s">
        <v>3</v>
      </c>
      <c r="R51" s="97">
        <f>R49</f>
        <v>0</v>
      </c>
      <c r="S51" s="67">
        <f t="shared" ref="S51:S58" si="62">T51+U51</f>
        <v>-8819.19</v>
      </c>
      <c r="T51" s="67">
        <v>-4409.5950000000003</v>
      </c>
      <c r="U51" s="68">
        <v>-4409.5950000000003</v>
      </c>
      <c r="V51" s="68">
        <f t="shared" ref="V51:V58" si="63">X51</f>
        <v>11459.43</v>
      </c>
      <c r="W51" s="118">
        <f>SUM(W47:W50)</f>
        <v>5729.72</v>
      </c>
      <c r="X51" s="118">
        <f>SUM(X47:X50)</f>
        <v>11459.43</v>
      </c>
      <c r="Y51" s="293"/>
      <c r="Z51" s="293"/>
      <c r="AA51" s="293"/>
      <c r="AB51" s="9"/>
      <c r="AC51" s="9"/>
      <c r="AD51" s="5"/>
    </row>
    <row r="52" spans="1:30" s="18" customFormat="1" ht="15.75" customHeight="1" x14ac:dyDescent="0.2">
      <c r="A52" s="140">
        <v>7</v>
      </c>
      <c r="B52" s="134" t="s">
        <v>9</v>
      </c>
      <c r="C52" s="134" t="s">
        <v>11</v>
      </c>
      <c r="D52" s="134" t="s">
        <v>378</v>
      </c>
      <c r="E52" s="134" t="s">
        <v>79</v>
      </c>
      <c r="F52" s="134">
        <v>1768.13</v>
      </c>
      <c r="G52" s="134" t="s">
        <v>39</v>
      </c>
      <c r="H52" s="134" t="s">
        <v>14</v>
      </c>
      <c r="I52" s="257">
        <v>46.9</v>
      </c>
      <c r="J52" s="134">
        <v>17.399999999999999</v>
      </c>
      <c r="K52" s="258">
        <v>44542</v>
      </c>
      <c r="L52" s="258">
        <v>44876</v>
      </c>
      <c r="M52" s="31">
        <f>N52+O52</f>
        <v>2154.4</v>
      </c>
      <c r="N52" s="31">
        <f>2154.4/2</f>
        <v>1077.2</v>
      </c>
      <c r="O52" s="31">
        <v>1077.2</v>
      </c>
      <c r="P52" s="180" t="s">
        <v>77</v>
      </c>
      <c r="Q52" s="89" t="s">
        <v>4</v>
      </c>
      <c r="R52" s="39" t="e">
        <f>#REF!/2</f>
        <v>#REF!</v>
      </c>
      <c r="S52" s="67">
        <f t="shared" si="62"/>
        <v>-14110.704</v>
      </c>
      <c r="T52" s="67">
        <v>-7055.3519999999999</v>
      </c>
      <c r="U52" s="67">
        <v>-7055.3519999999999</v>
      </c>
      <c r="V52" s="68">
        <f t="shared" si="63"/>
        <v>4308.8</v>
      </c>
      <c r="W52" s="67">
        <v>3231.6</v>
      </c>
      <c r="X52" s="67">
        <v>4308.8</v>
      </c>
      <c r="Y52" s="31">
        <f>M52+S52-V52</f>
        <v>-16265.103999999999</v>
      </c>
      <c r="Z52" s="31">
        <f>N52+T52-W52</f>
        <v>-9209.7520000000004</v>
      </c>
      <c r="AA52" s="31">
        <f>O52+U52-X52+W52</f>
        <v>-7055.3520000000008</v>
      </c>
      <c r="AB52" s="8" t="s">
        <v>152</v>
      </c>
      <c r="AC52" s="8"/>
      <c r="AD52" s="171" t="s">
        <v>386</v>
      </c>
    </row>
    <row r="53" spans="1:30" s="18" customFormat="1" ht="15.75" x14ac:dyDescent="0.2">
      <c r="A53" s="140"/>
      <c r="B53" s="134"/>
      <c r="C53" s="134"/>
      <c r="D53" s="134"/>
      <c r="E53" s="134"/>
      <c r="F53" s="134"/>
      <c r="G53" s="134"/>
      <c r="H53" s="134"/>
      <c r="I53" s="257"/>
      <c r="J53" s="134"/>
      <c r="K53" s="198"/>
      <c r="L53" s="198"/>
      <c r="M53" s="26">
        <f t="shared" ref="M53:M55" si="64">N53+O53</f>
        <v>2154.4</v>
      </c>
      <c r="N53" s="31">
        <f t="shared" ref="N53:N55" si="65">2154.4/2</f>
        <v>1077.2</v>
      </c>
      <c r="O53" s="31">
        <v>1077.2</v>
      </c>
      <c r="P53" s="180"/>
      <c r="Q53" s="89" t="s">
        <v>5</v>
      </c>
      <c r="R53" s="46"/>
      <c r="S53" s="67">
        <f t="shared" si="62"/>
        <v>-19402.218000000001</v>
      </c>
      <c r="T53" s="67">
        <v>-9701.1090000000004</v>
      </c>
      <c r="U53" s="67">
        <v>-9701.1090000000004</v>
      </c>
      <c r="V53" s="68">
        <f t="shared" si="63"/>
        <v>0</v>
      </c>
      <c r="W53" s="67">
        <v>0</v>
      </c>
      <c r="X53" s="67">
        <v>0</v>
      </c>
      <c r="Y53" s="31">
        <f>M53+S53-V53</f>
        <v>-17247.817999999999</v>
      </c>
      <c r="Z53" s="31">
        <f>N53+T53-W53</f>
        <v>-8623.9089999999997</v>
      </c>
      <c r="AA53" s="31">
        <f>O53+U53-X53+W53</f>
        <v>-8623.9089999999997</v>
      </c>
      <c r="AB53" s="8"/>
      <c r="AC53" s="8"/>
      <c r="AD53" s="172"/>
    </row>
    <row r="54" spans="1:30" s="18" customFormat="1" ht="15.75" x14ac:dyDescent="0.2">
      <c r="A54" s="140"/>
      <c r="B54" s="134"/>
      <c r="C54" s="134"/>
      <c r="D54" s="134"/>
      <c r="E54" s="134"/>
      <c r="F54" s="134"/>
      <c r="G54" s="134"/>
      <c r="H54" s="134"/>
      <c r="I54" s="257"/>
      <c r="J54" s="134"/>
      <c r="K54" s="198"/>
      <c r="L54" s="198"/>
      <c r="M54" s="26">
        <f t="shared" si="64"/>
        <v>2154.4</v>
      </c>
      <c r="N54" s="31">
        <f t="shared" si="65"/>
        <v>1077.2</v>
      </c>
      <c r="O54" s="31">
        <v>1077.2</v>
      </c>
      <c r="P54" s="180"/>
      <c r="Q54" s="89" t="s">
        <v>6</v>
      </c>
      <c r="R54" s="47"/>
      <c r="S54" s="67">
        <f t="shared" si="62"/>
        <v>-24693.732</v>
      </c>
      <c r="T54" s="67">
        <v>-12346.866</v>
      </c>
      <c r="U54" s="67">
        <v>-12346.866</v>
      </c>
      <c r="V54" s="68">
        <f t="shared" si="63"/>
        <v>0</v>
      </c>
      <c r="W54" s="67">
        <v>0</v>
      </c>
      <c r="X54" s="67">
        <v>0</v>
      </c>
      <c r="Y54" s="31">
        <f t="shared" ref="Y54:Y55" si="66">M54+S54-V54</f>
        <v>-22539.331999999999</v>
      </c>
      <c r="Z54" s="31">
        <f t="shared" ref="Z54:Z55" si="67">N54+T54-W54</f>
        <v>-11269.665999999999</v>
      </c>
      <c r="AA54" s="31">
        <f t="shared" ref="AA54:AA55" si="68">O54+U54-X54+W54</f>
        <v>-11269.665999999999</v>
      </c>
      <c r="AB54" s="8"/>
      <c r="AC54" s="8"/>
      <c r="AD54" s="172"/>
    </row>
    <row r="55" spans="1:30" s="18" customFormat="1" ht="15.75" x14ac:dyDescent="0.2">
      <c r="A55" s="140"/>
      <c r="B55" s="134"/>
      <c r="C55" s="134"/>
      <c r="D55" s="134"/>
      <c r="E55" s="134"/>
      <c r="F55" s="134"/>
      <c r="G55" s="134"/>
      <c r="H55" s="134"/>
      <c r="I55" s="257"/>
      <c r="J55" s="134"/>
      <c r="K55" s="198"/>
      <c r="L55" s="198"/>
      <c r="M55" s="26">
        <f t="shared" si="64"/>
        <v>2154.4</v>
      </c>
      <c r="N55" s="31">
        <f t="shared" si="65"/>
        <v>1077.2</v>
      </c>
      <c r="O55" s="31">
        <v>1077.2</v>
      </c>
      <c r="P55" s="180"/>
      <c r="Q55" s="89" t="s">
        <v>7</v>
      </c>
      <c r="R55" s="47"/>
      <c r="S55" s="67">
        <f t="shared" si="62"/>
        <v>-16230.546</v>
      </c>
      <c r="T55" s="67">
        <v>-8115.2730000000001</v>
      </c>
      <c r="U55" s="129">
        <v>-8115.2730000000001</v>
      </c>
      <c r="V55" s="68">
        <f t="shared" si="63"/>
        <v>0</v>
      </c>
      <c r="W55" s="67">
        <v>0</v>
      </c>
      <c r="X55" s="67">
        <v>0</v>
      </c>
      <c r="Y55" s="27">
        <f t="shared" si="66"/>
        <v>-14076.146000000001</v>
      </c>
      <c r="Z55" s="27">
        <f t="shared" si="67"/>
        <v>-7038.0730000000003</v>
      </c>
      <c r="AA55" s="27">
        <f t="shared" si="68"/>
        <v>-7038.0730000000003</v>
      </c>
      <c r="AB55" s="8"/>
      <c r="AC55" s="8"/>
      <c r="AD55" s="173"/>
    </row>
    <row r="56" spans="1:30" s="18" customFormat="1" ht="15.75" x14ac:dyDescent="0.2">
      <c r="A56" s="140"/>
      <c r="B56" s="134"/>
      <c r="C56" s="134"/>
      <c r="D56" s="134"/>
      <c r="E56" s="134"/>
      <c r="F56" s="134"/>
      <c r="G56" s="134"/>
      <c r="H56" s="134"/>
      <c r="I56" s="257"/>
      <c r="J56" s="134"/>
      <c r="K56" s="198"/>
      <c r="L56" s="198"/>
      <c r="M56" s="161"/>
      <c r="N56" s="161"/>
      <c r="O56" s="161"/>
      <c r="P56" s="180"/>
      <c r="Q56" s="82" t="s">
        <v>3</v>
      </c>
      <c r="R56" s="35" t="e">
        <f>R52</f>
        <v>#REF!</v>
      </c>
      <c r="S56" s="67">
        <f t="shared" si="62"/>
        <v>-19094.759999999998</v>
      </c>
      <c r="T56" s="67">
        <v>-9547.3799999999992</v>
      </c>
      <c r="U56" s="129">
        <v>-9547.3799999999992</v>
      </c>
      <c r="V56" s="68">
        <f t="shared" si="63"/>
        <v>4308.8</v>
      </c>
      <c r="W56" s="103">
        <f>SUM(W52:W55)</f>
        <v>3231.6</v>
      </c>
      <c r="X56" s="30">
        <f>SUM(X52:X55)</f>
        <v>4308.8</v>
      </c>
      <c r="Y56" s="293"/>
      <c r="Z56" s="293"/>
      <c r="AA56" s="293"/>
      <c r="AB56" s="9"/>
      <c r="AC56" s="9"/>
      <c r="AD56" s="5"/>
    </row>
    <row r="57" spans="1:30" s="18" customFormat="1" ht="15.75" customHeight="1" x14ac:dyDescent="0.2">
      <c r="A57" s="140">
        <v>8</v>
      </c>
      <c r="B57" s="134" t="s">
        <v>9</v>
      </c>
      <c r="C57" s="134" t="s">
        <v>11</v>
      </c>
      <c r="D57" s="134" t="s">
        <v>356</v>
      </c>
      <c r="E57" s="134" t="s">
        <v>79</v>
      </c>
      <c r="F57" s="134">
        <v>1500.46</v>
      </c>
      <c r="G57" s="134" t="s">
        <v>200</v>
      </c>
      <c r="H57" s="134" t="s">
        <v>13</v>
      </c>
      <c r="I57" s="257">
        <v>39.799999999999997</v>
      </c>
      <c r="J57" s="134">
        <v>63.16</v>
      </c>
      <c r="K57" s="258" t="s">
        <v>379</v>
      </c>
      <c r="L57" s="258" t="s">
        <v>380</v>
      </c>
      <c r="M57" s="31">
        <f>N57+O57</f>
        <v>2513.8500000000004</v>
      </c>
      <c r="N57" s="31">
        <v>1256.93</v>
      </c>
      <c r="O57" s="31">
        <v>1256.92</v>
      </c>
      <c r="P57" s="180" t="s">
        <v>77</v>
      </c>
      <c r="Q57" s="89" t="s">
        <v>4</v>
      </c>
      <c r="R57" s="40">
        <v>680.05</v>
      </c>
      <c r="S57" s="67">
        <f t="shared" si="62"/>
        <v>-21958.973999999998</v>
      </c>
      <c r="T57" s="67">
        <v>-10979.486999999999</v>
      </c>
      <c r="U57" s="129">
        <v>-10979.486999999999</v>
      </c>
      <c r="V57" s="68">
        <f t="shared" si="63"/>
        <v>5027.7</v>
      </c>
      <c r="W57" s="67">
        <v>3770.79</v>
      </c>
      <c r="X57" s="67">
        <v>5027.7</v>
      </c>
      <c r="Y57" s="31">
        <f>M57+S57-V57</f>
        <v>-24472.823999999997</v>
      </c>
      <c r="Z57" s="31">
        <f>N57+T57-W57</f>
        <v>-13493.346999999998</v>
      </c>
      <c r="AA57" s="31">
        <f>O57+U57-X57+W57</f>
        <v>-10979.476999999999</v>
      </c>
      <c r="AB57" s="8" t="s">
        <v>152</v>
      </c>
      <c r="AC57" s="8"/>
      <c r="AD57" s="171" t="s">
        <v>386</v>
      </c>
    </row>
    <row r="58" spans="1:30" s="18" customFormat="1" ht="15.75" x14ac:dyDescent="0.2">
      <c r="A58" s="140"/>
      <c r="B58" s="134"/>
      <c r="C58" s="134"/>
      <c r="D58" s="134"/>
      <c r="E58" s="134"/>
      <c r="F58" s="134"/>
      <c r="G58" s="134"/>
      <c r="H58" s="134"/>
      <c r="I58" s="257"/>
      <c r="J58" s="134"/>
      <c r="K58" s="198"/>
      <c r="L58" s="198"/>
      <c r="M58" s="26">
        <f t="shared" ref="M58:M60" si="69">N58+O58</f>
        <v>2513.8500000000004</v>
      </c>
      <c r="N58" s="31">
        <v>1256.93</v>
      </c>
      <c r="O58" s="31">
        <v>1256.92</v>
      </c>
      <c r="P58" s="180"/>
      <c r="Q58" s="89" t="s">
        <v>5</v>
      </c>
      <c r="R58" s="45"/>
      <c r="S58" s="67">
        <f t="shared" si="62"/>
        <v>-24823.187999999998</v>
      </c>
      <c r="T58" s="67">
        <v>-12411.593999999999</v>
      </c>
      <c r="U58" s="129">
        <v>-12411.593999999999</v>
      </c>
      <c r="V58" s="68">
        <f t="shared" si="63"/>
        <v>0</v>
      </c>
      <c r="W58" s="67">
        <v>0</v>
      </c>
      <c r="X58" s="67">
        <v>0</v>
      </c>
      <c r="Y58" s="31">
        <f>M58+S58-V58</f>
        <v>-22309.337999999996</v>
      </c>
      <c r="Z58" s="31">
        <f>N58+T58-W58</f>
        <v>-11154.663999999999</v>
      </c>
      <c r="AA58" s="31">
        <f>O58+U58-X58+W58</f>
        <v>-11154.673999999999</v>
      </c>
      <c r="AB58" s="8"/>
      <c r="AC58" s="8"/>
      <c r="AD58" s="172"/>
    </row>
    <row r="59" spans="1:30" s="18" customFormat="1" ht="15.75" x14ac:dyDescent="0.2">
      <c r="A59" s="140"/>
      <c r="B59" s="134"/>
      <c r="C59" s="134"/>
      <c r="D59" s="134"/>
      <c r="E59" s="134"/>
      <c r="F59" s="134"/>
      <c r="G59" s="134"/>
      <c r="H59" s="134"/>
      <c r="I59" s="257"/>
      <c r="J59" s="134"/>
      <c r="K59" s="198"/>
      <c r="L59" s="198"/>
      <c r="M59" s="26">
        <f t="shared" si="69"/>
        <v>2513.8500000000004</v>
      </c>
      <c r="N59" s="31">
        <v>1256.93</v>
      </c>
      <c r="O59" s="31">
        <v>1256.92</v>
      </c>
      <c r="P59" s="180"/>
      <c r="Q59" s="89" t="s">
        <v>6</v>
      </c>
      <c r="R59" s="45"/>
      <c r="S59" s="118">
        <f t="shared" ref="S59:V59" si="70">SUM(S55:S58)</f>
        <v>-82107.467999999993</v>
      </c>
      <c r="T59" s="118">
        <f t="shared" si="70"/>
        <v>-41053.733999999997</v>
      </c>
      <c r="U59" s="118">
        <f t="shared" si="70"/>
        <v>-41053.733999999997</v>
      </c>
      <c r="V59" s="118">
        <f t="shared" si="70"/>
        <v>9336.5</v>
      </c>
      <c r="W59" s="67">
        <v>0</v>
      </c>
      <c r="X59" s="67">
        <v>0</v>
      </c>
      <c r="Y59" s="31">
        <f t="shared" ref="Y59:Y60" si="71">M59+S59-V59</f>
        <v>-88930.117999999988</v>
      </c>
      <c r="Z59" s="31">
        <f t="shared" ref="Z59:Z60" si="72">N59+T59-W59</f>
        <v>-39796.803999999996</v>
      </c>
      <c r="AA59" s="31">
        <f t="shared" ref="AA59:AA60" si="73">O59+U59-X59+W59</f>
        <v>-39796.813999999998</v>
      </c>
      <c r="AB59" s="8"/>
      <c r="AC59" s="8"/>
      <c r="AD59" s="172"/>
    </row>
    <row r="60" spans="1:30" s="18" customFormat="1" ht="15.75" x14ac:dyDescent="0.2">
      <c r="A60" s="140"/>
      <c r="B60" s="134"/>
      <c r="C60" s="134"/>
      <c r="D60" s="134"/>
      <c r="E60" s="134"/>
      <c r="F60" s="134"/>
      <c r="G60" s="134"/>
      <c r="H60" s="134"/>
      <c r="I60" s="257"/>
      <c r="J60" s="134"/>
      <c r="K60" s="198"/>
      <c r="L60" s="198"/>
      <c r="M60" s="26">
        <f t="shared" si="69"/>
        <v>2513.8500000000004</v>
      </c>
      <c r="N60" s="31">
        <v>1256.93</v>
      </c>
      <c r="O60" s="31">
        <v>1256.92</v>
      </c>
      <c r="P60" s="180"/>
      <c r="Q60" s="89" t="s">
        <v>7</v>
      </c>
      <c r="R60" s="45"/>
      <c r="S60" s="67">
        <f t="shared" ref="S60:S63" si="74">T60+U60</f>
        <v>-21869.972999999998</v>
      </c>
      <c r="T60" s="67">
        <v>-10935.012000000001</v>
      </c>
      <c r="U60" s="68">
        <v>-10934.960999999999</v>
      </c>
      <c r="V60" s="68">
        <f t="shared" ref="V60:V63" si="75">X60</f>
        <v>0</v>
      </c>
      <c r="W60" s="67">
        <v>0</v>
      </c>
      <c r="X60" s="67">
        <v>0</v>
      </c>
      <c r="Y60" s="27">
        <f t="shared" si="71"/>
        <v>-19356.123</v>
      </c>
      <c r="Z60" s="27">
        <f t="shared" si="72"/>
        <v>-9678.0820000000003</v>
      </c>
      <c r="AA60" s="27">
        <f t="shared" si="73"/>
        <v>-9678.0409999999993</v>
      </c>
      <c r="AB60" s="8"/>
      <c r="AC60" s="8"/>
      <c r="AD60" s="173"/>
    </row>
    <row r="61" spans="1:30" s="18" customFormat="1" ht="15.75" x14ac:dyDescent="0.2">
      <c r="A61" s="140"/>
      <c r="B61" s="134"/>
      <c r="C61" s="134"/>
      <c r="D61" s="134"/>
      <c r="E61" s="134"/>
      <c r="F61" s="134"/>
      <c r="G61" s="134"/>
      <c r="H61" s="134"/>
      <c r="I61" s="257"/>
      <c r="J61" s="134"/>
      <c r="K61" s="198"/>
      <c r="L61" s="198"/>
      <c r="M61" s="161"/>
      <c r="N61" s="161"/>
      <c r="O61" s="161"/>
      <c r="P61" s="180"/>
      <c r="Q61" s="82" t="s">
        <v>3</v>
      </c>
      <c r="R61" s="35">
        <f>R57</f>
        <v>680.05</v>
      </c>
      <c r="S61" s="67">
        <f t="shared" si="74"/>
        <v>-25729.379999999997</v>
      </c>
      <c r="T61" s="67">
        <v>-12864.72</v>
      </c>
      <c r="U61" s="68">
        <v>-12864.66</v>
      </c>
      <c r="V61" s="68">
        <f t="shared" si="75"/>
        <v>5027.7</v>
      </c>
      <c r="W61" s="103">
        <f>SUM(W57:W60)</f>
        <v>3770.79</v>
      </c>
      <c r="X61" s="30">
        <f>SUM(X57:X60)</f>
        <v>5027.7</v>
      </c>
      <c r="Y61" s="293"/>
      <c r="Z61" s="293"/>
      <c r="AA61" s="293"/>
      <c r="AB61" s="9"/>
      <c r="AC61" s="9"/>
      <c r="AD61" s="5"/>
    </row>
    <row r="62" spans="1:30" s="18" customFormat="1" ht="15.75" customHeight="1" x14ac:dyDescent="0.2">
      <c r="A62" s="140">
        <v>9</v>
      </c>
      <c r="B62" s="134" t="s">
        <v>9</v>
      </c>
      <c r="C62" s="134" t="s">
        <v>15</v>
      </c>
      <c r="D62" s="134" t="s">
        <v>381</v>
      </c>
      <c r="E62" s="134" t="s">
        <v>79</v>
      </c>
      <c r="F62" s="134">
        <v>580</v>
      </c>
      <c r="G62" s="134" t="s">
        <v>192</v>
      </c>
      <c r="H62" s="134" t="s">
        <v>16</v>
      </c>
      <c r="I62" s="257">
        <v>10.5</v>
      </c>
      <c r="J62" s="134">
        <v>35.96</v>
      </c>
      <c r="K62" s="258">
        <v>44942</v>
      </c>
      <c r="L62" s="258">
        <v>45275</v>
      </c>
      <c r="M62" s="31">
        <f>N62+O62</f>
        <v>53.319999999999993</v>
      </c>
      <c r="N62" s="31">
        <v>188.79</v>
      </c>
      <c r="O62" s="31">
        <v>-135.47</v>
      </c>
      <c r="P62" s="180" t="s">
        <v>74</v>
      </c>
      <c r="Q62" s="89" t="s">
        <v>4</v>
      </c>
      <c r="R62" s="44"/>
      <c r="S62" s="67">
        <f t="shared" si="74"/>
        <v>-29588.787</v>
      </c>
      <c r="T62" s="67">
        <v>-14794.428</v>
      </c>
      <c r="U62" s="68">
        <v>-14794.359</v>
      </c>
      <c r="V62" s="68">
        <f t="shared" si="75"/>
        <v>1132.8</v>
      </c>
      <c r="W62" s="67">
        <v>566.37</v>
      </c>
      <c r="X62" s="67">
        <v>1132.8</v>
      </c>
      <c r="Y62" s="31">
        <f>M62+S62-V62</f>
        <v>-30668.267</v>
      </c>
      <c r="Z62" s="31">
        <f>N62+T62-W62</f>
        <v>-15172.008</v>
      </c>
      <c r="AA62" s="31">
        <f>O62+U62-X62+W62</f>
        <v>-15496.258999999998</v>
      </c>
      <c r="AB62" s="8" t="s">
        <v>152</v>
      </c>
      <c r="AC62" s="8"/>
      <c r="AD62" s="4"/>
    </row>
    <row r="63" spans="1:30" s="18" customFormat="1" ht="15.75" x14ac:dyDescent="0.2">
      <c r="A63" s="140"/>
      <c r="B63" s="134"/>
      <c r="C63" s="134"/>
      <c r="D63" s="134"/>
      <c r="E63" s="134"/>
      <c r="F63" s="134"/>
      <c r="G63" s="134"/>
      <c r="H63" s="134"/>
      <c r="I63" s="257"/>
      <c r="J63" s="134"/>
      <c r="K63" s="198"/>
      <c r="L63" s="198"/>
      <c r="M63" s="26">
        <f t="shared" ref="M63:M65" si="76">N63+O63</f>
        <v>53.319999999999993</v>
      </c>
      <c r="N63" s="31">
        <v>188.79</v>
      </c>
      <c r="O63" s="31">
        <v>-135.47</v>
      </c>
      <c r="P63" s="180"/>
      <c r="Q63" s="89" t="s">
        <v>5</v>
      </c>
      <c r="R63" s="45"/>
      <c r="S63" s="67">
        <f t="shared" si="74"/>
        <v>-33448.194000000003</v>
      </c>
      <c r="T63" s="67">
        <v>-16724.135999999999</v>
      </c>
      <c r="U63" s="68">
        <v>-16724.058000000001</v>
      </c>
      <c r="V63" s="68">
        <f t="shared" si="75"/>
        <v>0</v>
      </c>
      <c r="W63" s="67">
        <v>0</v>
      </c>
      <c r="X63" s="67">
        <v>0</v>
      </c>
      <c r="Y63" s="31">
        <f>M63+S63-V63</f>
        <v>-33394.874000000003</v>
      </c>
      <c r="Z63" s="31">
        <f>N63+T63-W63</f>
        <v>-16535.345999999998</v>
      </c>
      <c r="AA63" s="31">
        <f>O63+U63-X63+W63</f>
        <v>-16859.528000000002</v>
      </c>
      <c r="AB63" s="8"/>
      <c r="AC63" s="8"/>
      <c r="AD63" s="4"/>
    </row>
    <row r="64" spans="1:30" s="18" customFormat="1" ht="15.75" x14ac:dyDescent="0.2">
      <c r="A64" s="140"/>
      <c r="B64" s="134"/>
      <c r="C64" s="134"/>
      <c r="D64" s="134"/>
      <c r="E64" s="134"/>
      <c r="F64" s="134"/>
      <c r="G64" s="134"/>
      <c r="H64" s="134"/>
      <c r="I64" s="257"/>
      <c r="J64" s="134"/>
      <c r="K64" s="198"/>
      <c r="L64" s="198"/>
      <c r="M64" s="26">
        <f t="shared" si="76"/>
        <v>53.319999999999993</v>
      </c>
      <c r="N64" s="31">
        <v>188.79</v>
      </c>
      <c r="O64" s="31">
        <v>-135.47</v>
      </c>
      <c r="P64" s="180"/>
      <c r="Q64" s="89" t="s">
        <v>6</v>
      </c>
      <c r="R64" s="45"/>
      <c r="S64" s="118">
        <f t="shared" ref="S64:V64" si="77">SUM(S60:S63)</f>
        <v>-110636.334</v>
      </c>
      <c r="T64" s="118">
        <f t="shared" si="77"/>
        <v>-55318.296000000002</v>
      </c>
      <c r="U64" s="118">
        <f t="shared" si="77"/>
        <v>-55318.038</v>
      </c>
      <c r="V64" s="118">
        <f t="shared" si="77"/>
        <v>6160.5</v>
      </c>
      <c r="W64" s="67">
        <v>0</v>
      </c>
      <c r="X64" s="67">
        <v>0</v>
      </c>
      <c r="Y64" s="31">
        <f t="shared" ref="Y64:Y65" si="78">M64+S64-V64</f>
        <v>-116743.514</v>
      </c>
      <c r="Z64" s="31">
        <f t="shared" ref="Z64:Z65" si="79">N64+T64-W64</f>
        <v>-55129.506000000001</v>
      </c>
      <c r="AA64" s="31">
        <f t="shared" ref="AA64:AA65" si="80">O64+U64-X64+W64</f>
        <v>-55453.508000000002</v>
      </c>
      <c r="AB64" s="8"/>
      <c r="AC64" s="8"/>
      <c r="AD64" s="4"/>
    </row>
    <row r="65" spans="1:30" s="18" customFormat="1" ht="15.75" x14ac:dyDescent="0.2">
      <c r="A65" s="140"/>
      <c r="B65" s="134"/>
      <c r="C65" s="134"/>
      <c r="D65" s="134"/>
      <c r="E65" s="134"/>
      <c r="F65" s="134"/>
      <c r="G65" s="134"/>
      <c r="H65" s="134"/>
      <c r="I65" s="257"/>
      <c r="J65" s="134"/>
      <c r="K65" s="198"/>
      <c r="L65" s="198"/>
      <c r="M65" s="26">
        <f t="shared" si="76"/>
        <v>53.319999999999993</v>
      </c>
      <c r="N65" s="31">
        <v>188.79</v>
      </c>
      <c r="O65" s="31">
        <v>-135.47</v>
      </c>
      <c r="P65" s="180"/>
      <c r="Q65" s="89" t="s">
        <v>7</v>
      </c>
      <c r="R65" s="45"/>
      <c r="S65" s="67">
        <f t="shared" ref="S65:S72" si="81">T65+U65</f>
        <v>-29985.245999999999</v>
      </c>
      <c r="T65" s="67">
        <v>-14992.623</v>
      </c>
      <c r="U65" s="68">
        <v>-14992.623</v>
      </c>
      <c r="V65" s="68">
        <f t="shared" ref="V65:V72" si="82">X65</f>
        <v>0</v>
      </c>
      <c r="W65" s="67">
        <v>0</v>
      </c>
      <c r="X65" s="67">
        <v>0</v>
      </c>
      <c r="Y65" s="27">
        <f t="shared" si="78"/>
        <v>-29931.925999999999</v>
      </c>
      <c r="Z65" s="27">
        <f t="shared" si="79"/>
        <v>-14803.832999999999</v>
      </c>
      <c r="AA65" s="27">
        <f t="shared" si="80"/>
        <v>-15128.092999999999</v>
      </c>
      <c r="AB65" s="8"/>
      <c r="AC65" s="8"/>
      <c r="AD65" s="4"/>
    </row>
    <row r="66" spans="1:30" s="18" customFormat="1" ht="15.75" x14ac:dyDescent="0.2">
      <c r="A66" s="140"/>
      <c r="B66" s="134"/>
      <c r="C66" s="134"/>
      <c r="D66" s="134"/>
      <c r="E66" s="134"/>
      <c r="F66" s="134"/>
      <c r="G66" s="134"/>
      <c r="H66" s="134"/>
      <c r="I66" s="257"/>
      <c r="J66" s="134"/>
      <c r="K66" s="198"/>
      <c r="L66" s="198"/>
      <c r="M66" s="161"/>
      <c r="N66" s="161"/>
      <c r="O66" s="161"/>
      <c r="P66" s="180"/>
      <c r="Q66" s="82" t="s">
        <v>3</v>
      </c>
      <c r="R66" s="45"/>
      <c r="S66" s="67">
        <f t="shared" si="81"/>
        <v>-35276.76</v>
      </c>
      <c r="T66" s="67">
        <v>-17638.38</v>
      </c>
      <c r="U66" s="67">
        <v>-17638.38</v>
      </c>
      <c r="V66" s="68">
        <f t="shared" si="82"/>
        <v>1132.8</v>
      </c>
      <c r="W66" s="103">
        <f>SUM(W62:W65)</f>
        <v>566.37</v>
      </c>
      <c r="X66" s="30">
        <f>SUM(X62:X65)</f>
        <v>1132.8</v>
      </c>
      <c r="Y66" s="293"/>
      <c r="Z66" s="293"/>
      <c r="AA66" s="293"/>
      <c r="AB66" s="9"/>
      <c r="AC66" s="9"/>
      <c r="AD66" s="5"/>
    </row>
    <row r="67" spans="1:30" s="18" customFormat="1" ht="15.75" customHeight="1" x14ac:dyDescent="0.2">
      <c r="A67" s="140">
        <v>10</v>
      </c>
      <c r="B67" s="134" t="s">
        <v>9</v>
      </c>
      <c r="C67" s="134" t="s">
        <v>17</v>
      </c>
      <c r="D67" s="134" t="s">
        <v>382</v>
      </c>
      <c r="E67" s="134" t="s">
        <v>75</v>
      </c>
      <c r="F67" s="134"/>
      <c r="G67" s="134" t="s">
        <v>191</v>
      </c>
      <c r="H67" s="134" t="s">
        <v>37</v>
      </c>
      <c r="I67" s="257">
        <v>280.8</v>
      </c>
      <c r="J67" s="134">
        <v>21.58</v>
      </c>
      <c r="K67" s="258">
        <v>44914</v>
      </c>
      <c r="L67" s="258">
        <v>45248</v>
      </c>
      <c r="M67" s="31">
        <f>N67+O67</f>
        <v>-1759.8899999999999</v>
      </c>
      <c r="N67" s="31">
        <v>3029.27</v>
      </c>
      <c r="O67" s="31">
        <v>-4789.16</v>
      </c>
      <c r="P67" s="180" t="s">
        <v>77</v>
      </c>
      <c r="Q67" s="89" t="s">
        <v>4</v>
      </c>
      <c r="R67" s="44"/>
      <c r="S67" s="67">
        <f t="shared" si="81"/>
        <v>-40568.273999999998</v>
      </c>
      <c r="T67" s="67">
        <v>-20284.136999999999</v>
      </c>
      <c r="U67" s="67">
        <v>-20284.136999999999</v>
      </c>
      <c r="V67" s="68">
        <f t="shared" si="82"/>
        <v>18175.62</v>
      </c>
      <c r="W67" s="67">
        <v>9087.81</v>
      </c>
      <c r="X67" s="67">
        <v>18175.62</v>
      </c>
      <c r="Y67" s="31">
        <f>M67+S67-V67</f>
        <v>-60503.784</v>
      </c>
      <c r="Z67" s="31">
        <f>N67+T67-W67</f>
        <v>-26342.676999999996</v>
      </c>
      <c r="AA67" s="31">
        <f>O67+U67-X67+W67</f>
        <v>-34161.107000000004</v>
      </c>
      <c r="AB67" s="8" t="s">
        <v>152</v>
      </c>
      <c r="AC67" s="8"/>
      <c r="AD67" s="4"/>
    </row>
    <row r="68" spans="1:30" s="18" customFormat="1" ht="15.75" x14ac:dyDescent="0.2">
      <c r="A68" s="140"/>
      <c r="B68" s="134"/>
      <c r="C68" s="134"/>
      <c r="D68" s="134"/>
      <c r="E68" s="134"/>
      <c r="F68" s="134"/>
      <c r="G68" s="134"/>
      <c r="H68" s="134"/>
      <c r="I68" s="257"/>
      <c r="J68" s="134"/>
      <c r="K68" s="198"/>
      <c r="L68" s="198"/>
      <c r="M68" s="26">
        <f t="shared" ref="M68:M70" si="83">N68+O68</f>
        <v>-1759.8899999999999</v>
      </c>
      <c r="N68" s="31">
        <v>3029.27</v>
      </c>
      <c r="O68" s="31">
        <v>-4789.16</v>
      </c>
      <c r="P68" s="180"/>
      <c r="Q68" s="89" t="s">
        <v>5</v>
      </c>
      <c r="R68" s="45"/>
      <c r="S68" s="67">
        <f t="shared" si="81"/>
        <v>-45859.788</v>
      </c>
      <c r="T68" s="67">
        <v>-22929.894</v>
      </c>
      <c r="U68" s="67">
        <v>-22929.894</v>
      </c>
      <c r="V68" s="68">
        <f t="shared" si="82"/>
        <v>0</v>
      </c>
      <c r="W68" s="67">
        <v>0</v>
      </c>
      <c r="X68" s="67">
        <v>0</v>
      </c>
      <c r="Y68" s="31">
        <f>M68+S68-V68</f>
        <v>-47619.678</v>
      </c>
      <c r="Z68" s="31">
        <f>N68+T68-W68</f>
        <v>-19900.624</v>
      </c>
      <c r="AA68" s="31">
        <f>O68+U68-X68+W68</f>
        <v>-27719.054</v>
      </c>
      <c r="AB68" s="8"/>
      <c r="AC68" s="8"/>
      <c r="AD68" s="4"/>
    </row>
    <row r="69" spans="1:30" s="18" customFormat="1" ht="15.75" x14ac:dyDescent="0.2">
      <c r="A69" s="140"/>
      <c r="B69" s="134"/>
      <c r="C69" s="134"/>
      <c r="D69" s="134"/>
      <c r="E69" s="134"/>
      <c r="F69" s="134"/>
      <c r="G69" s="134"/>
      <c r="H69" s="134"/>
      <c r="I69" s="257"/>
      <c r="J69" s="134"/>
      <c r="K69" s="198"/>
      <c r="L69" s="198"/>
      <c r="M69" s="26">
        <f t="shared" si="83"/>
        <v>-1759.8899999999999</v>
      </c>
      <c r="N69" s="31">
        <v>3029.27</v>
      </c>
      <c r="O69" s="31">
        <v>-4789.16</v>
      </c>
      <c r="P69" s="180"/>
      <c r="Q69" s="89" t="s">
        <v>6</v>
      </c>
      <c r="R69" s="45"/>
      <c r="S69" s="67">
        <f t="shared" si="81"/>
        <v>-27687.401999999998</v>
      </c>
      <c r="T69" s="67">
        <v>-13843.700999999999</v>
      </c>
      <c r="U69" s="129">
        <v>-13843.700999999999</v>
      </c>
      <c r="V69" s="68">
        <f t="shared" si="82"/>
        <v>0</v>
      </c>
      <c r="W69" s="67">
        <v>0</v>
      </c>
      <c r="X69" s="67">
        <v>0</v>
      </c>
      <c r="Y69" s="31">
        <f t="shared" ref="Y69:Y70" si="84">M69+S69-V69</f>
        <v>-29447.291999999998</v>
      </c>
      <c r="Z69" s="31">
        <f t="shared" ref="Z69:Z70" si="85">N69+T69-W69</f>
        <v>-10814.430999999999</v>
      </c>
      <c r="AA69" s="31">
        <f t="shared" ref="AA69:AA70" si="86">O69+U69-X69+W69</f>
        <v>-18632.860999999997</v>
      </c>
      <c r="AB69" s="8"/>
      <c r="AC69" s="8"/>
      <c r="AD69" s="4"/>
    </row>
    <row r="70" spans="1:30" s="18" customFormat="1" ht="15.75" x14ac:dyDescent="0.2">
      <c r="A70" s="140"/>
      <c r="B70" s="134"/>
      <c r="C70" s="134"/>
      <c r="D70" s="134"/>
      <c r="E70" s="134"/>
      <c r="F70" s="134"/>
      <c r="G70" s="134"/>
      <c r="H70" s="134"/>
      <c r="I70" s="257"/>
      <c r="J70" s="134"/>
      <c r="K70" s="198"/>
      <c r="L70" s="198"/>
      <c r="M70" s="26">
        <f t="shared" si="83"/>
        <v>-1759.8899999999999</v>
      </c>
      <c r="N70" s="31">
        <v>3029.27</v>
      </c>
      <c r="O70" s="31">
        <v>-4789.16</v>
      </c>
      <c r="P70" s="180"/>
      <c r="Q70" s="89" t="s">
        <v>7</v>
      </c>
      <c r="R70" s="45"/>
      <c r="S70" s="67">
        <f t="shared" si="81"/>
        <v>-30551.616000000002</v>
      </c>
      <c r="T70" s="67">
        <v>-15275.808000000001</v>
      </c>
      <c r="U70" s="129">
        <v>-15275.808000000001</v>
      </c>
      <c r="V70" s="68">
        <f t="shared" si="82"/>
        <v>0</v>
      </c>
      <c r="W70" s="67">
        <v>0</v>
      </c>
      <c r="X70" s="67">
        <v>0</v>
      </c>
      <c r="Y70" s="27">
        <f t="shared" si="84"/>
        <v>-32311.506000000001</v>
      </c>
      <c r="Z70" s="27">
        <f t="shared" si="85"/>
        <v>-12246.538</v>
      </c>
      <c r="AA70" s="27">
        <f t="shared" si="86"/>
        <v>-20064.968000000001</v>
      </c>
      <c r="AB70" s="8"/>
      <c r="AC70" s="8"/>
      <c r="AD70" s="4"/>
    </row>
    <row r="71" spans="1:30" s="18" customFormat="1" ht="15.75" x14ac:dyDescent="0.2">
      <c r="A71" s="140"/>
      <c r="B71" s="134"/>
      <c r="C71" s="134"/>
      <c r="D71" s="134"/>
      <c r="E71" s="134"/>
      <c r="F71" s="134"/>
      <c r="G71" s="134"/>
      <c r="H71" s="134"/>
      <c r="I71" s="257"/>
      <c r="J71" s="134"/>
      <c r="K71" s="198"/>
      <c r="L71" s="198"/>
      <c r="M71" s="161"/>
      <c r="N71" s="161"/>
      <c r="O71" s="161"/>
      <c r="P71" s="180"/>
      <c r="Q71" s="82" t="s">
        <v>3</v>
      </c>
      <c r="R71" s="45"/>
      <c r="S71" s="67">
        <f t="shared" si="81"/>
        <v>-33415.83</v>
      </c>
      <c r="T71" s="67">
        <v>-16707.915000000001</v>
      </c>
      <c r="U71" s="129">
        <v>-16707.915000000001</v>
      </c>
      <c r="V71" s="68">
        <f t="shared" si="82"/>
        <v>18175.62</v>
      </c>
      <c r="W71" s="103">
        <f>SUM(W67:W70)</f>
        <v>9087.81</v>
      </c>
      <c r="X71" s="30">
        <f>SUM(X67:X70)</f>
        <v>18175.62</v>
      </c>
      <c r="Y71" s="293"/>
      <c r="Z71" s="293"/>
      <c r="AA71" s="293"/>
      <c r="AB71" s="9"/>
      <c r="AC71" s="9"/>
      <c r="AD71" s="5"/>
    </row>
    <row r="72" spans="1:30" s="18" customFormat="1" ht="15.75" x14ac:dyDescent="0.2">
      <c r="A72" s="140">
        <v>11</v>
      </c>
      <c r="B72" s="134" t="s">
        <v>9</v>
      </c>
      <c r="C72" s="134" t="s">
        <v>20</v>
      </c>
      <c r="D72" s="134" t="s">
        <v>76</v>
      </c>
      <c r="E72" s="134" t="s">
        <v>73</v>
      </c>
      <c r="F72" s="134">
        <v>623.5</v>
      </c>
      <c r="G72" s="134" t="s">
        <v>21</v>
      </c>
      <c r="H72" s="134" t="s">
        <v>16</v>
      </c>
      <c r="I72" s="257">
        <v>21.5</v>
      </c>
      <c r="J72" s="134">
        <v>17.87</v>
      </c>
      <c r="K72" s="258">
        <v>43503</v>
      </c>
      <c r="L72" s="258">
        <v>45297</v>
      </c>
      <c r="M72" s="31">
        <f>N72+O72</f>
        <v>-0.52000000000001023</v>
      </c>
      <c r="N72" s="31">
        <v>192.04</v>
      </c>
      <c r="O72" s="31">
        <v>-192.56</v>
      </c>
      <c r="P72" s="180" t="s">
        <v>77</v>
      </c>
      <c r="Q72" s="89" t="s">
        <v>4</v>
      </c>
      <c r="R72" s="44"/>
      <c r="S72" s="67">
        <f t="shared" si="81"/>
        <v>-36280.044000000002</v>
      </c>
      <c r="T72" s="67">
        <v>-18140.022000000001</v>
      </c>
      <c r="U72" s="129">
        <v>-18140.022000000001</v>
      </c>
      <c r="V72" s="68">
        <f t="shared" si="82"/>
        <v>1152.3</v>
      </c>
      <c r="W72" s="67">
        <v>576.12</v>
      </c>
      <c r="X72" s="67">
        <v>1152.3</v>
      </c>
      <c r="Y72" s="31">
        <f>M72+S72-V72</f>
        <v>-37432.864000000001</v>
      </c>
      <c r="Z72" s="31">
        <f>N72+T72-W72</f>
        <v>-18524.101999999999</v>
      </c>
      <c r="AA72" s="31">
        <f>O72+U72-X72+W72</f>
        <v>-18908.762000000002</v>
      </c>
      <c r="AB72" s="8" t="s">
        <v>152</v>
      </c>
      <c r="AC72" s="8"/>
      <c r="AD72" s="4"/>
    </row>
    <row r="73" spans="1:30" s="18" customFormat="1" ht="15.75" x14ac:dyDescent="0.2">
      <c r="A73" s="140"/>
      <c r="B73" s="134"/>
      <c r="C73" s="134"/>
      <c r="D73" s="134"/>
      <c r="E73" s="134"/>
      <c r="F73" s="134"/>
      <c r="G73" s="134"/>
      <c r="H73" s="134"/>
      <c r="I73" s="257"/>
      <c r="J73" s="134"/>
      <c r="K73" s="198"/>
      <c r="L73" s="198"/>
      <c r="M73" s="26">
        <f t="shared" ref="M73:M75" si="87">N73+O73</f>
        <v>-0.52000000000001023</v>
      </c>
      <c r="N73" s="31">
        <v>192.04</v>
      </c>
      <c r="O73" s="31">
        <v>-192.56</v>
      </c>
      <c r="P73" s="180"/>
      <c r="Q73" s="89" t="s">
        <v>5</v>
      </c>
      <c r="R73" s="45"/>
      <c r="S73" s="118">
        <f t="shared" ref="S73:V73" si="88">SUM(S69:S72)</f>
        <v>-127934.89199999999</v>
      </c>
      <c r="T73" s="118">
        <f t="shared" si="88"/>
        <v>-63967.445999999996</v>
      </c>
      <c r="U73" s="118">
        <f t="shared" si="88"/>
        <v>-63967.445999999996</v>
      </c>
      <c r="V73" s="118">
        <f t="shared" si="88"/>
        <v>19327.919999999998</v>
      </c>
      <c r="W73" s="67">
        <v>0</v>
      </c>
      <c r="X73" s="67">
        <v>0</v>
      </c>
      <c r="Y73" s="31">
        <f>M73+S73-V73</f>
        <v>-147263.33199999999</v>
      </c>
      <c r="Z73" s="31">
        <f>N73+T73-W73</f>
        <v>-63775.405999999995</v>
      </c>
      <c r="AA73" s="31">
        <f>O73+U73-X73+W73</f>
        <v>-64160.005999999994</v>
      </c>
      <c r="AB73" s="8"/>
      <c r="AC73" s="8"/>
      <c r="AD73" s="4"/>
    </row>
    <row r="74" spans="1:30" s="18" customFormat="1" ht="15.75" x14ac:dyDescent="0.2">
      <c r="A74" s="140"/>
      <c r="B74" s="134"/>
      <c r="C74" s="134"/>
      <c r="D74" s="134"/>
      <c r="E74" s="134"/>
      <c r="F74" s="134"/>
      <c r="G74" s="134"/>
      <c r="H74" s="134"/>
      <c r="I74" s="257"/>
      <c r="J74" s="134"/>
      <c r="K74" s="198"/>
      <c r="L74" s="198"/>
      <c r="M74" s="26">
        <f t="shared" si="87"/>
        <v>-0.52000000000001023</v>
      </c>
      <c r="N74" s="31">
        <v>192.04</v>
      </c>
      <c r="O74" s="31">
        <v>-192.56</v>
      </c>
      <c r="P74" s="180"/>
      <c r="Q74" s="89" t="s">
        <v>6</v>
      </c>
      <c r="R74" s="45"/>
      <c r="S74" s="67">
        <f t="shared" ref="S74:S77" si="89">T74+U74</f>
        <v>-37307.601000000002</v>
      </c>
      <c r="T74" s="67">
        <v>-18653.844000000001</v>
      </c>
      <c r="U74" s="68">
        <v>-18653.757000000001</v>
      </c>
      <c r="V74" s="68">
        <f t="shared" ref="V74:V77" si="90">X74</f>
        <v>0</v>
      </c>
      <c r="W74" s="67">
        <v>0</v>
      </c>
      <c r="X74" s="67">
        <v>0</v>
      </c>
      <c r="Y74" s="31">
        <f t="shared" ref="Y74:Y75" si="91">M74+S74-V74</f>
        <v>-37308.120999999999</v>
      </c>
      <c r="Z74" s="31">
        <f t="shared" ref="Z74:Z75" si="92">N74+T74-W74</f>
        <v>-18461.804</v>
      </c>
      <c r="AA74" s="31">
        <f t="shared" ref="AA74:AA75" si="93">O74+U74-X74+W74</f>
        <v>-18846.317000000003</v>
      </c>
      <c r="AB74" s="8"/>
      <c r="AC74" s="8"/>
      <c r="AD74" s="4"/>
    </row>
    <row r="75" spans="1:30" s="18" customFormat="1" ht="15.75" x14ac:dyDescent="0.2">
      <c r="A75" s="140"/>
      <c r="B75" s="134"/>
      <c r="C75" s="134"/>
      <c r="D75" s="134"/>
      <c r="E75" s="134"/>
      <c r="F75" s="134"/>
      <c r="G75" s="134"/>
      <c r="H75" s="134"/>
      <c r="I75" s="257"/>
      <c r="J75" s="134"/>
      <c r="K75" s="198"/>
      <c r="L75" s="198"/>
      <c r="M75" s="26">
        <f t="shared" si="87"/>
        <v>-0.52000000000001023</v>
      </c>
      <c r="N75" s="31">
        <v>192.04</v>
      </c>
      <c r="O75" s="31">
        <v>-192.56</v>
      </c>
      <c r="P75" s="180"/>
      <c r="Q75" s="89" t="s">
        <v>7</v>
      </c>
      <c r="R75" s="45"/>
      <c r="S75" s="67">
        <f t="shared" si="89"/>
        <v>-41167.008000000002</v>
      </c>
      <c r="T75" s="67">
        <v>-20583.552</v>
      </c>
      <c r="U75" s="68">
        <v>-20583.455999999998</v>
      </c>
      <c r="V75" s="68">
        <f t="shared" si="90"/>
        <v>0</v>
      </c>
      <c r="W75" s="67">
        <v>0</v>
      </c>
      <c r="X75" s="67">
        <v>0</v>
      </c>
      <c r="Y75" s="27">
        <f t="shared" si="91"/>
        <v>-41167.527999999998</v>
      </c>
      <c r="Z75" s="27">
        <f t="shared" si="92"/>
        <v>-20391.511999999999</v>
      </c>
      <c r="AA75" s="27">
        <f t="shared" si="93"/>
        <v>-20776.016</v>
      </c>
      <c r="AB75" s="8"/>
      <c r="AC75" s="8"/>
      <c r="AD75" s="4"/>
    </row>
    <row r="76" spans="1:30" s="18" customFormat="1" ht="15.75" x14ac:dyDescent="0.2">
      <c r="A76" s="140"/>
      <c r="B76" s="134"/>
      <c r="C76" s="134"/>
      <c r="D76" s="134"/>
      <c r="E76" s="134"/>
      <c r="F76" s="134"/>
      <c r="G76" s="134"/>
      <c r="H76" s="134"/>
      <c r="I76" s="257"/>
      <c r="J76" s="134"/>
      <c r="K76" s="198"/>
      <c r="L76" s="198"/>
      <c r="M76" s="161"/>
      <c r="N76" s="161"/>
      <c r="O76" s="161"/>
      <c r="P76" s="180"/>
      <c r="Q76" s="82" t="s">
        <v>3</v>
      </c>
      <c r="R76" s="42">
        <f>R73</f>
        <v>0</v>
      </c>
      <c r="S76" s="67">
        <f t="shared" si="89"/>
        <v>-45026.414999999994</v>
      </c>
      <c r="T76" s="67">
        <v>-22513.26</v>
      </c>
      <c r="U76" s="68">
        <v>-22513.154999999999</v>
      </c>
      <c r="V76" s="68">
        <f t="shared" si="90"/>
        <v>1152.3</v>
      </c>
      <c r="W76" s="103">
        <f>SUM(W72:W75)</f>
        <v>576.12</v>
      </c>
      <c r="X76" s="30">
        <f>SUM(X72:X75)</f>
        <v>1152.3</v>
      </c>
      <c r="Y76" s="293"/>
      <c r="Z76" s="293"/>
      <c r="AA76" s="293"/>
      <c r="AB76" s="9"/>
      <c r="AC76" s="9"/>
      <c r="AD76" s="5"/>
    </row>
    <row r="77" spans="1:30" s="18" customFormat="1" ht="15.75" customHeight="1" x14ac:dyDescent="0.2">
      <c r="A77" s="140">
        <v>12</v>
      </c>
      <c r="B77" s="134" t="s">
        <v>9</v>
      </c>
      <c r="C77" s="134" t="s">
        <v>22</v>
      </c>
      <c r="D77" s="134" t="s">
        <v>357</v>
      </c>
      <c r="E77" s="134" t="s">
        <v>73</v>
      </c>
      <c r="F77" s="134">
        <v>580</v>
      </c>
      <c r="G77" s="134" t="s">
        <v>201</v>
      </c>
      <c r="H77" s="134" t="s">
        <v>358</v>
      </c>
      <c r="I77" s="257">
        <v>14.3</v>
      </c>
      <c r="J77" s="134">
        <v>17.23</v>
      </c>
      <c r="K77" s="258" t="s">
        <v>383</v>
      </c>
      <c r="L77" s="258">
        <v>45070</v>
      </c>
      <c r="M77" s="31">
        <f>N77+O77</f>
        <v>0</v>
      </c>
      <c r="N77" s="31">
        <v>123.16</v>
      </c>
      <c r="O77" s="31">
        <v>-123.16</v>
      </c>
      <c r="P77" s="180" t="s">
        <v>78</v>
      </c>
      <c r="Q77" s="89" t="s">
        <v>4</v>
      </c>
      <c r="R77" s="44"/>
      <c r="S77" s="67">
        <f t="shared" si="89"/>
        <v>-48885.822</v>
      </c>
      <c r="T77" s="67">
        <v>-24442.968000000001</v>
      </c>
      <c r="U77" s="68">
        <v>-24442.853999999999</v>
      </c>
      <c r="V77" s="68">
        <f t="shared" si="90"/>
        <v>492.66</v>
      </c>
      <c r="W77" s="67">
        <v>369.5</v>
      </c>
      <c r="X77" s="67">
        <v>492.66</v>
      </c>
      <c r="Y77" s="31">
        <f>M77+S77-V77</f>
        <v>-49378.482000000004</v>
      </c>
      <c r="Z77" s="31">
        <f>N77+T77-W77</f>
        <v>-24689.308000000001</v>
      </c>
      <c r="AA77" s="31">
        <f>O77+U77-X77+W77</f>
        <v>-24689.173999999999</v>
      </c>
      <c r="AB77" s="8" t="s">
        <v>152</v>
      </c>
      <c r="AC77" s="8"/>
      <c r="AD77" s="4"/>
    </row>
    <row r="78" spans="1:30" s="18" customFormat="1" ht="15.75" x14ac:dyDescent="0.2">
      <c r="A78" s="140"/>
      <c r="B78" s="134"/>
      <c r="C78" s="134"/>
      <c r="D78" s="134"/>
      <c r="E78" s="134"/>
      <c r="F78" s="134"/>
      <c r="G78" s="134"/>
      <c r="H78" s="134"/>
      <c r="I78" s="257"/>
      <c r="J78" s="134"/>
      <c r="K78" s="198"/>
      <c r="L78" s="198"/>
      <c r="M78" s="26">
        <f t="shared" ref="M78:M80" si="94">N78+O78</f>
        <v>0</v>
      </c>
      <c r="N78" s="31">
        <v>123.16</v>
      </c>
      <c r="O78" s="31">
        <v>-123.16</v>
      </c>
      <c r="P78" s="180"/>
      <c r="Q78" s="89" t="s">
        <v>5</v>
      </c>
      <c r="R78" s="45"/>
      <c r="S78" s="118">
        <f t="shared" ref="S78:V78" si="95">SUM(S74:S77)</f>
        <v>-172386.84599999999</v>
      </c>
      <c r="T78" s="118">
        <f t="shared" si="95"/>
        <v>-86193.624000000011</v>
      </c>
      <c r="U78" s="118">
        <f t="shared" si="95"/>
        <v>-86193.222000000009</v>
      </c>
      <c r="V78" s="118">
        <f t="shared" si="95"/>
        <v>1644.96</v>
      </c>
      <c r="W78" s="67">
        <v>0</v>
      </c>
      <c r="X78" s="67">
        <v>0</v>
      </c>
      <c r="Y78" s="31">
        <f>M78+S78-V78</f>
        <v>-174031.80599999998</v>
      </c>
      <c r="Z78" s="31">
        <f>N78+T78-W78</f>
        <v>-86070.464000000007</v>
      </c>
      <c r="AA78" s="31">
        <f>O78+U78-X78+W78</f>
        <v>-86316.382000000012</v>
      </c>
      <c r="AB78" s="8"/>
      <c r="AC78" s="8"/>
      <c r="AD78" s="4"/>
    </row>
    <row r="79" spans="1:30" s="18" customFormat="1" ht="15.75" x14ac:dyDescent="0.2">
      <c r="A79" s="140"/>
      <c r="B79" s="134"/>
      <c r="C79" s="134"/>
      <c r="D79" s="134"/>
      <c r="E79" s="134"/>
      <c r="F79" s="134"/>
      <c r="G79" s="134"/>
      <c r="H79" s="134"/>
      <c r="I79" s="257"/>
      <c r="J79" s="134"/>
      <c r="K79" s="198"/>
      <c r="L79" s="198"/>
      <c r="M79" s="26">
        <f t="shared" si="94"/>
        <v>0</v>
      </c>
      <c r="N79" s="31">
        <v>123.16</v>
      </c>
      <c r="O79" s="31">
        <v>-123.16</v>
      </c>
      <c r="P79" s="180"/>
      <c r="Q79" s="89" t="s">
        <v>6</v>
      </c>
      <c r="R79" s="45"/>
      <c r="S79" s="67">
        <f t="shared" ref="S79:S86" si="96">T79+U79</f>
        <v>-51151.302000000003</v>
      </c>
      <c r="T79" s="67">
        <v>-25575.651000000002</v>
      </c>
      <c r="U79" s="68">
        <v>-25575.651000000002</v>
      </c>
      <c r="V79" s="68">
        <f t="shared" ref="V79:V86" si="97">X79</f>
        <v>0</v>
      </c>
      <c r="W79" s="67">
        <v>0</v>
      </c>
      <c r="X79" s="67">
        <v>0</v>
      </c>
      <c r="Y79" s="31">
        <f t="shared" ref="Y79:Y80" si="98">M79+S79-V79</f>
        <v>-51151.302000000003</v>
      </c>
      <c r="Z79" s="31">
        <f t="shared" ref="Z79:Z80" si="99">N79+T79-W79</f>
        <v>-25452.491000000002</v>
      </c>
      <c r="AA79" s="31">
        <f t="shared" ref="AA79:AA80" si="100">O79+U79-X79+W79</f>
        <v>-25698.811000000002</v>
      </c>
      <c r="AB79" s="8"/>
      <c r="AC79" s="8"/>
      <c r="AD79" s="4"/>
    </row>
    <row r="80" spans="1:30" s="18" customFormat="1" ht="15.75" x14ac:dyDescent="0.2">
      <c r="A80" s="140"/>
      <c r="B80" s="134"/>
      <c r="C80" s="134"/>
      <c r="D80" s="134"/>
      <c r="E80" s="134"/>
      <c r="F80" s="134"/>
      <c r="G80" s="134"/>
      <c r="H80" s="134"/>
      <c r="I80" s="257"/>
      <c r="J80" s="134"/>
      <c r="K80" s="198"/>
      <c r="L80" s="198"/>
      <c r="M80" s="26">
        <f t="shared" si="94"/>
        <v>0</v>
      </c>
      <c r="N80" s="31">
        <v>123.16</v>
      </c>
      <c r="O80" s="31">
        <v>-123.16</v>
      </c>
      <c r="P80" s="180"/>
      <c r="Q80" s="89" t="s">
        <v>7</v>
      </c>
      <c r="R80" s="45"/>
      <c r="S80" s="67">
        <f t="shared" si="96"/>
        <v>-56442.815999999999</v>
      </c>
      <c r="T80" s="67">
        <v>-28221.407999999999</v>
      </c>
      <c r="U80" s="67">
        <v>-28221.407999999999</v>
      </c>
      <c r="V80" s="68">
        <f t="shared" si="97"/>
        <v>0</v>
      </c>
      <c r="W80" s="67">
        <v>0</v>
      </c>
      <c r="X80" s="67">
        <v>0</v>
      </c>
      <c r="Y80" s="27">
        <f t="shared" si="98"/>
        <v>-56442.815999999999</v>
      </c>
      <c r="Z80" s="27">
        <f t="shared" si="99"/>
        <v>-28098.248</v>
      </c>
      <c r="AA80" s="27">
        <f t="shared" si="100"/>
        <v>-28344.567999999999</v>
      </c>
      <c r="AB80" s="8"/>
      <c r="AC80" s="8"/>
      <c r="AD80" s="4"/>
    </row>
    <row r="81" spans="1:30" s="18" customFormat="1" ht="15.75" x14ac:dyDescent="0.2">
      <c r="A81" s="140"/>
      <c r="B81" s="134"/>
      <c r="C81" s="134"/>
      <c r="D81" s="134"/>
      <c r="E81" s="134"/>
      <c r="F81" s="134"/>
      <c r="G81" s="134"/>
      <c r="H81" s="134"/>
      <c r="I81" s="257"/>
      <c r="J81" s="134"/>
      <c r="K81" s="198"/>
      <c r="L81" s="198"/>
      <c r="M81" s="161"/>
      <c r="N81" s="161"/>
      <c r="O81" s="161"/>
      <c r="P81" s="180"/>
      <c r="Q81" s="82" t="s">
        <v>3</v>
      </c>
      <c r="R81" s="45"/>
      <c r="S81" s="67">
        <f t="shared" si="96"/>
        <v>-61734.33</v>
      </c>
      <c r="T81" s="67">
        <v>-30867.165000000001</v>
      </c>
      <c r="U81" s="67">
        <v>-30867.165000000001</v>
      </c>
      <c r="V81" s="68">
        <f t="shared" si="97"/>
        <v>492.66</v>
      </c>
      <c r="W81" s="118">
        <f>SUM(W77:W80)</f>
        <v>369.5</v>
      </c>
      <c r="X81" s="118">
        <f>SUM(X77:X80)</f>
        <v>492.66</v>
      </c>
      <c r="Y81" s="293"/>
      <c r="Z81" s="293"/>
      <c r="AA81" s="293"/>
      <c r="AB81" s="9"/>
      <c r="AC81" s="9"/>
      <c r="AD81" s="5"/>
    </row>
    <row r="82" spans="1:30" s="18" customFormat="1" ht="23.25" customHeight="1" x14ac:dyDescent="0.2">
      <c r="A82" s="140">
        <v>13</v>
      </c>
      <c r="B82" s="134" t="s">
        <v>9</v>
      </c>
      <c r="C82" s="134" t="s">
        <v>23</v>
      </c>
      <c r="D82" s="134" t="s">
        <v>121</v>
      </c>
      <c r="E82" s="134" t="s">
        <v>79</v>
      </c>
      <c r="F82" s="220"/>
      <c r="G82" s="134" t="s">
        <v>24</v>
      </c>
      <c r="H82" s="134" t="s">
        <v>25</v>
      </c>
      <c r="I82" s="257">
        <v>150.80000000000001</v>
      </c>
      <c r="J82" s="259">
        <f>9348.48/I82</f>
        <v>61.992572944297073</v>
      </c>
      <c r="K82" s="258">
        <v>43440</v>
      </c>
      <c r="L82" s="258">
        <v>45236</v>
      </c>
      <c r="M82" s="31">
        <f>N82+O82</f>
        <v>145346.89000000001</v>
      </c>
      <c r="N82" s="31">
        <v>-27526.080000000002</v>
      </c>
      <c r="O82" s="31">
        <v>172872.97</v>
      </c>
      <c r="P82" s="180" t="s">
        <v>78</v>
      </c>
      <c r="Q82" s="89" t="s">
        <v>4</v>
      </c>
      <c r="R82" s="44"/>
      <c r="S82" s="67">
        <f t="shared" si="96"/>
        <v>-67025.843999999997</v>
      </c>
      <c r="T82" s="67">
        <v>-33512.921999999999</v>
      </c>
      <c r="U82" s="67">
        <v>-33512.921999999999</v>
      </c>
      <c r="V82" s="68">
        <f t="shared" si="97"/>
        <v>0</v>
      </c>
      <c r="W82" s="67">
        <v>-27526.080000000002</v>
      </c>
      <c r="X82" s="67">
        <v>0</v>
      </c>
      <c r="Y82" s="31">
        <f>M82+S82-V82</f>
        <v>78321.046000000017</v>
      </c>
      <c r="Z82" s="31">
        <f>N82+T82-W82</f>
        <v>-33512.921999999999</v>
      </c>
      <c r="AA82" s="31">
        <f>O82+U82-X82+W82</f>
        <v>111833.96800000001</v>
      </c>
      <c r="AB82" s="10"/>
      <c r="AC82" s="8"/>
      <c r="AD82" s="201" t="s">
        <v>387</v>
      </c>
    </row>
    <row r="83" spans="1:30" s="18" customFormat="1" ht="15.75" x14ac:dyDescent="0.2">
      <c r="A83" s="140"/>
      <c r="B83" s="134"/>
      <c r="C83" s="134"/>
      <c r="D83" s="134"/>
      <c r="E83" s="134"/>
      <c r="F83" s="221"/>
      <c r="G83" s="134"/>
      <c r="H83" s="134"/>
      <c r="I83" s="257"/>
      <c r="J83" s="259"/>
      <c r="K83" s="198"/>
      <c r="L83" s="198"/>
      <c r="M83" s="26">
        <f t="shared" ref="M83:M85" si="101">N83+O83</f>
        <v>145346.89000000001</v>
      </c>
      <c r="N83" s="31">
        <v>-27526.080000000002</v>
      </c>
      <c r="O83" s="31">
        <v>172872.97</v>
      </c>
      <c r="P83" s="180"/>
      <c r="Q83" s="89" t="s">
        <v>5</v>
      </c>
      <c r="R83" s="45"/>
      <c r="S83" s="67">
        <f t="shared" si="96"/>
        <v>-39144.258000000002</v>
      </c>
      <c r="T83" s="67">
        <v>-19572.129000000001</v>
      </c>
      <c r="U83" s="129">
        <v>-19572.129000000001</v>
      </c>
      <c r="V83" s="68">
        <f t="shared" si="97"/>
        <v>0</v>
      </c>
      <c r="W83" s="67">
        <v>0</v>
      </c>
      <c r="X83" s="67">
        <v>0</v>
      </c>
      <c r="Y83" s="31">
        <f>M83+S83-V83</f>
        <v>106202.63200000001</v>
      </c>
      <c r="Z83" s="31">
        <f>N83+T83-W83</f>
        <v>-47098.209000000003</v>
      </c>
      <c r="AA83" s="31">
        <f>O83+U83-X83+W83</f>
        <v>153300.84100000001</v>
      </c>
      <c r="AB83" s="8"/>
      <c r="AC83" s="8"/>
      <c r="AD83" s="172"/>
    </row>
    <row r="84" spans="1:30" s="18" customFormat="1" ht="15.75" x14ac:dyDescent="0.2">
      <c r="A84" s="140"/>
      <c r="B84" s="134"/>
      <c r="C84" s="134"/>
      <c r="D84" s="134"/>
      <c r="E84" s="134"/>
      <c r="F84" s="221"/>
      <c r="G84" s="134"/>
      <c r="H84" s="134"/>
      <c r="I84" s="257"/>
      <c r="J84" s="259"/>
      <c r="K84" s="198"/>
      <c r="L84" s="198"/>
      <c r="M84" s="26">
        <f t="shared" si="101"/>
        <v>145346.89000000001</v>
      </c>
      <c r="N84" s="31">
        <v>-27526.080000000002</v>
      </c>
      <c r="O84" s="31">
        <v>172872.97</v>
      </c>
      <c r="P84" s="180"/>
      <c r="Q84" s="89" t="s">
        <v>6</v>
      </c>
      <c r="R84" s="45"/>
      <c r="S84" s="67">
        <f t="shared" si="96"/>
        <v>-42008.472000000002</v>
      </c>
      <c r="T84" s="67">
        <v>-21004.236000000001</v>
      </c>
      <c r="U84" s="129">
        <v>-21004.236000000001</v>
      </c>
      <c r="V84" s="68">
        <f t="shared" si="97"/>
        <v>0</v>
      </c>
      <c r="W84" s="67">
        <v>0</v>
      </c>
      <c r="X84" s="67">
        <v>0</v>
      </c>
      <c r="Y84" s="31">
        <f t="shared" ref="Y84:Y85" si="102">M84+S84-V84</f>
        <v>103338.41800000001</v>
      </c>
      <c r="Z84" s="31">
        <f t="shared" ref="Z84:Z85" si="103">N84+T84-W84</f>
        <v>-48530.316000000006</v>
      </c>
      <c r="AA84" s="31">
        <f t="shared" ref="AA84:AA85" si="104">O84+U84-X84+W84</f>
        <v>151868.734</v>
      </c>
      <c r="AB84" s="8"/>
      <c r="AC84" s="8"/>
      <c r="AD84" s="172"/>
    </row>
    <row r="85" spans="1:30" s="18" customFormat="1" ht="15.75" x14ac:dyDescent="0.2">
      <c r="A85" s="140"/>
      <c r="B85" s="134"/>
      <c r="C85" s="134"/>
      <c r="D85" s="134"/>
      <c r="E85" s="134"/>
      <c r="F85" s="221"/>
      <c r="G85" s="134"/>
      <c r="H85" s="134"/>
      <c r="I85" s="257"/>
      <c r="J85" s="259"/>
      <c r="K85" s="198"/>
      <c r="L85" s="198"/>
      <c r="M85" s="26">
        <f t="shared" si="101"/>
        <v>145346.89000000001</v>
      </c>
      <c r="N85" s="31">
        <v>-27526.080000000002</v>
      </c>
      <c r="O85" s="31">
        <v>172872.97</v>
      </c>
      <c r="P85" s="180"/>
      <c r="Q85" s="89" t="s">
        <v>7</v>
      </c>
      <c r="R85" s="45"/>
      <c r="S85" s="67">
        <f t="shared" si="96"/>
        <v>-44872.686000000002</v>
      </c>
      <c r="T85" s="67">
        <v>-22436.343000000001</v>
      </c>
      <c r="U85" s="129">
        <v>-22436.343000000001</v>
      </c>
      <c r="V85" s="68">
        <f t="shared" si="97"/>
        <v>0</v>
      </c>
      <c r="W85" s="67">
        <v>0</v>
      </c>
      <c r="X85" s="67">
        <v>0</v>
      </c>
      <c r="Y85" s="27">
        <f t="shared" si="102"/>
        <v>100474.20400000001</v>
      </c>
      <c r="Z85" s="103">
        <f t="shared" si="103"/>
        <v>-49962.423000000003</v>
      </c>
      <c r="AA85" s="103">
        <f t="shared" si="104"/>
        <v>150436.62700000001</v>
      </c>
      <c r="AB85" s="8"/>
      <c r="AC85" s="8"/>
      <c r="AD85" s="173"/>
    </row>
    <row r="86" spans="1:30" s="18" customFormat="1" ht="15.75" x14ac:dyDescent="0.2">
      <c r="A86" s="140"/>
      <c r="B86" s="134"/>
      <c r="C86" s="134"/>
      <c r="D86" s="134"/>
      <c r="E86" s="134"/>
      <c r="F86" s="222"/>
      <c r="G86" s="134"/>
      <c r="H86" s="134"/>
      <c r="I86" s="257"/>
      <c r="J86" s="259"/>
      <c r="K86" s="198"/>
      <c r="L86" s="198"/>
      <c r="M86" s="161"/>
      <c r="N86" s="161"/>
      <c r="O86" s="161"/>
      <c r="P86" s="180"/>
      <c r="Q86" s="82" t="s">
        <v>3</v>
      </c>
      <c r="R86" s="42">
        <f>R83</f>
        <v>0</v>
      </c>
      <c r="S86" s="67">
        <f t="shared" si="96"/>
        <v>-47736.9</v>
      </c>
      <c r="T86" s="67">
        <v>-23868.45</v>
      </c>
      <c r="U86" s="129">
        <v>-23868.45</v>
      </c>
      <c r="V86" s="68">
        <f t="shared" si="97"/>
        <v>0</v>
      </c>
      <c r="W86" s="118">
        <f>SUM(W82:W85)</f>
        <v>-27526.080000000002</v>
      </c>
      <c r="X86" s="118">
        <f>SUM(X82:X85)</f>
        <v>0</v>
      </c>
      <c r="Y86" s="293"/>
      <c r="Z86" s="293"/>
      <c r="AA86" s="293"/>
      <c r="AB86" s="9"/>
      <c r="AC86" s="9"/>
      <c r="AD86" s="5"/>
    </row>
    <row r="87" spans="1:30" s="18" customFormat="1" ht="15.75" customHeight="1" x14ac:dyDescent="0.2">
      <c r="A87" s="140">
        <v>14</v>
      </c>
      <c r="B87" s="134" t="s">
        <v>9</v>
      </c>
      <c r="C87" s="134" t="s">
        <v>26</v>
      </c>
      <c r="D87" s="134" t="s">
        <v>359</v>
      </c>
      <c r="E87" s="134" t="s">
        <v>73</v>
      </c>
      <c r="F87" s="134">
        <v>5405.6</v>
      </c>
      <c r="G87" s="134" t="s">
        <v>384</v>
      </c>
      <c r="H87" s="134" t="s">
        <v>27</v>
      </c>
      <c r="I87" s="257">
        <v>186.4</v>
      </c>
      <c r="J87" s="134">
        <f>6486.72/I87</f>
        <v>34.799999999999997</v>
      </c>
      <c r="K87" s="258">
        <v>44767</v>
      </c>
      <c r="L87" s="258" t="s">
        <v>385</v>
      </c>
      <c r="M87" s="31">
        <f>N87+O87</f>
        <v>25774.240000000002</v>
      </c>
      <c r="N87" s="31">
        <v>3243.36</v>
      </c>
      <c r="O87" s="31">
        <v>22530.880000000001</v>
      </c>
      <c r="P87" s="180" t="s">
        <v>78</v>
      </c>
      <c r="Q87" s="89" t="s">
        <v>4</v>
      </c>
      <c r="R87" s="44"/>
      <c r="S87" s="118">
        <f t="shared" ref="S87:V87" si="105">SUM(S83:S86)</f>
        <v>-173762.31600000002</v>
      </c>
      <c r="T87" s="118">
        <f t="shared" si="105"/>
        <v>-86881.15800000001</v>
      </c>
      <c r="U87" s="118">
        <f t="shared" si="105"/>
        <v>-86881.15800000001</v>
      </c>
      <c r="V87" s="118">
        <f t="shared" si="105"/>
        <v>0</v>
      </c>
      <c r="W87" s="67">
        <v>9730.08</v>
      </c>
      <c r="X87" s="67">
        <v>12261</v>
      </c>
      <c r="Y87" s="31">
        <f>M87+S87-V87</f>
        <v>-147988.07600000003</v>
      </c>
      <c r="Z87" s="31">
        <f>N87+T87-W87</f>
        <v>-93367.878000000012</v>
      </c>
      <c r="AA87" s="31">
        <f>O87+U87-X87+W87</f>
        <v>-66881.198000000004</v>
      </c>
      <c r="AB87" s="11">
        <v>1</v>
      </c>
      <c r="AC87" s="8"/>
      <c r="AD87" s="4"/>
    </row>
    <row r="88" spans="1:30" s="18" customFormat="1" ht="15.75" x14ac:dyDescent="0.2">
      <c r="A88" s="140"/>
      <c r="B88" s="134"/>
      <c r="C88" s="134"/>
      <c r="D88" s="134"/>
      <c r="E88" s="134"/>
      <c r="F88" s="134"/>
      <c r="G88" s="134"/>
      <c r="H88" s="134"/>
      <c r="I88" s="257"/>
      <c r="J88" s="134"/>
      <c r="K88" s="198"/>
      <c r="L88" s="198"/>
      <c r="M88" s="26">
        <f t="shared" ref="M88:M90" si="106">N88+O88</f>
        <v>25774.240000000002</v>
      </c>
      <c r="N88" s="31">
        <v>3243.36</v>
      </c>
      <c r="O88" s="31">
        <v>22530.880000000001</v>
      </c>
      <c r="P88" s="180"/>
      <c r="Q88" s="89" t="s">
        <v>5</v>
      </c>
      <c r="R88" s="45"/>
      <c r="S88" s="67">
        <f t="shared" ref="S88:S91" si="107">T88+U88</f>
        <v>-52745.228999999999</v>
      </c>
      <c r="T88" s="67">
        <v>-26372.675999999999</v>
      </c>
      <c r="U88" s="68">
        <v>-26372.553</v>
      </c>
      <c r="V88" s="68">
        <f t="shared" ref="V88:V91" si="108">X88</f>
        <v>0</v>
      </c>
      <c r="W88" s="67">
        <v>0</v>
      </c>
      <c r="X88" s="67">
        <v>0</v>
      </c>
      <c r="Y88" s="31">
        <f>M88+S88-V88</f>
        <v>-26970.988999999998</v>
      </c>
      <c r="Z88" s="31">
        <f>N88+T88-W88</f>
        <v>-23129.315999999999</v>
      </c>
      <c r="AA88" s="31">
        <f>O88+U88-X88+W88</f>
        <v>-3841.6729999999989</v>
      </c>
      <c r="AB88" s="8"/>
      <c r="AC88" s="8"/>
      <c r="AD88" s="4"/>
    </row>
    <row r="89" spans="1:30" s="18" customFormat="1" ht="15.75" x14ac:dyDescent="0.2">
      <c r="A89" s="140"/>
      <c r="B89" s="134"/>
      <c r="C89" s="134"/>
      <c r="D89" s="134"/>
      <c r="E89" s="134"/>
      <c r="F89" s="134"/>
      <c r="G89" s="134"/>
      <c r="H89" s="134"/>
      <c r="I89" s="257"/>
      <c r="J89" s="134"/>
      <c r="K89" s="198"/>
      <c r="L89" s="198"/>
      <c r="M89" s="26">
        <f t="shared" si="106"/>
        <v>25774.240000000002</v>
      </c>
      <c r="N89" s="31">
        <v>3243.36</v>
      </c>
      <c r="O89" s="31">
        <v>22530.880000000001</v>
      </c>
      <c r="P89" s="180"/>
      <c r="Q89" s="89" t="s">
        <v>6</v>
      </c>
      <c r="R89" s="45"/>
      <c r="S89" s="67">
        <f t="shared" si="107"/>
        <v>-56604.635999999999</v>
      </c>
      <c r="T89" s="67">
        <v>-28302.383999999998</v>
      </c>
      <c r="U89" s="68">
        <v>-28302.252</v>
      </c>
      <c r="V89" s="68">
        <f t="shared" si="108"/>
        <v>0</v>
      </c>
      <c r="W89" s="67">
        <v>0</v>
      </c>
      <c r="X89" s="67">
        <v>0</v>
      </c>
      <c r="Y89" s="31">
        <f t="shared" ref="Y89:Y90" si="109">M89+S89-V89</f>
        <v>-30830.395999999997</v>
      </c>
      <c r="Z89" s="31">
        <f t="shared" ref="Z89:Z90" si="110">N89+T89-W89</f>
        <v>-25059.023999999998</v>
      </c>
      <c r="AA89" s="31">
        <f t="shared" ref="AA89:AA90" si="111">O89+U89-X89+W89</f>
        <v>-5771.3719999999994</v>
      </c>
      <c r="AB89" s="8"/>
      <c r="AC89" s="8"/>
      <c r="AD89" s="4"/>
    </row>
    <row r="90" spans="1:30" s="18" customFormat="1" ht="15.75" x14ac:dyDescent="0.2">
      <c r="A90" s="140"/>
      <c r="B90" s="134"/>
      <c r="C90" s="134"/>
      <c r="D90" s="134"/>
      <c r="E90" s="134"/>
      <c r="F90" s="134"/>
      <c r="G90" s="134"/>
      <c r="H90" s="134"/>
      <c r="I90" s="257"/>
      <c r="J90" s="134"/>
      <c r="K90" s="198"/>
      <c r="L90" s="198"/>
      <c r="M90" s="26">
        <f t="shared" si="106"/>
        <v>25774.240000000002</v>
      </c>
      <c r="N90" s="31">
        <v>3243.36</v>
      </c>
      <c r="O90" s="31">
        <v>22530.880000000001</v>
      </c>
      <c r="P90" s="180"/>
      <c r="Q90" s="89" t="s">
        <v>7</v>
      </c>
      <c r="R90" s="45"/>
      <c r="S90" s="67">
        <f t="shared" si="107"/>
        <v>-60464.043000000005</v>
      </c>
      <c r="T90" s="67">
        <v>-30232.092000000001</v>
      </c>
      <c r="U90" s="68">
        <v>-30231.951000000001</v>
      </c>
      <c r="V90" s="68">
        <f t="shared" si="108"/>
        <v>0</v>
      </c>
      <c r="W90" s="67">
        <v>0</v>
      </c>
      <c r="X90" s="67">
        <v>0</v>
      </c>
      <c r="Y90" s="27">
        <f t="shared" si="109"/>
        <v>-34689.803</v>
      </c>
      <c r="Z90" s="27">
        <f t="shared" si="110"/>
        <v>-26988.732</v>
      </c>
      <c r="AA90" s="27">
        <f t="shared" si="111"/>
        <v>-7701.0709999999999</v>
      </c>
      <c r="AB90" s="8"/>
      <c r="AC90" s="8"/>
      <c r="AD90" s="4"/>
    </row>
    <row r="91" spans="1:30" s="18" customFormat="1" ht="15.75" x14ac:dyDescent="0.2">
      <c r="A91" s="140"/>
      <c r="B91" s="134"/>
      <c r="C91" s="134"/>
      <c r="D91" s="134"/>
      <c r="E91" s="134"/>
      <c r="F91" s="134"/>
      <c r="G91" s="134"/>
      <c r="H91" s="134"/>
      <c r="I91" s="257"/>
      <c r="J91" s="134"/>
      <c r="K91" s="198"/>
      <c r="L91" s="198"/>
      <c r="M91" s="161"/>
      <c r="N91" s="161"/>
      <c r="O91" s="161"/>
      <c r="P91" s="180"/>
      <c r="Q91" s="82" t="s">
        <v>3</v>
      </c>
      <c r="R91" s="45"/>
      <c r="S91" s="67">
        <f t="shared" si="107"/>
        <v>-64323.45</v>
      </c>
      <c r="T91" s="67">
        <v>-32161.8</v>
      </c>
      <c r="U91" s="68">
        <v>-32161.65</v>
      </c>
      <c r="V91" s="68">
        <f t="shared" si="108"/>
        <v>12261</v>
      </c>
      <c r="W91" s="118">
        <f>SUM(W87:W90)</f>
        <v>9730.08</v>
      </c>
      <c r="X91" s="118">
        <f>SUM(X87:X90)</f>
        <v>12261</v>
      </c>
      <c r="Y91" s="293"/>
      <c r="Z91" s="293"/>
      <c r="AA91" s="293"/>
      <c r="AB91" s="9"/>
      <c r="AC91" s="9"/>
      <c r="AD91" s="5"/>
    </row>
    <row r="92" spans="1:30" s="18" customFormat="1" ht="15.75" x14ac:dyDescent="0.2">
      <c r="A92" s="140">
        <v>15</v>
      </c>
      <c r="B92" s="134" t="s">
        <v>9</v>
      </c>
      <c r="C92" s="134" t="s">
        <v>29</v>
      </c>
      <c r="D92" s="134" t="s">
        <v>360</v>
      </c>
      <c r="E92" s="134" t="s">
        <v>79</v>
      </c>
      <c r="F92" s="141"/>
      <c r="G92" s="134" t="s">
        <v>202</v>
      </c>
      <c r="H92" s="134" t="s">
        <v>28</v>
      </c>
      <c r="I92" s="257">
        <v>10.1</v>
      </c>
      <c r="J92" s="134">
        <v>29</v>
      </c>
      <c r="K92" s="258">
        <v>43454</v>
      </c>
      <c r="L92" s="258">
        <v>45249</v>
      </c>
      <c r="M92" s="67">
        <f>N92+O92</f>
        <v>-629.72</v>
      </c>
      <c r="N92" s="67">
        <v>146.44999999999999</v>
      </c>
      <c r="O92" s="67">
        <v>-776.17</v>
      </c>
      <c r="P92" s="180" t="s">
        <v>77</v>
      </c>
      <c r="Q92" s="89" t="s">
        <v>4</v>
      </c>
      <c r="R92" s="44"/>
      <c r="S92" s="118">
        <f t="shared" ref="S92:V92" si="112">SUM(S88:S91)</f>
        <v>-234137.35800000001</v>
      </c>
      <c r="T92" s="118">
        <f t="shared" si="112"/>
        <v>-117068.952</v>
      </c>
      <c r="U92" s="118">
        <f t="shared" si="112"/>
        <v>-117068.40599999999</v>
      </c>
      <c r="V92" s="118">
        <f t="shared" si="112"/>
        <v>12261</v>
      </c>
      <c r="W92" s="67">
        <v>439.35</v>
      </c>
      <c r="X92" s="67">
        <v>206.76</v>
      </c>
      <c r="Y92" s="31">
        <f>M92+S92-V92</f>
        <v>-247028.07800000001</v>
      </c>
      <c r="Z92" s="31">
        <f>N92+T92-W92</f>
        <v>-117361.85200000001</v>
      </c>
      <c r="AA92" s="31">
        <f>O92+U92-X92+W92</f>
        <v>-117611.98599999998</v>
      </c>
      <c r="AB92" s="8" t="s">
        <v>152</v>
      </c>
      <c r="AC92" s="8"/>
      <c r="AD92" s="4"/>
    </row>
    <row r="93" spans="1:30" s="18" customFormat="1" ht="15.75" x14ac:dyDescent="0.2">
      <c r="A93" s="140"/>
      <c r="B93" s="134"/>
      <c r="C93" s="134"/>
      <c r="D93" s="134"/>
      <c r="E93" s="134"/>
      <c r="F93" s="142"/>
      <c r="G93" s="134"/>
      <c r="H93" s="134"/>
      <c r="I93" s="257"/>
      <c r="J93" s="134"/>
      <c r="K93" s="198"/>
      <c r="L93" s="198"/>
      <c r="M93" s="75">
        <f t="shared" ref="M93:M95" si="113">N93+O93</f>
        <v>-629.72</v>
      </c>
      <c r="N93" s="67">
        <v>146.44999999999999</v>
      </c>
      <c r="O93" s="67">
        <v>-776.17</v>
      </c>
      <c r="P93" s="180"/>
      <c r="Q93" s="89" t="s">
        <v>5</v>
      </c>
      <c r="R93" s="45"/>
      <c r="S93" s="67">
        <f t="shared" ref="S93:S100" si="114">T93+U93</f>
        <v>-72317.357999999993</v>
      </c>
      <c r="T93" s="67">
        <v>-36158.678999999996</v>
      </c>
      <c r="U93" s="68">
        <v>-36158.678999999996</v>
      </c>
      <c r="V93" s="68">
        <f t="shared" ref="V93:V100" si="115">X93</f>
        <v>0</v>
      </c>
      <c r="W93" s="67">
        <v>0</v>
      </c>
      <c r="X93" s="67">
        <v>0</v>
      </c>
      <c r="Y93" s="31">
        <f>M93+S93-V93</f>
        <v>-72947.077999999994</v>
      </c>
      <c r="Z93" s="31">
        <f>N93+T93-W93</f>
        <v>-36012.228999999999</v>
      </c>
      <c r="AA93" s="31">
        <f>O93+U93-X93+W93</f>
        <v>-36934.848999999995</v>
      </c>
      <c r="AB93" s="8"/>
      <c r="AC93" s="8"/>
      <c r="AD93" s="4"/>
    </row>
    <row r="94" spans="1:30" s="18" customFormat="1" ht="15.75" x14ac:dyDescent="0.2">
      <c r="A94" s="140"/>
      <c r="B94" s="134"/>
      <c r="C94" s="134"/>
      <c r="D94" s="134"/>
      <c r="E94" s="134"/>
      <c r="F94" s="142"/>
      <c r="G94" s="134"/>
      <c r="H94" s="134"/>
      <c r="I94" s="257"/>
      <c r="J94" s="134"/>
      <c r="K94" s="198"/>
      <c r="L94" s="198"/>
      <c r="M94" s="75">
        <f t="shared" si="113"/>
        <v>-629.72</v>
      </c>
      <c r="N94" s="67">
        <v>146.44999999999999</v>
      </c>
      <c r="O94" s="67">
        <v>-776.17</v>
      </c>
      <c r="P94" s="180"/>
      <c r="Q94" s="89" t="s">
        <v>6</v>
      </c>
      <c r="R94" s="45"/>
      <c r="S94" s="67">
        <f t="shared" si="114"/>
        <v>-77608.872000000003</v>
      </c>
      <c r="T94" s="67">
        <v>-38804.436000000002</v>
      </c>
      <c r="U94" s="67">
        <v>-38804.436000000002</v>
      </c>
      <c r="V94" s="68">
        <f t="shared" si="115"/>
        <v>0</v>
      </c>
      <c r="W94" s="67">
        <v>0</v>
      </c>
      <c r="X94" s="67">
        <v>0</v>
      </c>
      <c r="Y94" s="31">
        <f t="shared" ref="Y94:Y95" si="116">M94+S94-V94</f>
        <v>-78238.592000000004</v>
      </c>
      <c r="Z94" s="31">
        <f t="shared" ref="Z94:Z95" si="117">N94+T94-W94</f>
        <v>-38657.986000000004</v>
      </c>
      <c r="AA94" s="31">
        <f t="shared" ref="AA94:AA95" si="118">O94+U94-X94+W94</f>
        <v>-39580.606</v>
      </c>
      <c r="AB94" s="8"/>
      <c r="AC94" s="8"/>
      <c r="AD94" s="4"/>
    </row>
    <row r="95" spans="1:30" s="18" customFormat="1" ht="15.75" x14ac:dyDescent="0.2">
      <c r="A95" s="140"/>
      <c r="B95" s="134"/>
      <c r="C95" s="134"/>
      <c r="D95" s="134"/>
      <c r="E95" s="134"/>
      <c r="F95" s="142"/>
      <c r="G95" s="134"/>
      <c r="H95" s="134"/>
      <c r="I95" s="257"/>
      <c r="J95" s="134"/>
      <c r="K95" s="198"/>
      <c r="L95" s="198"/>
      <c r="M95" s="75">
        <f t="shared" si="113"/>
        <v>-629.72</v>
      </c>
      <c r="N95" s="67">
        <v>146.44999999999999</v>
      </c>
      <c r="O95" s="67">
        <v>-776.17</v>
      </c>
      <c r="P95" s="180"/>
      <c r="Q95" s="89" t="s">
        <v>7</v>
      </c>
      <c r="R95" s="45"/>
      <c r="S95" s="67">
        <f t="shared" si="114"/>
        <v>-82900.385999999999</v>
      </c>
      <c r="T95" s="67">
        <v>-41450.192999999999</v>
      </c>
      <c r="U95" s="67">
        <v>-41450.192999999999</v>
      </c>
      <c r="V95" s="68">
        <f t="shared" si="115"/>
        <v>0</v>
      </c>
      <c r="W95" s="67">
        <v>0</v>
      </c>
      <c r="X95" s="67">
        <v>0</v>
      </c>
      <c r="Y95" s="27">
        <f t="shared" si="116"/>
        <v>-83530.106</v>
      </c>
      <c r="Z95" s="27">
        <f t="shared" si="117"/>
        <v>-41303.743000000002</v>
      </c>
      <c r="AA95" s="27">
        <f t="shared" si="118"/>
        <v>-42226.362999999998</v>
      </c>
      <c r="AB95" s="8"/>
      <c r="AC95" s="8"/>
      <c r="AD95" s="4"/>
    </row>
    <row r="96" spans="1:30" s="18" customFormat="1" ht="15.75" x14ac:dyDescent="0.2">
      <c r="A96" s="140"/>
      <c r="B96" s="134"/>
      <c r="C96" s="134"/>
      <c r="D96" s="134"/>
      <c r="E96" s="134"/>
      <c r="F96" s="143"/>
      <c r="G96" s="134"/>
      <c r="H96" s="134"/>
      <c r="I96" s="257"/>
      <c r="J96" s="134"/>
      <c r="K96" s="198"/>
      <c r="L96" s="198"/>
      <c r="M96" s="161"/>
      <c r="N96" s="161"/>
      <c r="O96" s="161"/>
      <c r="P96" s="180"/>
      <c r="Q96" s="82" t="s">
        <v>3</v>
      </c>
      <c r="R96" s="42">
        <f>R93</f>
        <v>0</v>
      </c>
      <c r="S96" s="67">
        <f t="shared" si="114"/>
        <v>-88191.9</v>
      </c>
      <c r="T96" s="67">
        <v>-44095.95</v>
      </c>
      <c r="U96" s="67">
        <v>-44095.95</v>
      </c>
      <c r="V96" s="68">
        <f t="shared" si="115"/>
        <v>206.76</v>
      </c>
      <c r="W96" s="118">
        <f>SUM(W92:W95)</f>
        <v>439.35</v>
      </c>
      <c r="X96" s="118">
        <f>SUM(X92:X95)</f>
        <v>206.76</v>
      </c>
      <c r="Y96" s="293"/>
      <c r="Z96" s="293"/>
      <c r="AA96" s="293"/>
      <c r="AB96" s="9"/>
      <c r="AC96" s="9"/>
      <c r="AD96" s="5"/>
    </row>
    <row r="97" spans="1:30" s="18" customFormat="1" ht="15.75" customHeight="1" x14ac:dyDescent="0.2">
      <c r="A97" s="140">
        <v>16</v>
      </c>
      <c r="B97" s="134" t="s">
        <v>9</v>
      </c>
      <c r="C97" s="134" t="s">
        <v>30</v>
      </c>
      <c r="D97" s="141" t="s">
        <v>389</v>
      </c>
      <c r="E97" s="134" t="s">
        <v>73</v>
      </c>
      <c r="F97" s="134">
        <v>1786.4</v>
      </c>
      <c r="G97" s="200" t="s">
        <v>61</v>
      </c>
      <c r="H97" s="134" t="s">
        <v>13</v>
      </c>
      <c r="I97" s="257">
        <v>61.6</v>
      </c>
      <c r="J97" s="259">
        <f>2161.54/I97</f>
        <v>35.089935064935062</v>
      </c>
      <c r="K97" s="258" t="s">
        <v>390</v>
      </c>
      <c r="L97" s="258" t="s">
        <v>391</v>
      </c>
      <c r="M97" s="31">
        <f>N97+O97</f>
        <v>0</v>
      </c>
      <c r="N97" s="31">
        <v>1080.77</v>
      </c>
      <c r="O97" s="31">
        <v>-1080.77</v>
      </c>
      <c r="P97" s="180" t="s">
        <v>77</v>
      </c>
      <c r="Q97" s="89" t="s">
        <v>4</v>
      </c>
      <c r="R97" s="48"/>
      <c r="S97" s="67">
        <f t="shared" si="114"/>
        <v>-50601.114000000001</v>
      </c>
      <c r="T97" s="67">
        <v>-25300.557000000001</v>
      </c>
      <c r="U97" s="129">
        <v>-25300.557000000001</v>
      </c>
      <c r="V97" s="68">
        <f t="shared" si="115"/>
        <v>6484.62</v>
      </c>
      <c r="W97" s="67">
        <v>3242.31</v>
      </c>
      <c r="X97" s="67">
        <v>6484.62</v>
      </c>
      <c r="Y97" s="31">
        <f>M97+S97-V97</f>
        <v>-57085.734000000004</v>
      </c>
      <c r="Z97" s="31">
        <f>N97+T97-W97</f>
        <v>-27462.097000000002</v>
      </c>
      <c r="AA97" s="31">
        <f>O97+U97-X97+W97</f>
        <v>-29623.636999999999</v>
      </c>
      <c r="AB97" s="8" t="s">
        <v>152</v>
      </c>
      <c r="AC97" s="8"/>
      <c r="AD97" s="4"/>
    </row>
    <row r="98" spans="1:30" s="18" customFormat="1" ht="15.75" x14ac:dyDescent="0.2">
      <c r="A98" s="140"/>
      <c r="B98" s="134"/>
      <c r="C98" s="134"/>
      <c r="D98" s="142"/>
      <c r="E98" s="134"/>
      <c r="F98" s="134"/>
      <c r="G98" s="200"/>
      <c r="H98" s="134"/>
      <c r="I98" s="257"/>
      <c r="J98" s="259"/>
      <c r="K98" s="198"/>
      <c r="L98" s="198"/>
      <c r="M98" s="31">
        <f t="shared" ref="M98:M100" si="119">N98+O98</f>
        <v>0</v>
      </c>
      <c r="N98" s="31">
        <v>1080.77</v>
      </c>
      <c r="O98" s="31">
        <v>-1080.77</v>
      </c>
      <c r="P98" s="180"/>
      <c r="Q98" s="89" t="s">
        <v>5</v>
      </c>
      <c r="R98" s="45"/>
      <c r="S98" s="67">
        <f t="shared" si="114"/>
        <v>-53465.328000000001</v>
      </c>
      <c r="T98" s="67">
        <v>-26732.664000000001</v>
      </c>
      <c r="U98" s="129">
        <v>-26732.664000000001</v>
      </c>
      <c r="V98" s="68">
        <f t="shared" si="115"/>
        <v>0</v>
      </c>
      <c r="W98" s="67">
        <v>0</v>
      </c>
      <c r="X98" s="67">
        <v>0</v>
      </c>
      <c r="Y98" s="31">
        <f>M98+S98-V98</f>
        <v>-53465.328000000001</v>
      </c>
      <c r="Z98" s="31">
        <f>N98+T98-W98</f>
        <v>-25651.894</v>
      </c>
      <c r="AA98" s="31">
        <f>O98+U98-X98+W98</f>
        <v>-27813.434000000001</v>
      </c>
      <c r="AB98" s="8"/>
      <c r="AC98" s="8"/>
      <c r="AD98" s="4"/>
    </row>
    <row r="99" spans="1:30" s="18" customFormat="1" ht="15.75" x14ac:dyDescent="0.2">
      <c r="A99" s="140"/>
      <c r="B99" s="134"/>
      <c r="C99" s="134"/>
      <c r="D99" s="142"/>
      <c r="E99" s="134"/>
      <c r="F99" s="134"/>
      <c r="G99" s="200"/>
      <c r="H99" s="134"/>
      <c r="I99" s="257"/>
      <c r="J99" s="259"/>
      <c r="K99" s="198"/>
      <c r="L99" s="198"/>
      <c r="M99" s="31">
        <f t="shared" si="119"/>
        <v>0</v>
      </c>
      <c r="N99" s="31">
        <v>1080.77</v>
      </c>
      <c r="O99" s="31">
        <v>-1080.77</v>
      </c>
      <c r="P99" s="180"/>
      <c r="Q99" s="89" t="s">
        <v>6</v>
      </c>
      <c r="R99" s="45"/>
      <c r="S99" s="67">
        <f t="shared" si="114"/>
        <v>-56329.542000000001</v>
      </c>
      <c r="T99" s="67">
        <v>-28164.771000000001</v>
      </c>
      <c r="U99" s="129">
        <v>-28164.771000000001</v>
      </c>
      <c r="V99" s="68">
        <f t="shared" si="115"/>
        <v>0</v>
      </c>
      <c r="W99" s="67">
        <v>0</v>
      </c>
      <c r="X99" s="67">
        <v>0</v>
      </c>
      <c r="Y99" s="31">
        <f t="shared" ref="Y99:Y100" si="120">M99+S99-V99</f>
        <v>-56329.542000000001</v>
      </c>
      <c r="Z99" s="31">
        <f t="shared" ref="Z99:Z100" si="121">N99+T99-W99</f>
        <v>-27084.001</v>
      </c>
      <c r="AA99" s="31">
        <f t="shared" ref="AA99:AA100" si="122">O99+U99-X99+W99</f>
        <v>-29245.541000000001</v>
      </c>
      <c r="AB99" s="8"/>
      <c r="AC99" s="8"/>
      <c r="AD99" s="4"/>
    </row>
    <row r="100" spans="1:30" s="18" customFormat="1" ht="15.75" x14ac:dyDescent="0.2">
      <c r="A100" s="140"/>
      <c r="B100" s="134"/>
      <c r="C100" s="134"/>
      <c r="D100" s="142"/>
      <c r="E100" s="134"/>
      <c r="F100" s="134"/>
      <c r="G100" s="200"/>
      <c r="H100" s="134"/>
      <c r="I100" s="257"/>
      <c r="J100" s="259"/>
      <c r="K100" s="198"/>
      <c r="L100" s="198"/>
      <c r="M100" s="31">
        <f t="shared" si="119"/>
        <v>0</v>
      </c>
      <c r="N100" s="31">
        <v>1080.77</v>
      </c>
      <c r="O100" s="31">
        <v>-1080.77</v>
      </c>
      <c r="P100" s="180"/>
      <c r="Q100" s="89" t="s">
        <v>7</v>
      </c>
      <c r="R100" s="45"/>
      <c r="S100" s="67">
        <f t="shared" si="114"/>
        <v>-59193.756000000001</v>
      </c>
      <c r="T100" s="67">
        <v>-29596.878000000001</v>
      </c>
      <c r="U100" s="129">
        <v>-29596.878000000001</v>
      </c>
      <c r="V100" s="68">
        <f t="shared" si="115"/>
        <v>0</v>
      </c>
      <c r="W100" s="67">
        <v>0</v>
      </c>
      <c r="X100" s="67">
        <v>0</v>
      </c>
      <c r="Y100" s="27">
        <f t="shared" si="120"/>
        <v>-59193.756000000001</v>
      </c>
      <c r="Z100" s="27">
        <f t="shared" si="121"/>
        <v>-28516.108</v>
      </c>
      <c r="AA100" s="27">
        <f t="shared" si="122"/>
        <v>-30677.648000000001</v>
      </c>
      <c r="AB100" s="8"/>
      <c r="AC100" s="8"/>
      <c r="AD100" s="4"/>
    </row>
    <row r="101" spans="1:30" s="18" customFormat="1" ht="15.75" x14ac:dyDescent="0.2">
      <c r="A101" s="140"/>
      <c r="B101" s="134"/>
      <c r="C101" s="134"/>
      <c r="D101" s="143"/>
      <c r="E101" s="134"/>
      <c r="F101" s="134"/>
      <c r="G101" s="200"/>
      <c r="H101" s="134"/>
      <c r="I101" s="257"/>
      <c r="J101" s="259"/>
      <c r="K101" s="198"/>
      <c r="L101" s="198"/>
      <c r="M101" s="161"/>
      <c r="N101" s="161"/>
      <c r="O101" s="161"/>
      <c r="P101" s="180"/>
      <c r="Q101" s="82" t="s">
        <v>3</v>
      </c>
      <c r="R101" s="42">
        <f>R98</f>
        <v>0</v>
      </c>
      <c r="S101" s="118">
        <f t="shared" ref="S101:V101" si="123">SUM(S97:S100)</f>
        <v>-219589.74</v>
      </c>
      <c r="T101" s="118">
        <f t="shared" si="123"/>
        <v>-109794.87</v>
      </c>
      <c r="U101" s="118">
        <f t="shared" si="123"/>
        <v>-109794.87</v>
      </c>
      <c r="V101" s="118">
        <f t="shared" si="123"/>
        <v>6484.62</v>
      </c>
      <c r="W101" s="118">
        <f>SUM(W97:W100)</f>
        <v>3242.31</v>
      </c>
      <c r="X101" s="118">
        <f>SUM(X97:X100)</f>
        <v>6484.62</v>
      </c>
      <c r="Y101" s="293"/>
      <c r="Z101" s="293"/>
      <c r="AA101" s="293"/>
      <c r="AB101" s="9"/>
      <c r="AC101" s="9"/>
      <c r="AD101" s="5"/>
    </row>
    <row r="102" spans="1:30" s="18" customFormat="1" ht="15.75" customHeight="1" x14ac:dyDescent="0.2">
      <c r="A102" s="140">
        <v>17</v>
      </c>
      <c r="B102" s="134" t="s">
        <v>9</v>
      </c>
      <c r="C102" s="134" t="s">
        <v>32</v>
      </c>
      <c r="D102" s="141" t="s">
        <v>392</v>
      </c>
      <c r="E102" s="134" t="s">
        <v>73</v>
      </c>
      <c r="F102" s="134">
        <v>1412.3</v>
      </c>
      <c r="G102" s="134" t="s">
        <v>203</v>
      </c>
      <c r="H102" s="134" t="s">
        <v>60</v>
      </c>
      <c r="I102" s="257">
        <v>48.7</v>
      </c>
      <c r="J102" s="259">
        <f>762.64/I102</f>
        <v>15.659958932238192</v>
      </c>
      <c r="K102" s="258" t="s">
        <v>393</v>
      </c>
      <c r="L102" s="258" t="s">
        <v>394</v>
      </c>
      <c r="M102" s="31">
        <f>N102+O102</f>
        <v>0</v>
      </c>
      <c r="N102" s="31">
        <v>381.32</v>
      </c>
      <c r="O102" s="31">
        <v>-381.32</v>
      </c>
      <c r="P102" s="180" t="s">
        <v>78</v>
      </c>
      <c r="Q102" s="89" t="s">
        <v>4</v>
      </c>
      <c r="R102" s="44"/>
      <c r="S102" s="67">
        <f t="shared" ref="S102:S105" si="124">T102+U102</f>
        <v>-68182.857000000004</v>
      </c>
      <c r="T102" s="67">
        <v>-34091.508000000002</v>
      </c>
      <c r="U102" s="68">
        <v>-34091.349000000002</v>
      </c>
      <c r="V102" s="68">
        <f t="shared" ref="V102:V105" si="125">X102</f>
        <v>2287.92</v>
      </c>
      <c r="W102" s="75">
        <v>1143.96</v>
      </c>
      <c r="X102" s="75">
        <v>2287.92</v>
      </c>
      <c r="Y102" s="31">
        <f>M102+S102-V102</f>
        <v>-70470.777000000002</v>
      </c>
      <c r="Z102" s="31">
        <f>N102+T102-W102</f>
        <v>-34854.148000000001</v>
      </c>
      <c r="AA102" s="31">
        <f>O102+U102-X102+W102</f>
        <v>-35616.629000000001</v>
      </c>
      <c r="AB102" s="8" t="s">
        <v>152</v>
      </c>
      <c r="AC102" s="8"/>
      <c r="AD102" s="4"/>
    </row>
    <row r="103" spans="1:30" s="18" customFormat="1" ht="15.75" x14ac:dyDescent="0.2">
      <c r="A103" s="140"/>
      <c r="B103" s="134"/>
      <c r="C103" s="134"/>
      <c r="D103" s="142"/>
      <c r="E103" s="134"/>
      <c r="F103" s="134"/>
      <c r="G103" s="134"/>
      <c r="H103" s="134"/>
      <c r="I103" s="257"/>
      <c r="J103" s="259"/>
      <c r="K103" s="198"/>
      <c r="L103" s="198"/>
      <c r="M103" s="26">
        <f t="shared" ref="M103:M105" si="126">N103+O103</f>
        <v>0</v>
      </c>
      <c r="N103" s="31">
        <v>381.32</v>
      </c>
      <c r="O103" s="31">
        <v>-381.32</v>
      </c>
      <c r="P103" s="180"/>
      <c r="Q103" s="89" t="s">
        <v>5</v>
      </c>
      <c r="R103" s="45" t="e">
        <f>#REF!/2</f>
        <v>#REF!</v>
      </c>
      <c r="S103" s="67">
        <f t="shared" si="124"/>
        <v>-72042.263999999996</v>
      </c>
      <c r="T103" s="67">
        <v>-36021.216</v>
      </c>
      <c r="U103" s="68">
        <v>-36021.048000000003</v>
      </c>
      <c r="V103" s="68">
        <f t="shared" si="125"/>
        <v>0</v>
      </c>
      <c r="W103" s="75">
        <v>0</v>
      </c>
      <c r="X103" s="75">
        <v>0</v>
      </c>
      <c r="Y103" s="31">
        <f>M103+S103-V103</f>
        <v>-72042.263999999996</v>
      </c>
      <c r="Z103" s="31">
        <f>N103+T103-W103</f>
        <v>-35639.896000000001</v>
      </c>
      <c r="AA103" s="31">
        <f>O103+U103-X103+W103</f>
        <v>-36402.368000000002</v>
      </c>
      <c r="AB103" s="8"/>
      <c r="AC103" s="8"/>
      <c r="AD103" s="4"/>
    </row>
    <row r="104" spans="1:30" s="18" customFormat="1" ht="15.75" x14ac:dyDescent="0.2">
      <c r="A104" s="140"/>
      <c r="B104" s="134"/>
      <c r="C104" s="134"/>
      <c r="D104" s="142"/>
      <c r="E104" s="134"/>
      <c r="F104" s="134"/>
      <c r="G104" s="134"/>
      <c r="H104" s="134"/>
      <c r="I104" s="257"/>
      <c r="J104" s="259"/>
      <c r="K104" s="198"/>
      <c r="L104" s="198"/>
      <c r="M104" s="26">
        <f t="shared" si="126"/>
        <v>0</v>
      </c>
      <c r="N104" s="31">
        <v>381.32</v>
      </c>
      <c r="O104" s="31">
        <v>-381.32</v>
      </c>
      <c r="P104" s="180"/>
      <c r="Q104" s="89" t="s">
        <v>6</v>
      </c>
      <c r="R104" s="45"/>
      <c r="S104" s="67">
        <f t="shared" si="124"/>
        <v>-75901.671000000002</v>
      </c>
      <c r="T104" s="67">
        <v>-37950.923999999999</v>
      </c>
      <c r="U104" s="68">
        <v>-37950.747000000003</v>
      </c>
      <c r="V104" s="68">
        <f t="shared" si="125"/>
        <v>0</v>
      </c>
      <c r="W104" s="75">
        <v>0</v>
      </c>
      <c r="X104" s="75">
        <v>0</v>
      </c>
      <c r="Y104" s="31">
        <f t="shared" ref="Y104:Y105" si="127">M104+S104-V104</f>
        <v>-75901.671000000002</v>
      </c>
      <c r="Z104" s="31">
        <f t="shared" ref="Z104:Z105" si="128">N104+T104-W104</f>
        <v>-37569.603999999999</v>
      </c>
      <c r="AA104" s="31">
        <f t="shared" ref="AA104:AA105" si="129">O104+U104-X104+W104</f>
        <v>-38332.067000000003</v>
      </c>
      <c r="AB104" s="8"/>
      <c r="AC104" s="8"/>
      <c r="AD104" s="4"/>
    </row>
    <row r="105" spans="1:30" s="18" customFormat="1" ht="15.75" x14ac:dyDescent="0.2">
      <c r="A105" s="140"/>
      <c r="B105" s="134"/>
      <c r="C105" s="134"/>
      <c r="D105" s="142"/>
      <c r="E105" s="134"/>
      <c r="F105" s="134"/>
      <c r="G105" s="134"/>
      <c r="H105" s="134"/>
      <c r="I105" s="257"/>
      <c r="J105" s="259"/>
      <c r="K105" s="198"/>
      <c r="L105" s="198"/>
      <c r="M105" s="26">
        <f t="shared" si="126"/>
        <v>0</v>
      </c>
      <c r="N105" s="31">
        <v>381.32</v>
      </c>
      <c r="O105" s="31">
        <v>-381.32</v>
      </c>
      <c r="P105" s="180"/>
      <c r="Q105" s="89" t="s">
        <v>7</v>
      </c>
      <c r="R105" s="45"/>
      <c r="S105" s="67">
        <f t="shared" si="124"/>
        <v>-79761.078000000009</v>
      </c>
      <c r="T105" s="67">
        <v>-39880.631999999998</v>
      </c>
      <c r="U105" s="68">
        <v>-39880.446000000004</v>
      </c>
      <c r="V105" s="68">
        <f t="shared" si="125"/>
        <v>0</v>
      </c>
      <c r="W105" s="75">
        <v>0</v>
      </c>
      <c r="X105" s="75">
        <v>0</v>
      </c>
      <c r="Y105" s="27">
        <f t="shared" si="127"/>
        <v>-79761.078000000009</v>
      </c>
      <c r="Z105" s="27">
        <f t="shared" si="128"/>
        <v>-39499.311999999998</v>
      </c>
      <c r="AA105" s="27">
        <f t="shared" si="129"/>
        <v>-40261.766000000003</v>
      </c>
      <c r="AB105" s="8"/>
      <c r="AC105" s="8"/>
      <c r="AD105" s="4"/>
    </row>
    <row r="106" spans="1:30" s="18" customFormat="1" ht="15.75" x14ac:dyDescent="0.2">
      <c r="A106" s="140"/>
      <c r="B106" s="134"/>
      <c r="C106" s="134"/>
      <c r="D106" s="143"/>
      <c r="E106" s="134"/>
      <c r="F106" s="134"/>
      <c r="G106" s="134"/>
      <c r="H106" s="134"/>
      <c r="I106" s="257"/>
      <c r="J106" s="259"/>
      <c r="K106" s="198"/>
      <c r="L106" s="198"/>
      <c r="M106" s="161"/>
      <c r="N106" s="161"/>
      <c r="O106" s="161"/>
      <c r="P106" s="180"/>
      <c r="Q106" s="82" t="s">
        <v>3</v>
      </c>
      <c r="R106" s="42" t="e">
        <f>R103</f>
        <v>#REF!</v>
      </c>
      <c r="S106" s="118">
        <f t="shared" ref="S106:V106" si="130">SUM(S102:S105)</f>
        <v>-295887.87</v>
      </c>
      <c r="T106" s="118">
        <f t="shared" si="130"/>
        <v>-147944.28</v>
      </c>
      <c r="U106" s="118">
        <f t="shared" si="130"/>
        <v>-147943.59</v>
      </c>
      <c r="V106" s="118">
        <f t="shared" si="130"/>
        <v>2287.92</v>
      </c>
      <c r="W106" s="118">
        <f>SUM(W102:W105)</f>
        <v>1143.96</v>
      </c>
      <c r="X106" s="118">
        <f>SUM(X102:X105)</f>
        <v>2287.92</v>
      </c>
      <c r="Y106" s="293"/>
      <c r="Z106" s="293"/>
      <c r="AA106" s="293"/>
      <c r="AB106" s="9"/>
      <c r="AC106" s="9"/>
      <c r="AD106" s="5"/>
    </row>
    <row r="107" spans="1:30" s="18" customFormat="1" ht="15.75" customHeight="1" x14ac:dyDescent="0.2">
      <c r="A107" s="140">
        <v>18</v>
      </c>
      <c r="B107" s="134" t="s">
        <v>9</v>
      </c>
      <c r="C107" s="134" t="s">
        <v>33</v>
      </c>
      <c r="D107" s="141" t="s">
        <v>395</v>
      </c>
      <c r="E107" s="134" t="s">
        <v>73</v>
      </c>
      <c r="F107" s="134">
        <v>1162.9000000000001</v>
      </c>
      <c r="G107" s="134" t="s">
        <v>34</v>
      </c>
      <c r="H107" s="134" t="s">
        <v>35</v>
      </c>
      <c r="I107" s="257">
        <v>40.1</v>
      </c>
      <c r="J107" s="259">
        <f>781.47/I107</f>
        <v>19.488029925187032</v>
      </c>
      <c r="K107" s="258">
        <v>44806</v>
      </c>
      <c r="L107" s="258">
        <v>45139</v>
      </c>
      <c r="M107" s="31">
        <f>N107+O107</f>
        <v>1504.6200000000001</v>
      </c>
      <c r="N107" s="31">
        <v>390.73</v>
      </c>
      <c r="O107" s="31">
        <v>1113.8900000000001</v>
      </c>
      <c r="P107" s="180" t="s">
        <v>78</v>
      </c>
      <c r="Q107" s="89" t="s">
        <v>4</v>
      </c>
      <c r="R107" s="44"/>
      <c r="S107" s="67">
        <f t="shared" ref="S107:S112" si="131">T107+U107</f>
        <v>-93483.414000000004</v>
      </c>
      <c r="T107" s="67">
        <v>-46741.707000000002</v>
      </c>
      <c r="U107" s="68">
        <v>-46741.707000000002</v>
      </c>
      <c r="V107" s="68">
        <f t="shared" ref="V107:V112" si="132">X107</f>
        <v>800.37</v>
      </c>
      <c r="W107" s="67">
        <v>1172.19</v>
      </c>
      <c r="X107" s="67">
        <v>800.37</v>
      </c>
      <c r="Y107" s="31">
        <f>M107+S107-V107</f>
        <v>-92779.164000000004</v>
      </c>
      <c r="Z107" s="31">
        <f>N107+T107-W107</f>
        <v>-47523.167000000001</v>
      </c>
      <c r="AA107" s="31">
        <f>O107+U107-X107+W107</f>
        <v>-45255.997000000003</v>
      </c>
      <c r="AB107" s="10">
        <v>1</v>
      </c>
      <c r="AC107" s="8"/>
      <c r="AD107" s="105" t="s">
        <v>153</v>
      </c>
    </row>
    <row r="108" spans="1:30" s="18" customFormat="1" ht="15.75" x14ac:dyDescent="0.2">
      <c r="A108" s="140"/>
      <c r="B108" s="134"/>
      <c r="C108" s="134"/>
      <c r="D108" s="142"/>
      <c r="E108" s="134"/>
      <c r="F108" s="134"/>
      <c r="G108" s="134"/>
      <c r="H108" s="134"/>
      <c r="I108" s="257"/>
      <c r="J108" s="259"/>
      <c r="K108" s="198"/>
      <c r="L108" s="198"/>
      <c r="M108" s="26">
        <f t="shared" ref="M108:M110" si="133">N108+O108</f>
        <v>1504.6200000000001</v>
      </c>
      <c r="N108" s="31">
        <v>390.73</v>
      </c>
      <c r="O108" s="31">
        <v>1113.8900000000001</v>
      </c>
      <c r="P108" s="180"/>
      <c r="Q108" s="89" t="s">
        <v>5</v>
      </c>
      <c r="R108" s="45"/>
      <c r="S108" s="67">
        <f t="shared" si="131"/>
        <v>-98774.928</v>
      </c>
      <c r="T108" s="67">
        <v>-49387.464</v>
      </c>
      <c r="U108" s="67">
        <v>-49387.464</v>
      </c>
      <c r="V108" s="68">
        <f t="shared" si="132"/>
        <v>0</v>
      </c>
      <c r="W108" s="67">
        <v>0</v>
      </c>
      <c r="X108" s="67">
        <v>0</v>
      </c>
      <c r="Y108" s="31">
        <f>M108+S108-V108</f>
        <v>-97270.308000000005</v>
      </c>
      <c r="Z108" s="31">
        <f>N108+T108-W108</f>
        <v>-48996.733999999997</v>
      </c>
      <c r="AA108" s="31">
        <f>O108+U108-X108+W108</f>
        <v>-48273.574000000001</v>
      </c>
      <c r="AB108" s="8"/>
      <c r="AC108" s="8"/>
      <c r="AD108" s="4"/>
    </row>
    <row r="109" spans="1:30" s="18" customFormat="1" ht="15.75" x14ac:dyDescent="0.2">
      <c r="A109" s="140"/>
      <c r="B109" s="134"/>
      <c r="C109" s="134"/>
      <c r="D109" s="142"/>
      <c r="E109" s="134"/>
      <c r="F109" s="134"/>
      <c r="G109" s="134"/>
      <c r="H109" s="134"/>
      <c r="I109" s="257"/>
      <c r="J109" s="259"/>
      <c r="K109" s="198"/>
      <c r="L109" s="198"/>
      <c r="M109" s="26">
        <f t="shared" si="133"/>
        <v>1504.6200000000001</v>
      </c>
      <c r="N109" s="31">
        <v>390.73</v>
      </c>
      <c r="O109" s="31">
        <v>1113.8900000000001</v>
      </c>
      <c r="P109" s="180"/>
      <c r="Q109" s="89" t="s">
        <v>6</v>
      </c>
      <c r="R109" s="45"/>
      <c r="S109" s="67">
        <f t="shared" si="131"/>
        <v>-104066.442</v>
      </c>
      <c r="T109" s="67">
        <v>-52033.220999999998</v>
      </c>
      <c r="U109" s="67">
        <v>-52033.220999999998</v>
      </c>
      <c r="V109" s="68">
        <f t="shared" si="132"/>
        <v>0</v>
      </c>
      <c r="W109" s="67">
        <v>0</v>
      </c>
      <c r="X109" s="67">
        <v>0</v>
      </c>
      <c r="Y109" s="31">
        <f t="shared" ref="Y109:Y110" si="134">M109+S109-V109</f>
        <v>-102561.822</v>
      </c>
      <c r="Z109" s="31">
        <f t="shared" ref="Z109:Z110" si="135">N109+T109-W109</f>
        <v>-51642.490999999995</v>
      </c>
      <c r="AA109" s="31">
        <f t="shared" ref="AA109:AA110" si="136">O109+U109-X109+W109</f>
        <v>-50919.330999999998</v>
      </c>
      <c r="AB109" s="8"/>
      <c r="AC109" s="8"/>
      <c r="AD109" s="4"/>
    </row>
    <row r="110" spans="1:30" s="18" customFormat="1" ht="15.75" x14ac:dyDescent="0.2">
      <c r="A110" s="140"/>
      <c r="B110" s="134"/>
      <c r="C110" s="134"/>
      <c r="D110" s="142"/>
      <c r="E110" s="134"/>
      <c r="F110" s="134"/>
      <c r="G110" s="134"/>
      <c r="H110" s="134"/>
      <c r="I110" s="257"/>
      <c r="J110" s="259"/>
      <c r="K110" s="198"/>
      <c r="L110" s="198"/>
      <c r="M110" s="26">
        <f t="shared" si="133"/>
        <v>1504.6200000000001</v>
      </c>
      <c r="N110" s="31">
        <v>390.73</v>
      </c>
      <c r="O110" s="31">
        <v>1113.8900000000001</v>
      </c>
      <c r="P110" s="180"/>
      <c r="Q110" s="89" t="s">
        <v>7</v>
      </c>
      <c r="R110" s="45">
        <v>290.72000000000003</v>
      </c>
      <c r="S110" s="67">
        <f t="shared" si="131"/>
        <v>-109357.95600000001</v>
      </c>
      <c r="T110" s="67">
        <v>-54678.978000000003</v>
      </c>
      <c r="U110" s="67">
        <v>-54678.978000000003</v>
      </c>
      <c r="V110" s="68">
        <f t="shared" si="132"/>
        <v>0</v>
      </c>
      <c r="W110" s="67">
        <v>0</v>
      </c>
      <c r="X110" s="67">
        <v>0</v>
      </c>
      <c r="Y110" s="27">
        <f t="shared" si="134"/>
        <v>-107853.33600000001</v>
      </c>
      <c r="Z110" s="27">
        <f t="shared" si="135"/>
        <v>-54288.248</v>
      </c>
      <c r="AA110" s="27">
        <f t="shared" si="136"/>
        <v>-53565.088000000003</v>
      </c>
      <c r="AB110" s="8"/>
      <c r="AC110" s="8"/>
      <c r="AD110" s="4"/>
    </row>
    <row r="111" spans="1:30" s="18" customFormat="1" ht="15.75" x14ac:dyDescent="0.2">
      <c r="A111" s="140"/>
      <c r="B111" s="134"/>
      <c r="C111" s="134"/>
      <c r="D111" s="143"/>
      <c r="E111" s="134"/>
      <c r="F111" s="134"/>
      <c r="G111" s="134"/>
      <c r="H111" s="134"/>
      <c r="I111" s="257"/>
      <c r="J111" s="259"/>
      <c r="K111" s="198"/>
      <c r="L111" s="198"/>
      <c r="M111" s="161"/>
      <c r="N111" s="161"/>
      <c r="O111" s="161"/>
      <c r="P111" s="180"/>
      <c r="Q111" s="82" t="s">
        <v>3</v>
      </c>
      <c r="R111" s="42">
        <f>R110</f>
        <v>290.72000000000003</v>
      </c>
      <c r="S111" s="67">
        <f t="shared" si="131"/>
        <v>-62057.97</v>
      </c>
      <c r="T111" s="67">
        <v>-31028.985000000001</v>
      </c>
      <c r="U111" s="129">
        <v>-31028.985000000001</v>
      </c>
      <c r="V111" s="68">
        <f t="shared" si="132"/>
        <v>800.37</v>
      </c>
      <c r="W111" s="118">
        <f>SUM(W107:W110)</f>
        <v>1172.19</v>
      </c>
      <c r="X111" s="118">
        <f>SUM(X107:X110)</f>
        <v>800.37</v>
      </c>
      <c r="Y111" s="295"/>
      <c r="Z111" s="295"/>
      <c r="AA111" s="295"/>
      <c r="AB111" s="9"/>
      <c r="AC111" s="9"/>
      <c r="AD111" s="5"/>
    </row>
    <row r="112" spans="1:30" s="18" customFormat="1" ht="15.75" x14ac:dyDescent="0.2">
      <c r="A112" s="140">
        <v>19</v>
      </c>
      <c r="B112" s="134" t="s">
        <v>9</v>
      </c>
      <c r="C112" s="134" t="s">
        <v>36</v>
      </c>
      <c r="D112" s="134" t="s">
        <v>122</v>
      </c>
      <c r="E112" s="134" t="s">
        <v>79</v>
      </c>
      <c r="F112" s="141"/>
      <c r="G112" s="134" t="s">
        <v>204</v>
      </c>
      <c r="H112" s="134" t="s">
        <v>65</v>
      </c>
      <c r="I112" s="257">
        <v>46.2</v>
      </c>
      <c r="J112" s="134">
        <v>35.96</v>
      </c>
      <c r="K112" s="258">
        <v>43435</v>
      </c>
      <c r="L112" s="258">
        <v>45231</v>
      </c>
      <c r="M112" s="31">
        <f>N112+O112</f>
        <v>1323.85</v>
      </c>
      <c r="N112" s="31">
        <v>830.67</v>
      </c>
      <c r="O112" s="31">
        <v>493.18</v>
      </c>
      <c r="P112" s="180" t="s">
        <v>83</v>
      </c>
      <c r="Q112" s="89" t="s">
        <v>4</v>
      </c>
      <c r="R112" s="44"/>
      <c r="S112" s="67">
        <f t="shared" si="131"/>
        <v>-64922.184000000001</v>
      </c>
      <c r="T112" s="67">
        <v>-32461.092000000001</v>
      </c>
      <c r="U112" s="129">
        <v>-32461.092000000001</v>
      </c>
      <c r="V112" s="68">
        <f t="shared" si="132"/>
        <v>6900</v>
      </c>
      <c r="W112" s="67">
        <v>2492.0100000000002</v>
      </c>
      <c r="X112" s="67">
        <v>6900</v>
      </c>
      <c r="Y112" s="31">
        <f>M112+S112-V112</f>
        <v>-70498.334000000003</v>
      </c>
      <c r="Z112" s="31">
        <f>N112+T112-W112</f>
        <v>-34122.432000000001</v>
      </c>
      <c r="AA112" s="31">
        <f>O112+U112-X112+W112</f>
        <v>-36375.901999999995</v>
      </c>
      <c r="AB112" s="8" t="s">
        <v>152</v>
      </c>
      <c r="AC112" s="8"/>
      <c r="AD112" s="4"/>
    </row>
    <row r="113" spans="1:30" s="18" customFormat="1" ht="15.75" x14ac:dyDescent="0.2">
      <c r="A113" s="140"/>
      <c r="B113" s="134"/>
      <c r="C113" s="134"/>
      <c r="D113" s="134"/>
      <c r="E113" s="134"/>
      <c r="F113" s="142"/>
      <c r="G113" s="134"/>
      <c r="H113" s="134"/>
      <c r="I113" s="257"/>
      <c r="J113" s="134"/>
      <c r="K113" s="198"/>
      <c r="L113" s="198"/>
      <c r="M113" s="26">
        <f t="shared" ref="M113:M115" si="137">N113+O113</f>
        <v>1323.85</v>
      </c>
      <c r="N113" s="31">
        <v>830.67</v>
      </c>
      <c r="O113" s="31">
        <v>493.18</v>
      </c>
      <c r="P113" s="180"/>
      <c r="Q113" s="89" t="s">
        <v>5</v>
      </c>
      <c r="R113" s="45"/>
      <c r="S113" s="67">
        <f>T113+U113</f>
        <v>0</v>
      </c>
      <c r="T113" s="67">
        <v>0</v>
      </c>
      <c r="U113" s="68">
        <v>0</v>
      </c>
      <c r="V113" s="68">
        <f>X113</f>
        <v>0</v>
      </c>
      <c r="W113" s="67">
        <v>0</v>
      </c>
      <c r="X113" s="67">
        <v>0</v>
      </c>
      <c r="Y113" s="31">
        <f>M113+S113-V113</f>
        <v>1323.85</v>
      </c>
      <c r="Z113" s="31">
        <f>N113+T113-W113</f>
        <v>830.67</v>
      </c>
      <c r="AA113" s="31">
        <f>O113+U113-X113+W113</f>
        <v>493.18</v>
      </c>
      <c r="AB113" s="8"/>
      <c r="AC113" s="8"/>
      <c r="AD113" s="4"/>
    </row>
    <row r="114" spans="1:30" s="18" customFormat="1" ht="15.75" x14ac:dyDescent="0.2">
      <c r="A114" s="140"/>
      <c r="B114" s="134"/>
      <c r="C114" s="134"/>
      <c r="D114" s="134"/>
      <c r="E114" s="134"/>
      <c r="F114" s="142"/>
      <c r="G114" s="134"/>
      <c r="H114" s="134"/>
      <c r="I114" s="257"/>
      <c r="J114" s="134"/>
      <c r="K114" s="198"/>
      <c r="L114" s="198"/>
      <c r="M114" s="26">
        <f t="shared" si="137"/>
        <v>1323.85</v>
      </c>
      <c r="N114" s="31">
        <v>830.67</v>
      </c>
      <c r="O114" s="31">
        <v>493.18</v>
      </c>
      <c r="P114" s="180"/>
      <c r="Q114" s="89" t="s">
        <v>6</v>
      </c>
      <c r="R114" s="45"/>
      <c r="S114" s="67">
        <f t="shared" ref="S114:S115" si="138">T114+U114</f>
        <v>0</v>
      </c>
      <c r="T114" s="67">
        <v>0</v>
      </c>
      <c r="U114" s="68">
        <v>0</v>
      </c>
      <c r="V114" s="68">
        <f t="shared" ref="V114:V115" si="139">X114</f>
        <v>0</v>
      </c>
      <c r="W114" s="67">
        <v>0</v>
      </c>
      <c r="X114" s="67">
        <v>0</v>
      </c>
      <c r="Y114" s="31">
        <f t="shared" ref="Y114:Y115" si="140">M114+S114-V114</f>
        <v>1323.85</v>
      </c>
      <c r="Z114" s="31">
        <f t="shared" ref="Z114:Z115" si="141">N114+T114-W114</f>
        <v>830.67</v>
      </c>
      <c r="AA114" s="31">
        <f t="shared" ref="AA114:AA115" si="142">O114+U114-X114+W114</f>
        <v>493.18</v>
      </c>
      <c r="AB114" s="8"/>
      <c r="AC114" s="8"/>
      <c r="AD114" s="4"/>
    </row>
    <row r="115" spans="1:30" s="18" customFormat="1" ht="15.75" x14ac:dyDescent="0.2">
      <c r="A115" s="140"/>
      <c r="B115" s="134"/>
      <c r="C115" s="134"/>
      <c r="D115" s="134"/>
      <c r="E115" s="134"/>
      <c r="F115" s="142"/>
      <c r="G115" s="134"/>
      <c r="H115" s="134"/>
      <c r="I115" s="257"/>
      <c r="J115" s="134"/>
      <c r="K115" s="198"/>
      <c r="L115" s="198"/>
      <c r="M115" s="26">
        <f t="shared" si="137"/>
        <v>1323.85</v>
      </c>
      <c r="N115" s="31">
        <v>830.67</v>
      </c>
      <c r="O115" s="31">
        <v>493.18</v>
      </c>
      <c r="P115" s="180"/>
      <c r="Q115" s="89" t="s">
        <v>7</v>
      </c>
      <c r="R115" s="45"/>
      <c r="S115" s="67">
        <f t="shared" si="138"/>
        <v>0</v>
      </c>
      <c r="T115" s="67">
        <v>0</v>
      </c>
      <c r="U115" s="68">
        <v>0</v>
      </c>
      <c r="V115" s="68">
        <f t="shared" si="139"/>
        <v>0</v>
      </c>
      <c r="W115" s="67">
        <v>0</v>
      </c>
      <c r="X115" s="67">
        <v>0</v>
      </c>
      <c r="Y115" s="27">
        <f t="shared" si="140"/>
        <v>1323.85</v>
      </c>
      <c r="Z115" s="27">
        <f t="shared" si="141"/>
        <v>830.67</v>
      </c>
      <c r="AA115" s="27">
        <f t="shared" si="142"/>
        <v>493.18</v>
      </c>
      <c r="AB115" s="8"/>
      <c r="AC115" s="8"/>
      <c r="AD115" s="4"/>
    </row>
    <row r="116" spans="1:30" s="18" customFormat="1" ht="15.75" x14ac:dyDescent="0.2">
      <c r="A116" s="140"/>
      <c r="B116" s="134"/>
      <c r="C116" s="134"/>
      <c r="D116" s="134"/>
      <c r="E116" s="134"/>
      <c r="F116" s="143"/>
      <c r="G116" s="134"/>
      <c r="H116" s="134"/>
      <c r="I116" s="257"/>
      <c r="J116" s="134"/>
      <c r="K116" s="198"/>
      <c r="L116" s="198"/>
      <c r="M116" s="161"/>
      <c r="N116" s="161"/>
      <c r="O116" s="161"/>
      <c r="P116" s="180"/>
      <c r="Q116" s="82" t="s">
        <v>3</v>
      </c>
      <c r="R116" s="42">
        <f>R113</f>
        <v>0</v>
      </c>
      <c r="S116" s="118">
        <f>SUM(S112:S115)</f>
        <v>-64922.184000000001</v>
      </c>
      <c r="T116" s="118">
        <f>SUM(T112:T115)</f>
        <v>-32461.092000000001</v>
      </c>
      <c r="U116" s="118">
        <f t="shared" ref="U116:V116" si="143">SUM(U112:U115)</f>
        <v>-32461.092000000001</v>
      </c>
      <c r="V116" s="118">
        <f t="shared" si="143"/>
        <v>6900</v>
      </c>
      <c r="W116" s="118">
        <f>SUM(W112:W115)</f>
        <v>2492.0100000000002</v>
      </c>
      <c r="X116" s="118">
        <f>SUM(X112:X115)</f>
        <v>6900</v>
      </c>
      <c r="Y116" s="293"/>
      <c r="Z116" s="293"/>
      <c r="AA116" s="293"/>
      <c r="AB116" s="9"/>
      <c r="AC116" s="9"/>
      <c r="AD116" s="5"/>
    </row>
    <row r="117" spans="1:30" s="18" customFormat="1" ht="15.75" customHeight="1" x14ac:dyDescent="0.2">
      <c r="A117" s="140">
        <v>20</v>
      </c>
      <c r="B117" s="134" t="s">
        <v>9</v>
      </c>
      <c r="C117" s="134" t="s">
        <v>84</v>
      </c>
      <c r="D117" s="134" t="s">
        <v>397</v>
      </c>
      <c r="E117" s="134" t="s">
        <v>396</v>
      </c>
      <c r="F117" s="134">
        <v>11339</v>
      </c>
      <c r="G117" s="134" t="s">
        <v>205</v>
      </c>
      <c r="H117" s="134" t="s">
        <v>85</v>
      </c>
      <c r="I117" s="265">
        <v>391</v>
      </c>
      <c r="J117" s="134">
        <v>32.659999999999997</v>
      </c>
      <c r="K117" s="258">
        <v>44904</v>
      </c>
      <c r="L117" s="258" t="s">
        <v>398</v>
      </c>
      <c r="M117" s="31">
        <f>N117+O117</f>
        <v>11901.39</v>
      </c>
      <c r="N117" s="31">
        <v>5950.7</v>
      </c>
      <c r="O117" s="31">
        <v>5950.69</v>
      </c>
      <c r="P117" s="180" t="s">
        <v>78</v>
      </c>
      <c r="Q117" s="89" t="s">
        <v>4</v>
      </c>
      <c r="R117" s="44"/>
      <c r="S117" s="67">
        <f>T117+U117</f>
        <v>36573.300000000003</v>
      </c>
      <c r="T117" s="67">
        <v>18286.650000000001</v>
      </c>
      <c r="U117" s="67">
        <v>18286.650000000001</v>
      </c>
      <c r="V117" s="68">
        <f>X117</f>
        <v>35704.17</v>
      </c>
      <c r="W117" s="67">
        <v>17852.099999999999</v>
      </c>
      <c r="X117" s="67">
        <v>35704.17</v>
      </c>
      <c r="Y117" s="31">
        <f>M117+S117-V117</f>
        <v>12770.520000000004</v>
      </c>
      <c r="Z117" s="31">
        <f>N117+T117-W117</f>
        <v>6385.2500000000036</v>
      </c>
      <c r="AA117" s="31">
        <f>O117+U117-X117+W117</f>
        <v>6385.27</v>
      </c>
      <c r="AB117" s="8" t="s">
        <v>152</v>
      </c>
      <c r="AC117" s="8"/>
      <c r="AD117" s="4"/>
    </row>
    <row r="118" spans="1:30" s="18" customFormat="1" ht="15.75" x14ac:dyDescent="0.2">
      <c r="A118" s="140"/>
      <c r="B118" s="134"/>
      <c r="C118" s="134"/>
      <c r="D118" s="134"/>
      <c r="E118" s="134"/>
      <c r="F118" s="134"/>
      <c r="G118" s="134"/>
      <c r="H118" s="134"/>
      <c r="I118" s="265"/>
      <c r="J118" s="134"/>
      <c r="K118" s="198"/>
      <c r="L118" s="198"/>
      <c r="M118" s="26">
        <f t="shared" ref="M118:M120" si="144">N118+O118</f>
        <v>11901.39</v>
      </c>
      <c r="N118" s="31">
        <v>5950.7</v>
      </c>
      <c r="O118" s="31">
        <v>5950.69</v>
      </c>
      <c r="P118" s="180"/>
      <c r="Q118" s="89" t="s">
        <v>5</v>
      </c>
      <c r="R118" s="45"/>
      <c r="S118" s="67">
        <f>T118+U118</f>
        <v>0</v>
      </c>
      <c r="T118" s="67">
        <v>0</v>
      </c>
      <c r="U118" s="67">
        <v>0</v>
      </c>
      <c r="V118" s="68">
        <f>X118</f>
        <v>0</v>
      </c>
      <c r="W118" s="67">
        <v>0</v>
      </c>
      <c r="X118" s="67">
        <v>0</v>
      </c>
      <c r="Y118" s="31">
        <f>M118+S118-V118</f>
        <v>11901.39</v>
      </c>
      <c r="Z118" s="31">
        <f>N118+T118-W118</f>
        <v>5950.7</v>
      </c>
      <c r="AA118" s="31">
        <f>O118+U118-X118+W118</f>
        <v>5950.69</v>
      </c>
      <c r="AB118" s="8"/>
      <c r="AC118" s="8"/>
      <c r="AD118" s="4"/>
    </row>
    <row r="119" spans="1:30" s="18" customFormat="1" ht="15.75" x14ac:dyDescent="0.2">
      <c r="A119" s="140"/>
      <c r="B119" s="134"/>
      <c r="C119" s="134"/>
      <c r="D119" s="134"/>
      <c r="E119" s="134"/>
      <c r="F119" s="134"/>
      <c r="G119" s="134"/>
      <c r="H119" s="134"/>
      <c r="I119" s="265"/>
      <c r="J119" s="134"/>
      <c r="K119" s="198"/>
      <c r="L119" s="198"/>
      <c r="M119" s="26">
        <f t="shared" si="144"/>
        <v>11901.39</v>
      </c>
      <c r="N119" s="31">
        <v>5950.7</v>
      </c>
      <c r="O119" s="31">
        <v>5950.69</v>
      </c>
      <c r="P119" s="180"/>
      <c r="Q119" s="89" t="s">
        <v>6</v>
      </c>
      <c r="R119" s="45"/>
      <c r="S119" s="67">
        <f t="shared" ref="S119:S120" si="145">T119+U119</f>
        <v>0</v>
      </c>
      <c r="T119" s="67">
        <v>0</v>
      </c>
      <c r="U119" s="67">
        <v>0</v>
      </c>
      <c r="V119" s="68">
        <f t="shared" ref="V119:V120" si="146">X119</f>
        <v>0</v>
      </c>
      <c r="W119" s="67">
        <v>0</v>
      </c>
      <c r="X119" s="67">
        <v>0</v>
      </c>
      <c r="Y119" s="31">
        <f t="shared" ref="Y119:Y120" si="147">M119+S119-V119</f>
        <v>11901.39</v>
      </c>
      <c r="Z119" s="31">
        <f t="shared" ref="Z119:Z120" si="148">N119+T119-W119</f>
        <v>5950.7</v>
      </c>
      <c r="AA119" s="31">
        <f t="shared" ref="AA119:AA120" si="149">O119+U119-X119+W119</f>
        <v>5950.69</v>
      </c>
      <c r="AB119" s="8"/>
      <c r="AC119" s="8"/>
      <c r="AD119" s="4"/>
    </row>
    <row r="120" spans="1:30" s="18" customFormat="1" ht="15.75" x14ac:dyDescent="0.2">
      <c r="A120" s="140"/>
      <c r="B120" s="134"/>
      <c r="C120" s="134"/>
      <c r="D120" s="134"/>
      <c r="E120" s="134"/>
      <c r="F120" s="134"/>
      <c r="G120" s="134"/>
      <c r="H120" s="134"/>
      <c r="I120" s="265"/>
      <c r="J120" s="134"/>
      <c r="K120" s="198"/>
      <c r="L120" s="198"/>
      <c r="M120" s="26">
        <f t="shared" si="144"/>
        <v>11901.39</v>
      </c>
      <c r="N120" s="31">
        <v>5950.7</v>
      </c>
      <c r="O120" s="31">
        <v>5950.69</v>
      </c>
      <c r="P120" s="180"/>
      <c r="Q120" s="89" t="s">
        <v>7</v>
      </c>
      <c r="R120" s="45"/>
      <c r="S120" s="67">
        <f t="shared" si="145"/>
        <v>0</v>
      </c>
      <c r="T120" s="67">
        <v>0</v>
      </c>
      <c r="U120" s="67">
        <v>0</v>
      </c>
      <c r="V120" s="68">
        <f t="shared" si="146"/>
        <v>0</v>
      </c>
      <c r="W120" s="67">
        <v>0</v>
      </c>
      <c r="X120" s="67">
        <v>0</v>
      </c>
      <c r="Y120" s="27">
        <f t="shared" si="147"/>
        <v>11901.39</v>
      </c>
      <c r="Z120" s="27">
        <f t="shared" si="148"/>
        <v>5950.7</v>
      </c>
      <c r="AA120" s="27">
        <f t="shared" si="149"/>
        <v>5950.69</v>
      </c>
      <c r="AB120" s="8"/>
      <c r="AC120" s="8"/>
      <c r="AD120" s="4"/>
    </row>
    <row r="121" spans="1:30" s="18" customFormat="1" ht="15.75" x14ac:dyDescent="0.2">
      <c r="A121" s="140"/>
      <c r="B121" s="134"/>
      <c r="C121" s="134"/>
      <c r="D121" s="134"/>
      <c r="E121" s="134"/>
      <c r="F121" s="134"/>
      <c r="G121" s="134"/>
      <c r="H121" s="134"/>
      <c r="I121" s="265"/>
      <c r="J121" s="134"/>
      <c r="K121" s="198"/>
      <c r="L121" s="198"/>
      <c r="M121" s="161"/>
      <c r="N121" s="161"/>
      <c r="O121" s="161"/>
      <c r="P121" s="180"/>
      <c r="Q121" s="82" t="s">
        <v>3</v>
      </c>
      <c r="R121" s="42"/>
      <c r="S121" s="30">
        <f>SUM(S117:S120)</f>
        <v>36573.300000000003</v>
      </c>
      <c r="T121" s="30">
        <f>SUM(T117:T120)</f>
        <v>18286.650000000001</v>
      </c>
      <c r="U121" s="30">
        <f t="shared" ref="U121:V121" si="150">SUM(U117:U120)</f>
        <v>18286.650000000001</v>
      </c>
      <c r="V121" s="30">
        <f t="shared" si="150"/>
        <v>35704.17</v>
      </c>
      <c r="W121" s="103">
        <f>SUM(W117:W120)</f>
        <v>17852.099999999999</v>
      </c>
      <c r="X121" s="30">
        <f>SUM(X117:X120)</f>
        <v>35704.17</v>
      </c>
      <c r="Y121" s="293"/>
      <c r="Z121" s="293"/>
      <c r="AA121" s="293"/>
      <c r="AB121" s="9"/>
      <c r="AC121" s="9"/>
      <c r="AD121" s="5"/>
    </row>
    <row r="122" spans="1:30" s="18" customFormat="1" ht="15.75" x14ac:dyDescent="0.2">
      <c r="A122" s="140">
        <v>21</v>
      </c>
      <c r="B122" s="134" t="s">
        <v>9</v>
      </c>
      <c r="C122" s="134" t="s">
        <v>38</v>
      </c>
      <c r="D122" s="134" t="s">
        <v>123</v>
      </c>
      <c r="E122" s="134" t="s">
        <v>73</v>
      </c>
      <c r="F122" s="134">
        <v>580</v>
      </c>
      <c r="G122" s="134" t="s">
        <v>206</v>
      </c>
      <c r="H122" s="141" t="s">
        <v>31</v>
      </c>
      <c r="I122" s="257">
        <v>19.3</v>
      </c>
      <c r="J122" s="134">
        <v>22.97</v>
      </c>
      <c r="K122" s="258">
        <v>43879</v>
      </c>
      <c r="L122" s="258">
        <v>44213</v>
      </c>
      <c r="M122" s="31">
        <f>N122+O122</f>
        <v>3446.01</v>
      </c>
      <c r="N122" s="31">
        <v>0</v>
      </c>
      <c r="O122" s="31">
        <v>3446.01</v>
      </c>
      <c r="P122" s="180" t="s">
        <v>77</v>
      </c>
      <c r="Q122" s="89" t="s">
        <v>4</v>
      </c>
      <c r="R122" s="44"/>
      <c r="S122" s="67">
        <f>T122+U122</f>
        <v>0</v>
      </c>
      <c r="T122" s="67">
        <v>0</v>
      </c>
      <c r="U122" s="68">
        <v>0</v>
      </c>
      <c r="V122" s="68">
        <f>X122</f>
        <v>500</v>
      </c>
      <c r="W122" s="67">
        <v>0</v>
      </c>
      <c r="X122" s="67">
        <v>500</v>
      </c>
      <c r="Y122" s="31">
        <f>M122+S122-V122</f>
        <v>2946.01</v>
      </c>
      <c r="Z122" s="31">
        <f>N122+T122-W122</f>
        <v>0</v>
      </c>
      <c r="AA122" s="31">
        <f>O122+U122-X122+W122</f>
        <v>2946.01</v>
      </c>
      <c r="AB122" s="8"/>
      <c r="AC122" s="8"/>
      <c r="AD122" s="260" t="s">
        <v>124</v>
      </c>
    </row>
    <row r="123" spans="1:30" s="18" customFormat="1" ht="15.6" customHeight="1" x14ac:dyDescent="0.2">
      <c r="A123" s="140"/>
      <c r="B123" s="134"/>
      <c r="C123" s="134"/>
      <c r="D123" s="134"/>
      <c r="E123" s="134"/>
      <c r="F123" s="134"/>
      <c r="G123" s="134"/>
      <c r="H123" s="142"/>
      <c r="I123" s="257"/>
      <c r="J123" s="160"/>
      <c r="K123" s="258"/>
      <c r="L123" s="258"/>
      <c r="M123" s="26">
        <f t="shared" ref="M123:M125" si="151">N123+O123</f>
        <v>3446.01</v>
      </c>
      <c r="N123" s="31">
        <v>0</v>
      </c>
      <c r="O123" s="31">
        <v>3446.01</v>
      </c>
      <c r="P123" s="180"/>
      <c r="Q123" s="89" t="s">
        <v>5</v>
      </c>
      <c r="R123" s="44"/>
      <c r="S123" s="67">
        <f>T123+U123</f>
        <v>0</v>
      </c>
      <c r="T123" s="67">
        <v>0</v>
      </c>
      <c r="U123" s="68">
        <v>0</v>
      </c>
      <c r="V123" s="68">
        <f>X123</f>
        <v>0</v>
      </c>
      <c r="W123" s="67">
        <v>0</v>
      </c>
      <c r="X123" s="67">
        <v>0</v>
      </c>
      <c r="Y123" s="31">
        <f t="shared" ref="Y123:Y124" si="152">M123+S123-V123</f>
        <v>3446.01</v>
      </c>
      <c r="Z123" s="31">
        <f t="shared" ref="Z123:Z124" si="153">N123+T123-W123</f>
        <v>0</v>
      </c>
      <c r="AA123" s="31">
        <f t="shared" ref="AA123:AA124" si="154">O123+U123-X123+W123</f>
        <v>3446.01</v>
      </c>
      <c r="AB123" s="8"/>
      <c r="AC123" s="8"/>
      <c r="AD123" s="261"/>
    </row>
    <row r="124" spans="1:30" s="18" customFormat="1" ht="15.75" x14ac:dyDescent="0.2">
      <c r="A124" s="140"/>
      <c r="B124" s="134"/>
      <c r="C124" s="134"/>
      <c r="D124" s="134"/>
      <c r="E124" s="134"/>
      <c r="F124" s="134"/>
      <c r="G124" s="134"/>
      <c r="H124" s="142"/>
      <c r="I124" s="257"/>
      <c r="J124" s="160"/>
      <c r="K124" s="258"/>
      <c r="L124" s="258"/>
      <c r="M124" s="26">
        <f t="shared" si="151"/>
        <v>3446.01</v>
      </c>
      <c r="N124" s="31">
        <v>0</v>
      </c>
      <c r="O124" s="31">
        <v>3446.01</v>
      </c>
      <c r="P124" s="180"/>
      <c r="Q124" s="89" t="s">
        <v>6</v>
      </c>
      <c r="R124" s="46"/>
      <c r="S124" s="67">
        <f t="shared" ref="S124:S125" si="155">T124+U124</f>
        <v>0</v>
      </c>
      <c r="T124" s="67">
        <v>0</v>
      </c>
      <c r="U124" s="68">
        <v>0</v>
      </c>
      <c r="V124" s="68">
        <f t="shared" ref="V124:V125" si="156">X124</f>
        <v>0</v>
      </c>
      <c r="W124" s="67">
        <v>0</v>
      </c>
      <c r="X124" s="67">
        <v>0</v>
      </c>
      <c r="Y124" s="31">
        <f t="shared" si="152"/>
        <v>3446.01</v>
      </c>
      <c r="Z124" s="31">
        <f t="shared" si="153"/>
        <v>0</v>
      </c>
      <c r="AA124" s="31">
        <f t="shared" si="154"/>
        <v>3446.01</v>
      </c>
      <c r="AB124" s="8"/>
      <c r="AC124" s="8"/>
      <c r="AD124" s="261"/>
    </row>
    <row r="125" spans="1:30" s="18" customFormat="1" ht="15.75" x14ac:dyDescent="0.2">
      <c r="A125" s="140"/>
      <c r="B125" s="134"/>
      <c r="C125" s="134"/>
      <c r="D125" s="134"/>
      <c r="E125" s="134"/>
      <c r="F125" s="134"/>
      <c r="G125" s="134"/>
      <c r="H125" s="142"/>
      <c r="I125" s="257"/>
      <c r="J125" s="160"/>
      <c r="K125" s="258"/>
      <c r="L125" s="258"/>
      <c r="M125" s="26">
        <f t="shared" si="151"/>
        <v>3446.01</v>
      </c>
      <c r="N125" s="31">
        <v>0</v>
      </c>
      <c r="O125" s="31">
        <v>3446.01</v>
      </c>
      <c r="P125" s="180"/>
      <c r="Q125" s="89" t="s">
        <v>7</v>
      </c>
      <c r="R125" s="45">
        <v>290</v>
      </c>
      <c r="S125" s="67">
        <f t="shared" si="155"/>
        <v>0</v>
      </c>
      <c r="T125" s="67">
        <v>0</v>
      </c>
      <c r="U125" s="68">
        <v>0</v>
      </c>
      <c r="V125" s="68">
        <f t="shared" si="156"/>
        <v>0</v>
      </c>
      <c r="W125" s="67">
        <v>0</v>
      </c>
      <c r="X125" s="67">
        <v>0</v>
      </c>
      <c r="Y125" s="27">
        <f t="shared" ref="Y125" si="157">M125+S125-V125</f>
        <v>3446.01</v>
      </c>
      <c r="Z125" s="27">
        <f t="shared" ref="Z125" si="158">N125+T125-W125</f>
        <v>0</v>
      </c>
      <c r="AA125" s="27">
        <f t="shared" ref="AA125" si="159">O125+U125-X125+W125</f>
        <v>3446.01</v>
      </c>
      <c r="AB125" s="8"/>
      <c r="AC125" s="8"/>
      <c r="AD125" s="261"/>
    </row>
    <row r="126" spans="1:30" s="18" customFormat="1" ht="15.75" x14ac:dyDescent="0.2">
      <c r="A126" s="140"/>
      <c r="B126" s="134"/>
      <c r="C126" s="134"/>
      <c r="D126" s="134"/>
      <c r="E126" s="134"/>
      <c r="F126" s="134"/>
      <c r="G126" s="134"/>
      <c r="H126" s="143"/>
      <c r="I126" s="257"/>
      <c r="J126" s="160"/>
      <c r="K126" s="258"/>
      <c r="L126" s="258"/>
      <c r="M126" s="161"/>
      <c r="N126" s="161"/>
      <c r="O126" s="161"/>
      <c r="P126" s="180"/>
      <c r="Q126" s="82" t="s">
        <v>3</v>
      </c>
      <c r="R126" s="49">
        <f>R125</f>
        <v>290</v>
      </c>
      <c r="S126" s="30">
        <f>SUM(S122:S125)</f>
        <v>0</v>
      </c>
      <c r="T126" s="30">
        <f>SUM(T122:T125)</f>
        <v>0</v>
      </c>
      <c r="U126" s="30">
        <f t="shared" ref="U126:V126" si="160">SUM(U122:U125)</f>
        <v>0</v>
      </c>
      <c r="V126" s="30">
        <f t="shared" si="160"/>
        <v>500</v>
      </c>
      <c r="W126" s="103">
        <f>SUM(W122:W125)</f>
        <v>0</v>
      </c>
      <c r="X126" s="30">
        <f>SUM(X122:X125)</f>
        <v>500</v>
      </c>
      <c r="Y126" s="293"/>
      <c r="Z126" s="293"/>
      <c r="AA126" s="293"/>
      <c r="AB126" s="9"/>
      <c r="AC126" s="9"/>
      <c r="AD126" s="261"/>
    </row>
    <row r="127" spans="1:30" s="18" customFormat="1" ht="15.75" customHeight="1" x14ac:dyDescent="0.2">
      <c r="A127" s="140">
        <v>22</v>
      </c>
      <c r="B127" s="134" t="s">
        <v>9</v>
      </c>
      <c r="C127" s="134" t="s">
        <v>40</v>
      </c>
      <c r="D127" s="134" t="s">
        <v>361</v>
      </c>
      <c r="E127" s="134" t="s">
        <v>73</v>
      </c>
      <c r="F127" s="134">
        <v>580</v>
      </c>
      <c r="G127" s="134" t="s">
        <v>207</v>
      </c>
      <c r="H127" s="134" t="s">
        <v>31</v>
      </c>
      <c r="I127" s="257">
        <v>12.7</v>
      </c>
      <c r="J127" s="134">
        <v>22.97</v>
      </c>
      <c r="K127" s="258">
        <v>44764</v>
      </c>
      <c r="L127" s="258" t="s">
        <v>399</v>
      </c>
      <c r="M127" s="31">
        <f>N127+O127</f>
        <v>291.59000000000003</v>
      </c>
      <c r="N127" s="31">
        <v>145.84</v>
      </c>
      <c r="O127" s="31">
        <v>145.75</v>
      </c>
      <c r="P127" s="180" t="s">
        <v>77</v>
      </c>
      <c r="Q127" s="88" t="s">
        <v>4</v>
      </c>
      <c r="R127" s="44"/>
      <c r="S127" s="67">
        <f>T127+U127</f>
        <v>875.06999999999994</v>
      </c>
      <c r="T127" s="67">
        <v>437.52</v>
      </c>
      <c r="U127" s="68">
        <v>437.55</v>
      </c>
      <c r="V127" s="68">
        <f>X127</f>
        <v>1076.5</v>
      </c>
      <c r="W127" s="67">
        <v>437.52</v>
      </c>
      <c r="X127" s="67">
        <v>1076.5</v>
      </c>
      <c r="Y127" s="31">
        <f>M127+S127-V127</f>
        <v>90.159999999999854</v>
      </c>
      <c r="Z127" s="31">
        <f>N127+T127-W127</f>
        <v>145.84000000000003</v>
      </c>
      <c r="AA127" s="31">
        <f>O127+U127-X127+W127</f>
        <v>-55.680000000000064</v>
      </c>
      <c r="AB127" s="8" t="s">
        <v>152</v>
      </c>
      <c r="AC127" s="8"/>
      <c r="AD127" s="4"/>
    </row>
    <row r="128" spans="1:30" s="18" customFormat="1" ht="15.75" x14ac:dyDescent="0.2">
      <c r="A128" s="140"/>
      <c r="B128" s="134"/>
      <c r="C128" s="134"/>
      <c r="D128" s="134"/>
      <c r="E128" s="134"/>
      <c r="F128" s="134"/>
      <c r="G128" s="134"/>
      <c r="H128" s="134"/>
      <c r="I128" s="257"/>
      <c r="J128" s="134"/>
      <c r="K128" s="198"/>
      <c r="L128" s="198"/>
      <c r="M128" s="26">
        <f t="shared" ref="M128:M130" si="161">N128+O128</f>
        <v>291.59000000000003</v>
      </c>
      <c r="N128" s="31">
        <v>145.84</v>
      </c>
      <c r="O128" s="31">
        <v>145.75</v>
      </c>
      <c r="P128" s="180"/>
      <c r="Q128" s="88" t="s">
        <v>5</v>
      </c>
      <c r="R128" s="45"/>
      <c r="S128" s="67">
        <f>T128+U128</f>
        <v>0</v>
      </c>
      <c r="T128" s="67">
        <v>0</v>
      </c>
      <c r="U128" s="67">
        <v>0</v>
      </c>
      <c r="V128" s="68">
        <f>X128</f>
        <v>0</v>
      </c>
      <c r="W128" s="67">
        <v>0</v>
      </c>
      <c r="X128" s="67">
        <v>0</v>
      </c>
      <c r="Y128" s="31">
        <f>M128+S128-V128</f>
        <v>291.59000000000003</v>
      </c>
      <c r="Z128" s="31">
        <f>N128+T128-W128</f>
        <v>145.84</v>
      </c>
      <c r="AA128" s="31">
        <f>O128+U128-X128+W128</f>
        <v>145.75</v>
      </c>
      <c r="AB128" s="8"/>
      <c r="AC128" s="8"/>
      <c r="AD128" s="4"/>
    </row>
    <row r="129" spans="1:30" s="18" customFormat="1" ht="15.75" x14ac:dyDescent="0.2">
      <c r="A129" s="140"/>
      <c r="B129" s="134"/>
      <c r="C129" s="134"/>
      <c r="D129" s="134"/>
      <c r="E129" s="134"/>
      <c r="F129" s="134"/>
      <c r="G129" s="134"/>
      <c r="H129" s="134"/>
      <c r="I129" s="257"/>
      <c r="J129" s="134"/>
      <c r="K129" s="198"/>
      <c r="L129" s="198"/>
      <c r="M129" s="26">
        <f t="shared" si="161"/>
        <v>291.59000000000003</v>
      </c>
      <c r="N129" s="31">
        <v>145.84</v>
      </c>
      <c r="O129" s="31">
        <v>145.75</v>
      </c>
      <c r="P129" s="180"/>
      <c r="Q129" s="88" t="s">
        <v>6</v>
      </c>
      <c r="R129" s="45">
        <v>290</v>
      </c>
      <c r="S129" s="67">
        <f t="shared" ref="S129:S130" si="162">T129+U129</f>
        <v>0</v>
      </c>
      <c r="T129" s="67">
        <v>0</v>
      </c>
      <c r="U129" s="67">
        <v>0</v>
      </c>
      <c r="V129" s="68">
        <f t="shared" ref="V129:V130" si="163">X129</f>
        <v>0</v>
      </c>
      <c r="W129" s="67">
        <v>0</v>
      </c>
      <c r="X129" s="67">
        <v>0</v>
      </c>
      <c r="Y129" s="31">
        <f t="shared" ref="Y129:Y130" si="164">M129+S129-V129</f>
        <v>291.59000000000003</v>
      </c>
      <c r="Z129" s="31">
        <f t="shared" ref="Z129:Z130" si="165">N129+T129-W129</f>
        <v>145.84</v>
      </c>
      <c r="AA129" s="31">
        <f t="shared" ref="AA129:AA130" si="166">O129+U129-X129+W129</f>
        <v>145.75</v>
      </c>
      <c r="AB129" s="8"/>
      <c r="AC129" s="8"/>
      <c r="AD129" s="4"/>
    </row>
    <row r="130" spans="1:30" s="18" customFormat="1" ht="15.75" x14ac:dyDescent="0.2">
      <c r="A130" s="140"/>
      <c r="B130" s="134"/>
      <c r="C130" s="134"/>
      <c r="D130" s="134"/>
      <c r="E130" s="134"/>
      <c r="F130" s="134"/>
      <c r="G130" s="134"/>
      <c r="H130" s="134"/>
      <c r="I130" s="257"/>
      <c r="J130" s="134"/>
      <c r="K130" s="198"/>
      <c r="L130" s="198"/>
      <c r="M130" s="26">
        <f t="shared" si="161"/>
        <v>291.59000000000003</v>
      </c>
      <c r="N130" s="31">
        <v>145.84</v>
      </c>
      <c r="O130" s="31">
        <v>145.75</v>
      </c>
      <c r="P130" s="180"/>
      <c r="Q130" s="88" t="s">
        <v>7</v>
      </c>
      <c r="R130" s="45"/>
      <c r="S130" s="67">
        <f t="shared" si="162"/>
        <v>0</v>
      </c>
      <c r="T130" s="67">
        <v>0</v>
      </c>
      <c r="U130" s="67">
        <v>0</v>
      </c>
      <c r="V130" s="68">
        <f t="shared" si="163"/>
        <v>0</v>
      </c>
      <c r="W130" s="67">
        <v>0</v>
      </c>
      <c r="X130" s="67">
        <v>0</v>
      </c>
      <c r="Y130" s="27">
        <f t="shared" si="164"/>
        <v>291.59000000000003</v>
      </c>
      <c r="Z130" s="27">
        <f t="shared" si="165"/>
        <v>145.84</v>
      </c>
      <c r="AA130" s="27">
        <f t="shared" si="166"/>
        <v>145.75</v>
      </c>
      <c r="AB130" s="8"/>
      <c r="AC130" s="8"/>
      <c r="AD130" s="4"/>
    </row>
    <row r="131" spans="1:30" s="18" customFormat="1" ht="15.75" x14ac:dyDescent="0.2">
      <c r="A131" s="140"/>
      <c r="B131" s="134"/>
      <c r="C131" s="134"/>
      <c r="D131" s="134"/>
      <c r="E131" s="134"/>
      <c r="F131" s="134"/>
      <c r="G131" s="134"/>
      <c r="H131" s="134"/>
      <c r="I131" s="257"/>
      <c r="J131" s="134"/>
      <c r="K131" s="198"/>
      <c r="L131" s="198"/>
      <c r="M131" s="161"/>
      <c r="N131" s="161"/>
      <c r="O131" s="161"/>
      <c r="P131" s="180"/>
      <c r="Q131" s="82" t="s">
        <v>3</v>
      </c>
      <c r="R131" s="42">
        <f>R129</f>
        <v>290</v>
      </c>
      <c r="S131" s="30">
        <f>SUM(S127:S130)</f>
        <v>875.06999999999994</v>
      </c>
      <c r="T131" s="30">
        <f>SUM(T127:T130)</f>
        <v>437.52</v>
      </c>
      <c r="U131" s="30">
        <f t="shared" ref="U131:V131" si="167">SUM(U127:U130)</f>
        <v>437.55</v>
      </c>
      <c r="V131" s="30">
        <f t="shared" si="167"/>
        <v>1076.5</v>
      </c>
      <c r="W131" s="103">
        <f>SUM(W127:W130)</f>
        <v>437.52</v>
      </c>
      <c r="X131" s="30">
        <f>SUM(X127:X130)</f>
        <v>1076.5</v>
      </c>
      <c r="Y131" s="293"/>
      <c r="Z131" s="293"/>
      <c r="AA131" s="293"/>
      <c r="AB131" s="9"/>
      <c r="AC131" s="9"/>
      <c r="AD131" s="5"/>
    </row>
    <row r="132" spans="1:30" s="18" customFormat="1" ht="15.75" customHeight="1" x14ac:dyDescent="0.2">
      <c r="A132" s="140">
        <v>23</v>
      </c>
      <c r="B132" s="134" t="s">
        <v>9</v>
      </c>
      <c r="C132" s="134" t="s">
        <v>59</v>
      </c>
      <c r="D132" s="134" t="s">
        <v>362</v>
      </c>
      <c r="E132" s="134" t="s">
        <v>73</v>
      </c>
      <c r="F132" s="134">
        <v>3729.4</v>
      </c>
      <c r="G132" s="134" t="s">
        <v>208</v>
      </c>
      <c r="H132" s="167" t="s">
        <v>45</v>
      </c>
      <c r="I132" s="257">
        <v>128.6</v>
      </c>
      <c r="J132" s="134">
        <v>33.020000000000003</v>
      </c>
      <c r="K132" s="258" t="s">
        <v>400</v>
      </c>
      <c r="L132" s="258" t="s">
        <v>401</v>
      </c>
      <c r="M132" s="31">
        <f>N132+O132</f>
        <v>4245.95</v>
      </c>
      <c r="N132" s="31">
        <v>2122.96</v>
      </c>
      <c r="O132" s="31">
        <v>2122.9899999999998</v>
      </c>
      <c r="P132" s="180" t="s">
        <v>78</v>
      </c>
      <c r="Q132" s="88" t="s">
        <v>4</v>
      </c>
      <c r="R132" s="44"/>
      <c r="S132" s="67">
        <f>T132+U132</f>
        <v>12737.76</v>
      </c>
      <c r="T132" s="67">
        <v>6368.88</v>
      </c>
      <c r="U132" s="68">
        <v>6368.88</v>
      </c>
      <c r="V132" s="68">
        <f>X132</f>
        <v>12737.76</v>
      </c>
      <c r="W132" s="67">
        <v>6368.88</v>
      </c>
      <c r="X132" s="67">
        <v>12737.76</v>
      </c>
      <c r="Y132" s="31">
        <f>M132+S132-V132</f>
        <v>4245.9499999999989</v>
      </c>
      <c r="Z132" s="31">
        <f>N132+T132-W132</f>
        <v>2122.96</v>
      </c>
      <c r="AA132" s="31">
        <f>O132+U132-X132+W132</f>
        <v>2122.9899999999989</v>
      </c>
      <c r="AB132" s="8" t="s">
        <v>152</v>
      </c>
      <c r="AC132" s="8"/>
      <c r="AD132" s="4"/>
    </row>
    <row r="133" spans="1:30" s="18" customFormat="1" ht="15.75" x14ac:dyDescent="0.2">
      <c r="A133" s="140"/>
      <c r="B133" s="134"/>
      <c r="C133" s="134"/>
      <c r="D133" s="134"/>
      <c r="E133" s="134"/>
      <c r="F133" s="134"/>
      <c r="G133" s="134"/>
      <c r="H133" s="167"/>
      <c r="I133" s="257"/>
      <c r="J133" s="134"/>
      <c r="K133" s="198"/>
      <c r="L133" s="198"/>
      <c r="M133" s="26">
        <f t="shared" ref="M133:M135" si="168">N133+O133</f>
        <v>4245.95</v>
      </c>
      <c r="N133" s="31">
        <v>2122.96</v>
      </c>
      <c r="O133" s="31">
        <v>2122.9899999999998</v>
      </c>
      <c r="P133" s="180"/>
      <c r="Q133" s="88" t="s">
        <v>5</v>
      </c>
      <c r="R133" s="45"/>
      <c r="S133" s="67">
        <f>T133+U133</f>
        <v>0</v>
      </c>
      <c r="T133" s="67">
        <v>0</v>
      </c>
      <c r="U133" s="67">
        <v>0</v>
      </c>
      <c r="V133" s="68">
        <f>X133</f>
        <v>0</v>
      </c>
      <c r="W133" s="67">
        <v>0</v>
      </c>
      <c r="X133" s="67">
        <v>0</v>
      </c>
      <c r="Y133" s="31">
        <f>M133+S133-V133</f>
        <v>4245.95</v>
      </c>
      <c r="Z133" s="31">
        <f>N133+T133-W133</f>
        <v>2122.96</v>
      </c>
      <c r="AA133" s="31">
        <f>O133+U133-X133+W133</f>
        <v>2122.9899999999998</v>
      </c>
      <c r="AB133" s="8"/>
      <c r="AC133" s="8"/>
      <c r="AD133" s="4"/>
    </row>
    <row r="134" spans="1:30" s="18" customFormat="1" ht="15.75" x14ac:dyDescent="0.2">
      <c r="A134" s="140"/>
      <c r="B134" s="134"/>
      <c r="C134" s="134"/>
      <c r="D134" s="134"/>
      <c r="E134" s="134"/>
      <c r="F134" s="134"/>
      <c r="G134" s="134"/>
      <c r="H134" s="167"/>
      <c r="I134" s="257"/>
      <c r="J134" s="134"/>
      <c r="K134" s="198"/>
      <c r="L134" s="198"/>
      <c r="M134" s="26">
        <f t="shared" si="168"/>
        <v>4245.95</v>
      </c>
      <c r="N134" s="31">
        <v>2122.96</v>
      </c>
      <c r="O134" s="31">
        <v>2122.9899999999998</v>
      </c>
      <c r="P134" s="180"/>
      <c r="Q134" s="88" t="s">
        <v>6</v>
      </c>
      <c r="R134" s="45">
        <v>1864.7</v>
      </c>
      <c r="S134" s="67">
        <f>T134+U134</f>
        <v>0</v>
      </c>
      <c r="T134" s="67">
        <v>0</v>
      </c>
      <c r="U134" s="67">
        <v>0</v>
      </c>
      <c r="V134" s="68">
        <f t="shared" ref="V134:V135" si="169">X134</f>
        <v>0</v>
      </c>
      <c r="W134" s="67">
        <v>0</v>
      </c>
      <c r="X134" s="67">
        <v>0</v>
      </c>
      <c r="Y134" s="31">
        <f t="shared" ref="Y134:Y135" si="170">M134+S134-V134</f>
        <v>4245.95</v>
      </c>
      <c r="Z134" s="31">
        <f t="shared" ref="Z134:Z135" si="171">N134+T134-W134</f>
        <v>2122.96</v>
      </c>
      <c r="AA134" s="31">
        <f>O134+U134-X134+W134</f>
        <v>2122.9899999999998</v>
      </c>
      <c r="AB134" s="8"/>
      <c r="AC134" s="8"/>
      <c r="AD134" s="4"/>
    </row>
    <row r="135" spans="1:30" s="18" customFormat="1" ht="15.75" x14ac:dyDescent="0.2">
      <c r="A135" s="140"/>
      <c r="B135" s="134"/>
      <c r="C135" s="134"/>
      <c r="D135" s="134"/>
      <c r="E135" s="134"/>
      <c r="F135" s="134"/>
      <c r="G135" s="134"/>
      <c r="H135" s="167"/>
      <c r="I135" s="257"/>
      <c r="J135" s="134"/>
      <c r="K135" s="198"/>
      <c r="L135" s="198"/>
      <c r="M135" s="26">
        <f t="shared" si="168"/>
        <v>4245.95</v>
      </c>
      <c r="N135" s="31">
        <v>2122.96</v>
      </c>
      <c r="O135" s="31">
        <v>2122.9899999999998</v>
      </c>
      <c r="P135" s="180"/>
      <c r="Q135" s="88" t="s">
        <v>7</v>
      </c>
      <c r="R135" s="45"/>
      <c r="S135" s="67">
        <f t="shared" ref="S135" si="172">T135+U135</f>
        <v>0</v>
      </c>
      <c r="T135" s="67">
        <v>0</v>
      </c>
      <c r="U135" s="67">
        <v>0</v>
      </c>
      <c r="V135" s="68">
        <f t="shared" si="169"/>
        <v>0</v>
      </c>
      <c r="W135" s="67">
        <v>0</v>
      </c>
      <c r="X135" s="67">
        <v>0</v>
      </c>
      <c r="Y135" s="27">
        <f t="shared" si="170"/>
        <v>4245.95</v>
      </c>
      <c r="Z135" s="27">
        <f t="shared" si="171"/>
        <v>2122.96</v>
      </c>
      <c r="AA135" s="27">
        <f t="shared" ref="AA135" si="173">O135+U135-X135+W135</f>
        <v>2122.9899999999998</v>
      </c>
      <c r="AB135" s="8"/>
      <c r="AC135" s="8"/>
      <c r="AD135" s="4"/>
    </row>
    <row r="136" spans="1:30" s="18" customFormat="1" ht="15.75" x14ac:dyDescent="0.2">
      <c r="A136" s="140"/>
      <c r="B136" s="134"/>
      <c r="C136" s="134"/>
      <c r="D136" s="134"/>
      <c r="E136" s="134"/>
      <c r="F136" s="134"/>
      <c r="G136" s="134"/>
      <c r="H136" s="167"/>
      <c r="I136" s="257"/>
      <c r="J136" s="134"/>
      <c r="K136" s="198"/>
      <c r="L136" s="198"/>
      <c r="M136" s="161"/>
      <c r="N136" s="161"/>
      <c r="O136" s="161"/>
      <c r="P136" s="180"/>
      <c r="Q136" s="82" t="s">
        <v>3</v>
      </c>
      <c r="R136" s="42">
        <f>R134</f>
        <v>1864.7</v>
      </c>
      <c r="S136" s="30">
        <f>SUM(S132:S135)</f>
        <v>12737.76</v>
      </c>
      <c r="T136" s="30">
        <f>SUM(T132:T135)</f>
        <v>6368.88</v>
      </c>
      <c r="U136" s="30">
        <f t="shared" ref="U136:V136" si="174">SUM(U132:U135)</f>
        <v>6368.88</v>
      </c>
      <c r="V136" s="30">
        <f t="shared" si="174"/>
        <v>12737.76</v>
      </c>
      <c r="W136" s="103">
        <f>SUM(W132:W135)</f>
        <v>6368.88</v>
      </c>
      <c r="X136" s="30">
        <f>SUM(X132:X135)</f>
        <v>12737.76</v>
      </c>
      <c r="Y136" s="293"/>
      <c r="Z136" s="293"/>
      <c r="AA136" s="293"/>
      <c r="AB136" s="9"/>
      <c r="AC136" s="9"/>
      <c r="AD136" s="106"/>
    </row>
    <row r="137" spans="1:30" s="18" customFormat="1" ht="21" customHeight="1" x14ac:dyDescent="0.2">
      <c r="A137" s="140">
        <v>24</v>
      </c>
      <c r="B137" s="134" t="s">
        <v>9</v>
      </c>
      <c r="C137" s="134" t="s">
        <v>62</v>
      </c>
      <c r="D137" s="134" t="s">
        <v>402</v>
      </c>
      <c r="E137" s="134" t="s">
        <v>73</v>
      </c>
      <c r="F137" s="134">
        <v>7418.2</v>
      </c>
      <c r="G137" s="134" t="s">
        <v>63</v>
      </c>
      <c r="H137" s="134" t="s">
        <v>19</v>
      </c>
      <c r="I137" s="257">
        <v>255.8</v>
      </c>
      <c r="J137" s="134">
        <v>9.57</v>
      </c>
      <c r="K137" s="258" t="s">
        <v>403</v>
      </c>
      <c r="L137" s="258" t="s">
        <v>404</v>
      </c>
      <c r="M137" s="31">
        <f>N137+O137</f>
        <v>2448</v>
      </c>
      <c r="N137" s="31">
        <v>1224</v>
      </c>
      <c r="O137" s="31">
        <v>1224</v>
      </c>
      <c r="P137" s="180" t="s">
        <v>77</v>
      </c>
      <c r="Q137" s="82" t="s">
        <v>41</v>
      </c>
      <c r="R137" s="44"/>
      <c r="S137" s="67">
        <f>T137+U137</f>
        <v>7344</v>
      </c>
      <c r="T137" s="67">
        <v>3672</v>
      </c>
      <c r="U137" s="68">
        <v>3672</v>
      </c>
      <c r="V137" s="68">
        <f>X137</f>
        <v>10118.4</v>
      </c>
      <c r="W137" s="67">
        <v>3672</v>
      </c>
      <c r="X137" s="67">
        <v>10118.4</v>
      </c>
      <c r="Y137" s="31">
        <f>M137+S137-V137</f>
        <v>-326.39999999999964</v>
      </c>
      <c r="Z137" s="31">
        <f>N137+T137-W137</f>
        <v>1224</v>
      </c>
      <c r="AA137" s="31">
        <f>O137+U137-X137+W137</f>
        <v>-1550.3999999999996</v>
      </c>
      <c r="AB137" s="8"/>
      <c r="AC137" s="8"/>
      <c r="AD137" s="105" t="s">
        <v>154</v>
      </c>
    </row>
    <row r="138" spans="1:30" s="18" customFormat="1" ht="15.75" x14ac:dyDescent="0.2">
      <c r="A138" s="140"/>
      <c r="B138" s="134"/>
      <c r="C138" s="134"/>
      <c r="D138" s="134"/>
      <c r="E138" s="134"/>
      <c r="F138" s="134"/>
      <c r="G138" s="134"/>
      <c r="H138" s="134"/>
      <c r="I138" s="257"/>
      <c r="J138" s="134"/>
      <c r="K138" s="198"/>
      <c r="L138" s="198"/>
      <c r="M138" s="26">
        <f t="shared" ref="M138:M140" si="175">N138+O138</f>
        <v>2448</v>
      </c>
      <c r="N138" s="31">
        <v>1224</v>
      </c>
      <c r="O138" s="31">
        <v>1224</v>
      </c>
      <c r="P138" s="180"/>
      <c r="Q138" s="82" t="s">
        <v>42</v>
      </c>
      <c r="R138" s="45"/>
      <c r="S138" s="67">
        <f>T138+U138</f>
        <v>0</v>
      </c>
      <c r="T138" s="67">
        <v>0</v>
      </c>
      <c r="U138" s="67">
        <v>0</v>
      </c>
      <c r="V138" s="68">
        <f>X138</f>
        <v>0</v>
      </c>
      <c r="W138" s="67">
        <v>0</v>
      </c>
      <c r="X138" s="67">
        <v>0</v>
      </c>
      <c r="Y138" s="31">
        <f>M138+S138-V138</f>
        <v>2448</v>
      </c>
      <c r="Z138" s="31">
        <f>N138+T138-W138</f>
        <v>1224</v>
      </c>
      <c r="AA138" s="31">
        <f>O138+U138-X138+W138</f>
        <v>1224</v>
      </c>
      <c r="AB138" s="8"/>
      <c r="AC138" s="8"/>
      <c r="AD138" s="105"/>
    </row>
    <row r="139" spans="1:30" s="18" customFormat="1" ht="15.75" x14ac:dyDescent="0.2">
      <c r="A139" s="140"/>
      <c r="B139" s="134"/>
      <c r="C139" s="134"/>
      <c r="D139" s="134"/>
      <c r="E139" s="134"/>
      <c r="F139" s="134"/>
      <c r="G139" s="134"/>
      <c r="H139" s="134"/>
      <c r="I139" s="257"/>
      <c r="J139" s="134"/>
      <c r="K139" s="198"/>
      <c r="L139" s="198"/>
      <c r="M139" s="26">
        <f t="shared" si="175"/>
        <v>2448</v>
      </c>
      <c r="N139" s="31">
        <v>1224</v>
      </c>
      <c r="O139" s="31">
        <v>1224</v>
      </c>
      <c r="P139" s="180"/>
      <c r="Q139" s="82" t="s">
        <v>43</v>
      </c>
      <c r="R139" s="45"/>
      <c r="S139" s="67">
        <f t="shared" ref="S139:S140" si="176">T139+U139</f>
        <v>0</v>
      </c>
      <c r="T139" s="67">
        <v>0</v>
      </c>
      <c r="U139" s="67">
        <v>0</v>
      </c>
      <c r="V139" s="68">
        <f t="shared" ref="V139:V140" si="177">X139</f>
        <v>0</v>
      </c>
      <c r="W139" s="67">
        <v>0</v>
      </c>
      <c r="X139" s="67">
        <v>0</v>
      </c>
      <c r="Y139" s="31">
        <f t="shared" ref="Y139:Y140" si="178">M139+S139-V139</f>
        <v>2448</v>
      </c>
      <c r="Z139" s="31">
        <f t="shared" ref="Z139:Z140" si="179">N139+T139-W139</f>
        <v>1224</v>
      </c>
      <c r="AA139" s="31">
        <f t="shared" ref="AA139:AA140" si="180">O139+U139-X139+W139</f>
        <v>1224</v>
      </c>
      <c r="AB139" s="8"/>
      <c r="AC139" s="8"/>
      <c r="AD139" s="105"/>
    </row>
    <row r="140" spans="1:30" s="18" customFormat="1" ht="15.75" x14ac:dyDescent="0.2">
      <c r="A140" s="140"/>
      <c r="B140" s="134"/>
      <c r="C140" s="134"/>
      <c r="D140" s="134"/>
      <c r="E140" s="134"/>
      <c r="F140" s="134"/>
      <c r="G140" s="134"/>
      <c r="H140" s="134"/>
      <c r="I140" s="257"/>
      <c r="J140" s="134"/>
      <c r="K140" s="198"/>
      <c r="L140" s="198"/>
      <c r="M140" s="26">
        <f t="shared" si="175"/>
        <v>2448</v>
      </c>
      <c r="N140" s="31">
        <v>1224</v>
      </c>
      <c r="O140" s="26">
        <f t="shared" ref="O140" si="181">AA139</f>
        <v>1224</v>
      </c>
      <c r="P140" s="180"/>
      <c r="Q140" s="82" t="s">
        <v>44</v>
      </c>
      <c r="R140" s="45"/>
      <c r="S140" s="67">
        <f t="shared" si="176"/>
        <v>0</v>
      </c>
      <c r="T140" s="67">
        <v>0</v>
      </c>
      <c r="U140" s="67">
        <v>0</v>
      </c>
      <c r="V140" s="68">
        <f t="shared" si="177"/>
        <v>0</v>
      </c>
      <c r="W140" s="67">
        <v>0</v>
      </c>
      <c r="X140" s="67">
        <v>0</v>
      </c>
      <c r="Y140" s="118">
        <f t="shared" si="178"/>
        <v>2448</v>
      </c>
      <c r="Z140" s="118">
        <f t="shared" si="179"/>
        <v>1224</v>
      </c>
      <c r="AA140" s="118">
        <f t="shared" si="180"/>
        <v>1224</v>
      </c>
      <c r="AB140" s="120"/>
      <c r="AC140" s="8"/>
      <c r="AD140" s="105"/>
    </row>
    <row r="141" spans="1:30" s="18" customFormat="1" ht="15.75" x14ac:dyDescent="0.2">
      <c r="A141" s="140"/>
      <c r="B141" s="134"/>
      <c r="C141" s="134"/>
      <c r="D141" s="134"/>
      <c r="E141" s="134"/>
      <c r="F141" s="134"/>
      <c r="G141" s="134"/>
      <c r="H141" s="134"/>
      <c r="I141" s="257"/>
      <c r="J141" s="134"/>
      <c r="K141" s="198"/>
      <c r="L141" s="198"/>
      <c r="M141" s="161"/>
      <c r="N141" s="161"/>
      <c r="O141" s="161"/>
      <c r="P141" s="180"/>
      <c r="Q141" s="82" t="s">
        <v>3</v>
      </c>
      <c r="R141" s="42">
        <f>R139</f>
        <v>0</v>
      </c>
      <c r="S141" s="30">
        <f>SUM(S137:S140)</f>
        <v>7344</v>
      </c>
      <c r="T141" s="30">
        <f>SUM(T137:T140)</f>
        <v>3672</v>
      </c>
      <c r="U141" s="30">
        <f t="shared" ref="U141:V141" si="182">SUM(U137:U140)</f>
        <v>3672</v>
      </c>
      <c r="V141" s="30">
        <f t="shared" si="182"/>
        <v>10118.4</v>
      </c>
      <c r="W141" s="103">
        <f>SUM(W137:W140)</f>
        <v>3672</v>
      </c>
      <c r="X141" s="30">
        <f>SUM(X137:X140)</f>
        <v>10118.4</v>
      </c>
      <c r="Y141" s="293"/>
      <c r="Z141" s="293"/>
      <c r="AA141" s="293"/>
      <c r="AB141" s="9"/>
      <c r="AC141" s="9"/>
      <c r="AD141" s="106"/>
    </row>
    <row r="142" spans="1:30" s="18" customFormat="1" ht="24.75" customHeight="1" x14ac:dyDescent="0.2">
      <c r="A142" s="140">
        <v>25</v>
      </c>
      <c r="B142" s="134" t="s">
        <v>9</v>
      </c>
      <c r="C142" s="134" t="s">
        <v>86</v>
      </c>
      <c r="D142" s="134" t="s">
        <v>405</v>
      </c>
      <c r="E142" s="134" t="s">
        <v>73</v>
      </c>
      <c r="F142" s="134">
        <v>290</v>
      </c>
      <c r="G142" s="134" t="s">
        <v>209</v>
      </c>
      <c r="H142" s="134" t="s">
        <v>82</v>
      </c>
      <c r="I142" s="257">
        <v>12.4</v>
      </c>
      <c r="J142" s="134">
        <v>17.399999999999999</v>
      </c>
      <c r="K142" s="297">
        <v>44190</v>
      </c>
      <c r="L142" s="264">
        <v>44524</v>
      </c>
      <c r="M142" s="31">
        <f>N142+O142</f>
        <v>211.44</v>
      </c>
      <c r="N142" s="31">
        <v>107.88</v>
      </c>
      <c r="O142" s="31">
        <v>103.56</v>
      </c>
      <c r="P142" s="180" t="s">
        <v>78</v>
      </c>
      <c r="Q142" s="82" t="s">
        <v>47</v>
      </c>
      <c r="R142" s="46"/>
      <c r="S142" s="67">
        <f>T142+U142</f>
        <v>647.28</v>
      </c>
      <c r="T142" s="67">
        <v>323.64</v>
      </c>
      <c r="U142" s="68">
        <v>323.64</v>
      </c>
      <c r="V142" s="68">
        <f>X142</f>
        <v>648</v>
      </c>
      <c r="W142" s="67">
        <v>323.64</v>
      </c>
      <c r="X142" s="67">
        <v>648</v>
      </c>
      <c r="Y142" s="31">
        <f>M142+S142-V142</f>
        <v>210.72000000000003</v>
      </c>
      <c r="Z142" s="31">
        <f>N142+T142-W142</f>
        <v>107.88</v>
      </c>
      <c r="AA142" s="31">
        <f>O142+U142-X142+W142</f>
        <v>102.83999999999997</v>
      </c>
      <c r="AB142" s="8" t="s">
        <v>152</v>
      </c>
      <c r="AC142" s="8"/>
      <c r="AD142" s="201" t="s">
        <v>225</v>
      </c>
    </row>
    <row r="143" spans="1:30" s="18" customFormat="1" ht="15.75" x14ac:dyDescent="0.2">
      <c r="A143" s="140"/>
      <c r="B143" s="134"/>
      <c r="C143" s="134"/>
      <c r="D143" s="134"/>
      <c r="E143" s="134"/>
      <c r="F143" s="134"/>
      <c r="G143" s="134"/>
      <c r="H143" s="134"/>
      <c r="I143" s="257"/>
      <c r="J143" s="134"/>
      <c r="K143" s="166"/>
      <c r="L143" s="215"/>
      <c r="M143" s="26">
        <f t="shared" ref="M143:M145" si="183">N143+O143</f>
        <v>211.44</v>
      </c>
      <c r="N143" s="26">
        <f t="shared" ref="N143:N145" si="184">Z142</f>
        <v>107.88</v>
      </c>
      <c r="O143" s="31">
        <v>103.56</v>
      </c>
      <c r="P143" s="180"/>
      <c r="Q143" s="82" t="s">
        <v>48</v>
      </c>
      <c r="R143" s="45"/>
      <c r="S143" s="67">
        <f>T143+U143</f>
        <v>0</v>
      </c>
      <c r="T143" s="67">
        <v>0</v>
      </c>
      <c r="U143" s="67">
        <v>0</v>
      </c>
      <c r="V143" s="68">
        <f>X143</f>
        <v>0</v>
      </c>
      <c r="W143" s="67">
        <v>0</v>
      </c>
      <c r="X143" s="67">
        <v>0</v>
      </c>
      <c r="Y143" s="31">
        <f>M143+S143-V143</f>
        <v>211.44</v>
      </c>
      <c r="Z143" s="31">
        <f>N143+T143-W143</f>
        <v>107.88</v>
      </c>
      <c r="AA143" s="31">
        <f t="shared" ref="AA143:AA144" si="185">O143+U143-X143+W143</f>
        <v>103.56</v>
      </c>
      <c r="AB143" s="8"/>
      <c r="AC143" s="8"/>
      <c r="AD143" s="262"/>
    </row>
    <row r="144" spans="1:30" s="18" customFormat="1" ht="15.75" x14ac:dyDescent="0.2">
      <c r="A144" s="140"/>
      <c r="B144" s="134"/>
      <c r="C144" s="134"/>
      <c r="D144" s="134"/>
      <c r="E144" s="134"/>
      <c r="F144" s="134"/>
      <c r="G144" s="134"/>
      <c r="H144" s="134"/>
      <c r="I144" s="257"/>
      <c r="J144" s="134"/>
      <c r="K144" s="166"/>
      <c r="L144" s="215"/>
      <c r="M144" s="26">
        <f t="shared" si="183"/>
        <v>211.44</v>
      </c>
      <c r="N144" s="26">
        <f t="shared" si="184"/>
        <v>107.88</v>
      </c>
      <c r="O144" s="31">
        <v>103.56</v>
      </c>
      <c r="P144" s="180"/>
      <c r="Q144" s="82" t="s">
        <v>49</v>
      </c>
      <c r="R144" s="45"/>
      <c r="S144" s="67">
        <f t="shared" ref="S144:S145" si="186">T144+U144</f>
        <v>0</v>
      </c>
      <c r="T144" s="67">
        <v>0</v>
      </c>
      <c r="U144" s="67">
        <v>0</v>
      </c>
      <c r="V144" s="68">
        <f t="shared" ref="V144:V145" si="187">X144</f>
        <v>0</v>
      </c>
      <c r="W144" s="67">
        <v>0</v>
      </c>
      <c r="X144" s="67">
        <v>0</v>
      </c>
      <c r="Y144" s="31">
        <f t="shared" ref="Y144:Y145" si="188">M144+S144-V144</f>
        <v>211.44</v>
      </c>
      <c r="Z144" s="31">
        <f t="shared" ref="Z144:Z145" si="189">N144+T144-W144</f>
        <v>107.88</v>
      </c>
      <c r="AA144" s="31">
        <f t="shared" si="185"/>
        <v>103.56</v>
      </c>
      <c r="AB144" s="8"/>
      <c r="AC144" s="8"/>
      <c r="AD144" s="262"/>
    </row>
    <row r="145" spans="1:30" s="18" customFormat="1" ht="15.75" x14ac:dyDescent="0.2">
      <c r="A145" s="140"/>
      <c r="B145" s="134"/>
      <c r="C145" s="134"/>
      <c r="D145" s="134"/>
      <c r="E145" s="134"/>
      <c r="F145" s="134"/>
      <c r="G145" s="134"/>
      <c r="H145" s="134"/>
      <c r="I145" s="257"/>
      <c r="J145" s="134"/>
      <c r="K145" s="166"/>
      <c r="L145" s="215"/>
      <c r="M145" s="26">
        <f t="shared" si="183"/>
        <v>211.44</v>
      </c>
      <c r="N145" s="26">
        <f t="shared" si="184"/>
        <v>107.88</v>
      </c>
      <c r="O145" s="31">
        <v>103.56</v>
      </c>
      <c r="P145" s="180"/>
      <c r="Q145" s="82" t="s">
        <v>50</v>
      </c>
      <c r="R145" s="45"/>
      <c r="S145" s="67">
        <f t="shared" si="186"/>
        <v>0</v>
      </c>
      <c r="T145" s="67">
        <v>0</v>
      </c>
      <c r="U145" s="67">
        <v>0</v>
      </c>
      <c r="V145" s="68">
        <f t="shared" si="187"/>
        <v>0</v>
      </c>
      <c r="W145" s="67">
        <v>0</v>
      </c>
      <c r="X145" s="67">
        <v>0</v>
      </c>
      <c r="Y145" s="27">
        <f t="shared" si="188"/>
        <v>211.44</v>
      </c>
      <c r="Z145" s="27">
        <f t="shared" si="189"/>
        <v>107.88</v>
      </c>
      <c r="AA145" s="27">
        <f t="shared" ref="AA145" si="190">O145+U145-X145+W145</f>
        <v>103.56</v>
      </c>
      <c r="AB145" s="8"/>
      <c r="AC145" s="8"/>
      <c r="AD145" s="262"/>
    </row>
    <row r="146" spans="1:30" s="18" customFormat="1" ht="15.75" x14ac:dyDescent="0.2">
      <c r="A146" s="140"/>
      <c r="B146" s="134"/>
      <c r="C146" s="134"/>
      <c r="D146" s="134"/>
      <c r="E146" s="134"/>
      <c r="F146" s="134"/>
      <c r="G146" s="134"/>
      <c r="H146" s="134"/>
      <c r="I146" s="257"/>
      <c r="J146" s="134"/>
      <c r="K146" s="166"/>
      <c r="L146" s="215"/>
      <c r="M146" s="161"/>
      <c r="N146" s="161"/>
      <c r="O146" s="161"/>
      <c r="P146" s="180"/>
      <c r="Q146" s="82" t="s">
        <v>3</v>
      </c>
      <c r="R146" s="49">
        <f>R142+R145</f>
        <v>0</v>
      </c>
      <c r="S146" s="30">
        <f>SUM(S142:S145)</f>
        <v>647.28</v>
      </c>
      <c r="T146" s="30">
        <f>SUM(T142:T145)</f>
        <v>323.64</v>
      </c>
      <c r="U146" s="30">
        <f>SUM(U142:U145)</f>
        <v>323.64</v>
      </c>
      <c r="V146" s="30">
        <f t="shared" ref="V146" si="191">SUM(V142:V145)</f>
        <v>648</v>
      </c>
      <c r="W146" s="103">
        <f>SUM(W142:W145)</f>
        <v>323.64</v>
      </c>
      <c r="X146" s="30">
        <f>SUM(X142:X145)</f>
        <v>648</v>
      </c>
      <c r="Y146" s="293"/>
      <c r="Z146" s="293"/>
      <c r="AA146" s="293"/>
      <c r="AB146" s="9"/>
      <c r="AC146" s="9"/>
      <c r="AD146" s="263"/>
    </row>
    <row r="147" spans="1:30" s="18" customFormat="1" ht="30.75" customHeight="1" x14ac:dyDescent="0.2">
      <c r="A147" s="140">
        <v>26</v>
      </c>
      <c r="B147" s="134" t="s">
        <v>9</v>
      </c>
      <c r="C147" s="134" t="s">
        <v>51</v>
      </c>
      <c r="D147" s="134" t="s">
        <v>80</v>
      </c>
      <c r="E147" s="134" t="s">
        <v>73</v>
      </c>
      <c r="F147" s="134">
        <v>580</v>
      </c>
      <c r="G147" s="134" t="s">
        <v>210</v>
      </c>
      <c r="H147" s="134" t="s">
        <v>10</v>
      </c>
      <c r="I147" s="257">
        <v>9</v>
      </c>
      <c r="J147" s="134">
        <v>25.06</v>
      </c>
      <c r="K147" s="264">
        <v>44142</v>
      </c>
      <c r="L147" s="264">
        <v>44445</v>
      </c>
      <c r="M147" s="31">
        <f>N147+O147</f>
        <v>14.379999999999995</v>
      </c>
      <c r="N147" s="31">
        <v>112.75</v>
      </c>
      <c r="O147" s="31">
        <v>-98.37</v>
      </c>
      <c r="P147" s="180" t="s">
        <v>78</v>
      </c>
      <c r="Q147" s="82" t="s">
        <v>47</v>
      </c>
      <c r="R147" s="46"/>
      <c r="S147" s="67">
        <f>T147+U147</f>
        <v>676.5</v>
      </c>
      <c r="T147" s="67">
        <v>338.25</v>
      </c>
      <c r="U147" s="68">
        <v>338.25</v>
      </c>
      <c r="V147" s="68">
        <f>X147</f>
        <v>676.5</v>
      </c>
      <c r="W147" s="67">
        <v>338.25</v>
      </c>
      <c r="X147" s="67">
        <v>676.5</v>
      </c>
      <c r="Y147" s="31">
        <f>M147+S147-V147</f>
        <v>14.379999999999995</v>
      </c>
      <c r="Z147" s="31">
        <f>N147+T147-W147</f>
        <v>112.75</v>
      </c>
      <c r="AA147" s="31">
        <f>O147+U147-X147+W147</f>
        <v>-98.37</v>
      </c>
      <c r="AB147" s="8" t="s">
        <v>152</v>
      </c>
      <c r="AC147" s="8"/>
      <c r="AD147" s="201" t="s">
        <v>224</v>
      </c>
    </row>
    <row r="148" spans="1:30" s="18" customFormat="1" ht="15.75" x14ac:dyDescent="0.2">
      <c r="A148" s="140"/>
      <c r="B148" s="134"/>
      <c r="C148" s="134"/>
      <c r="D148" s="134"/>
      <c r="E148" s="134"/>
      <c r="F148" s="134"/>
      <c r="G148" s="134"/>
      <c r="H148" s="134"/>
      <c r="I148" s="257"/>
      <c r="J148" s="134"/>
      <c r="K148" s="215"/>
      <c r="L148" s="215"/>
      <c r="M148" s="26">
        <f t="shared" ref="M148:M150" si="192">N148+O148</f>
        <v>14.379999999999995</v>
      </c>
      <c r="N148" s="26">
        <f t="shared" ref="N148:N150" si="193">Z147</f>
        <v>112.75</v>
      </c>
      <c r="O148" s="26">
        <f t="shared" ref="O148:O150" si="194">AA147</f>
        <v>-98.37</v>
      </c>
      <c r="P148" s="180"/>
      <c r="Q148" s="82" t="s">
        <v>48</v>
      </c>
      <c r="R148" s="45"/>
      <c r="S148" s="67">
        <f>T148+U148</f>
        <v>0</v>
      </c>
      <c r="T148" s="67">
        <v>0</v>
      </c>
      <c r="U148" s="67">
        <v>0</v>
      </c>
      <c r="V148" s="68">
        <f>X148</f>
        <v>0</v>
      </c>
      <c r="W148" s="67">
        <v>0</v>
      </c>
      <c r="X148" s="67">
        <v>0</v>
      </c>
      <c r="Y148" s="31">
        <f>M148+S148-V148</f>
        <v>14.379999999999995</v>
      </c>
      <c r="Z148" s="31">
        <f>N148+T148-W148</f>
        <v>112.75</v>
      </c>
      <c r="AA148" s="31">
        <f>O148+U148-X148+W148</f>
        <v>-98.37</v>
      </c>
      <c r="AB148" s="8"/>
      <c r="AC148" s="8"/>
      <c r="AD148" s="262"/>
    </row>
    <row r="149" spans="1:30" s="18" customFormat="1" ht="15.75" x14ac:dyDescent="0.2">
      <c r="A149" s="140"/>
      <c r="B149" s="134"/>
      <c r="C149" s="134"/>
      <c r="D149" s="134"/>
      <c r="E149" s="134"/>
      <c r="F149" s="134"/>
      <c r="G149" s="134"/>
      <c r="H149" s="134"/>
      <c r="I149" s="257"/>
      <c r="J149" s="134"/>
      <c r="K149" s="215"/>
      <c r="L149" s="215"/>
      <c r="M149" s="26">
        <f t="shared" si="192"/>
        <v>14.379999999999995</v>
      </c>
      <c r="N149" s="26">
        <f t="shared" si="193"/>
        <v>112.75</v>
      </c>
      <c r="O149" s="26">
        <f t="shared" si="194"/>
        <v>-98.37</v>
      </c>
      <c r="P149" s="180"/>
      <c r="Q149" s="82" t="s">
        <v>49</v>
      </c>
      <c r="R149" s="45"/>
      <c r="S149" s="67">
        <f t="shared" ref="S149:S150" si="195">T149+U149</f>
        <v>0</v>
      </c>
      <c r="T149" s="67">
        <v>0</v>
      </c>
      <c r="U149" s="67">
        <v>0</v>
      </c>
      <c r="V149" s="68">
        <f t="shared" ref="V149:V150" si="196">X149</f>
        <v>0</v>
      </c>
      <c r="W149" s="67">
        <v>0</v>
      </c>
      <c r="X149" s="67">
        <v>0</v>
      </c>
      <c r="Y149" s="31">
        <f t="shared" ref="Y149:Y150" si="197">M149+S149-V149</f>
        <v>14.379999999999995</v>
      </c>
      <c r="Z149" s="31">
        <f t="shared" ref="Z149:Z150" si="198">N149+T149-W149</f>
        <v>112.75</v>
      </c>
      <c r="AA149" s="31">
        <f t="shared" ref="AA149:AA150" si="199">O149+U149-X149+W149</f>
        <v>-98.37</v>
      </c>
      <c r="AB149" s="8"/>
      <c r="AC149" s="8"/>
      <c r="AD149" s="262"/>
    </row>
    <row r="150" spans="1:30" s="18" customFormat="1" ht="15.75" x14ac:dyDescent="0.2">
      <c r="A150" s="140"/>
      <c r="B150" s="134"/>
      <c r="C150" s="134"/>
      <c r="D150" s="134"/>
      <c r="E150" s="134"/>
      <c r="F150" s="134"/>
      <c r="G150" s="134"/>
      <c r="H150" s="134"/>
      <c r="I150" s="257"/>
      <c r="J150" s="134"/>
      <c r="K150" s="215"/>
      <c r="L150" s="215"/>
      <c r="M150" s="26">
        <f t="shared" si="192"/>
        <v>14.379999999999995</v>
      </c>
      <c r="N150" s="26">
        <f t="shared" si="193"/>
        <v>112.75</v>
      </c>
      <c r="O150" s="26">
        <f t="shared" si="194"/>
        <v>-98.37</v>
      </c>
      <c r="P150" s="180"/>
      <c r="Q150" s="82" t="s">
        <v>50</v>
      </c>
      <c r="R150" s="45">
        <v>290</v>
      </c>
      <c r="S150" s="67">
        <f t="shared" si="195"/>
        <v>0</v>
      </c>
      <c r="T150" s="67">
        <v>0</v>
      </c>
      <c r="U150" s="67">
        <v>0</v>
      </c>
      <c r="V150" s="68">
        <f t="shared" si="196"/>
        <v>0</v>
      </c>
      <c r="W150" s="67">
        <v>0</v>
      </c>
      <c r="X150" s="67">
        <v>0</v>
      </c>
      <c r="Y150" s="27">
        <f t="shared" si="197"/>
        <v>14.379999999999995</v>
      </c>
      <c r="Z150" s="27">
        <f t="shared" si="198"/>
        <v>112.75</v>
      </c>
      <c r="AA150" s="27">
        <f t="shared" si="199"/>
        <v>-98.37</v>
      </c>
      <c r="AB150" s="8"/>
      <c r="AC150" s="8"/>
      <c r="AD150" s="263"/>
    </row>
    <row r="151" spans="1:30" s="18" customFormat="1" ht="15.75" x14ac:dyDescent="0.2">
      <c r="A151" s="140"/>
      <c r="B151" s="134"/>
      <c r="C151" s="134"/>
      <c r="D151" s="134"/>
      <c r="E151" s="134"/>
      <c r="F151" s="134"/>
      <c r="G151" s="134"/>
      <c r="H151" s="134"/>
      <c r="I151" s="257"/>
      <c r="J151" s="134"/>
      <c r="K151" s="215"/>
      <c r="L151" s="215"/>
      <c r="M151" s="161"/>
      <c r="N151" s="161"/>
      <c r="O151" s="161"/>
      <c r="P151" s="180"/>
      <c r="Q151" s="82" t="s">
        <v>3</v>
      </c>
      <c r="R151" s="42">
        <f>R147+R150</f>
        <v>290</v>
      </c>
      <c r="S151" s="30">
        <f>SUM(S147:S150)</f>
        <v>676.5</v>
      </c>
      <c r="T151" s="30">
        <f>SUM(T147:T150)</f>
        <v>338.25</v>
      </c>
      <c r="U151" s="30">
        <f t="shared" ref="U151:V151" si="200">SUM(U147:U150)</f>
        <v>338.25</v>
      </c>
      <c r="V151" s="30">
        <f t="shared" si="200"/>
        <v>676.5</v>
      </c>
      <c r="W151" s="103">
        <f>SUM(W147:W150)</f>
        <v>338.25</v>
      </c>
      <c r="X151" s="30">
        <f>SUM(X147:X150)</f>
        <v>676.5</v>
      </c>
      <c r="Y151" s="293"/>
      <c r="Z151" s="293"/>
      <c r="AA151" s="293"/>
      <c r="AB151" s="9"/>
      <c r="AC151" s="9"/>
      <c r="AD151" s="106"/>
    </row>
    <row r="152" spans="1:30" s="18" customFormat="1" ht="15.75" customHeight="1" x14ac:dyDescent="0.2">
      <c r="A152" s="140">
        <v>27</v>
      </c>
      <c r="B152" s="134" t="s">
        <v>9</v>
      </c>
      <c r="C152" s="134" t="s">
        <v>52</v>
      </c>
      <c r="D152" s="134" t="s">
        <v>363</v>
      </c>
      <c r="E152" s="134" t="s">
        <v>73</v>
      </c>
      <c r="F152" s="134">
        <v>3523.5</v>
      </c>
      <c r="G152" s="134" t="s">
        <v>55</v>
      </c>
      <c r="H152" s="134" t="s">
        <v>19</v>
      </c>
      <c r="I152" s="257">
        <v>121.5</v>
      </c>
      <c r="J152" s="134">
        <v>11.48</v>
      </c>
      <c r="K152" s="258">
        <v>44783</v>
      </c>
      <c r="L152" s="258" t="s">
        <v>406</v>
      </c>
      <c r="M152" s="31">
        <f>N152+O152</f>
        <v>1395.3</v>
      </c>
      <c r="N152" s="31">
        <v>697.65</v>
      </c>
      <c r="O152" s="31">
        <v>697.65</v>
      </c>
      <c r="P152" s="180" t="s">
        <v>78</v>
      </c>
      <c r="Q152" s="82" t="s">
        <v>47</v>
      </c>
      <c r="R152" s="46">
        <v>1761.75</v>
      </c>
      <c r="S152" s="67">
        <f>T152+U152</f>
        <v>4185.8999999999996</v>
      </c>
      <c r="T152" s="67">
        <v>2092.9499999999998</v>
      </c>
      <c r="U152" s="68">
        <v>2092.9499999999998</v>
      </c>
      <c r="V152" s="68">
        <f>X152</f>
        <v>4185.8999999999996</v>
      </c>
      <c r="W152" s="67">
        <v>2092.9499999999998</v>
      </c>
      <c r="X152" s="67">
        <v>4185.8999999999996</v>
      </c>
      <c r="Y152" s="31">
        <f>M152+S152-V152</f>
        <v>1395.3000000000002</v>
      </c>
      <c r="Z152" s="31">
        <f>N152+T152-W152</f>
        <v>697.65000000000009</v>
      </c>
      <c r="AA152" s="31">
        <f>O152+U152-X152+W152</f>
        <v>697.65000000000009</v>
      </c>
      <c r="AB152" s="8" t="s">
        <v>152</v>
      </c>
      <c r="AC152" s="8"/>
      <c r="AD152" s="105"/>
    </row>
    <row r="153" spans="1:30" s="18" customFormat="1" ht="15.75" x14ac:dyDescent="0.2">
      <c r="A153" s="140"/>
      <c r="B153" s="134"/>
      <c r="C153" s="134"/>
      <c r="D153" s="134"/>
      <c r="E153" s="134"/>
      <c r="F153" s="134"/>
      <c r="G153" s="134"/>
      <c r="H153" s="134"/>
      <c r="I153" s="257"/>
      <c r="J153" s="134"/>
      <c r="K153" s="198"/>
      <c r="L153" s="198"/>
      <c r="M153" s="26">
        <f t="shared" ref="M153:M155" si="201">N153+O153</f>
        <v>1395.3000000000002</v>
      </c>
      <c r="N153" s="26">
        <f t="shared" ref="N153:N155" si="202">Z152</f>
        <v>697.65000000000009</v>
      </c>
      <c r="O153" s="26">
        <f t="shared" ref="O153:O155" si="203">AA152</f>
        <v>697.65000000000009</v>
      </c>
      <c r="P153" s="180"/>
      <c r="Q153" s="82" t="s">
        <v>48</v>
      </c>
      <c r="R153" s="45"/>
      <c r="S153" s="67">
        <f>T153+U153</f>
        <v>0</v>
      </c>
      <c r="T153" s="67">
        <v>0</v>
      </c>
      <c r="U153" s="67">
        <v>0</v>
      </c>
      <c r="V153" s="68">
        <f>X153</f>
        <v>0</v>
      </c>
      <c r="W153" s="67">
        <v>0</v>
      </c>
      <c r="X153" s="67">
        <v>0</v>
      </c>
      <c r="Y153" s="31">
        <f>M153+S153-V153</f>
        <v>1395.3000000000002</v>
      </c>
      <c r="Z153" s="31">
        <f>N153+T153-W153</f>
        <v>697.65000000000009</v>
      </c>
      <c r="AA153" s="31">
        <f>O153+U153-X153+W153</f>
        <v>697.65000000000009</v>
      </c>
      <c r="AB153" s="8"/>
      <c r="AC153" s="8"/>
      <c r="AD153" s="4"/>
    </row>
    <row r="154" spans="1:30" s="18" customFormat="1" ht="15.75" x14ac:dyDescent="0.2">
      <c r="A154" s="140"/>
      <c r="B154" s="134"/>
      <c r="C154" s="134"/>
      <c r="D154" s="134"/>
      <c r="E154" s="134"/>
      <c r="F154" s="134"/>
      <c r="G154" s="134"/>
      <c r="H154" s="134"/>
      <c r="I154" s="257"/>
      <c r="J154" s="134"/>
      <c r="K154" s="198"/>
      <c r="L154" s="198"/>
      <c r="M154" s="26">
        <f t="shared" si="201"/>
        <v>1395.3000000000002</v>
      </c>
      <c r="N154" s="26">
        <f t="shared" si="202"/>
        <v>697.65000000000009</v>
      </c>
      <c r="O154" s="26">
        <f t="shared" si="203"/>
        <v>697.65000000000009</v>
      </c>
      <c r="P154" s="180"/>
      <c r="Q154" s="82" t="s">
        <v>49</v>
      </c>
      <c r="R154" s="45"/>
      <c r="S154" s="67">
        <f t="shared" ref="S154:S155" si="204">T154+U154</f>
        <v>0</v>
      </c>
      <c r="T154" s="67">
        <v>0</v>
      </c>
      <c r="U154" s="67">
        <v>0</v>
      </c>
      <c r="V154" s="68">
        <f t="shared" ref="V154:V155" si="205">X154</f>
        <v>0</v>
      </c>
      <c r="W154" s="67">
        <v>0</v>
      </c>
      <c r="X154" s="67">
        <v>0</v>
      </c>
      <c r="Y154" s="31">
        <f t="shared" ref="Y154:Y155" si="206">M154+S154-V154</f>
        <v>1395.3000000000002</v>
      </c>
      <c r="Z154" s="31">
        <f t="shared" ref="Z154:Z155" si="207">N154+T154-W154</f>
        <v>697.65000000000009</v>
      </c>
      <c r="AA154" s="31">
        <f t="shared" ref="AA154:AA155" si="208">O154+U154-X154+W154</f>
        <v>697.65000000000009</v>
      </c>
      <c r="AB154" s="8"/>
      <c r="AC154" s="8"/>
      <c r="AD154" s="4"/>
    </row>
    <row r="155" spans="1:30" s="18" customFormat="1" ht="15.75" x14ac:dyDescent="0.2">
      <c r="A155" s="140"/>
      <c r="B155" s="134"/>
      <c r="C155" s="134"/>
      <c r="D155" s="134"/>
      <c r="E155" s="134"/>
      <c r="F155" s="134"/>
      <c r="G155" s="134"/>
      <c r="H155" s="134"/>
      <c r="I155" s="257"/>
      <c r="J155" s="134"/>
      <c r="K155" s="198"/>
      <c r="L155" s="198"/>
      <c r="M155" s="26">
        <f t="shared" si="201"/>
        <v>1395.3000000000002</v>
      </c>
      <c r="N155" s="26">
        <f t="shared" si="202"/>
        <v>697.65000000000009</v>
      </c>
      <c r="O155" s="26">
        <f t="shared" si="203"/>
        <v>697.65000000000009</v>
      </c>
      <c r="P155" s="180"/>
      <c r="Q155" s="82" t="s">
        <v>50</v>
      </c>
      <c r="R155" s="45">
        <v>1761.75</v>
      </c>
      <c r="S155" s="67">
        <f t="shared" si="204"/>
        <v>0</v>
      </c>
      <c r="T155" s="67">
        <v>0</v>
      </c>
      <c r="U155" s="67">
        <v>0</v>
      </c>
      <c r="V155" s="68">
        <f t="shared" si="205"/>
        <v>0</v>
      </c>
      <c r="W155" s="67">
        <v>0</v>
      </c>
      <c r="X155" s="67">
        <v>0</v>
      </c>
      <c r="Y155" s="27">
        <f t="shared" si="206"/>
        <v>1395.3000000000002</v>
      </c>
      <c r="Z155" s="27">
        <f t="shared" si="207"/>
        <v>697.65000000000009</v>
      </c>
      <c r="AA155" s="27">
        <f t="shared" si="208"/>
        <v>697.65000000000009</v>
      </c>
      <c r="AB155" s="8"/>
      <c r="AC155" s="8"/>
      <c r="AD155" s="4"/>
    </row>
    <row r="156" spans="1:30" s="18" customFormat="1" ht="15.75" x14ac:dyDescent="0.2">
      <c r="A156" s="140"/>
      <c r="B156" s="134"/>
      <c r="C156" s="134"/>
      <c r="D156" s="134"/>
      <c r="E156" s="134"/>
      <c r="F156" s="134"/>
      <c r="G156" s="134"/>
      <c r="H156" s="134"/>
      <c r="I156" s="257"/>
      <c r="J156" s="134"/>
      <c r="K156" s="198"/>
      <c r="L156" s="198"/>
      <c r="M156" s="161"/>
      <c r="N156" s="161"/>
      <c r="O156" s="161"/>
      <c r="P156" s="180"/>
      <c r="Q156" s="82" t="s">
        <v>3</v>
      </c>
      <c r="R156" s="42">
        <f>R152+R155</f>
        <v>3523.5</v>
      </c>
      <c r="S156" s="30">
        <f>SUM(S152:S155)</f>
        <v>4185.8999999999996</v>
      </c>
      <c r="T156" s="30">
        <f>SUM(T152:T155)</f>
        <v>2092.9499999999998</v>
      </c>
      <c r="U156" s="30">
        <f t="shared" ref="U156:V156" si="209">SUM(U152:U155)</f>
        <v>2092.9499999999998</v>
      </c>
      <c r="V156" s="30">
        <f t="shared" si="209"/>
        <v>4185.8999999999996</v>
      </c>
      <c r="W156" s="103">
        <f>SUM(W152:W155)</f>
        <v>2092.9499999999998</v>
      </c>
      <c r="X156" s="30">
        <f>SUM(X152:X155)</f>
        <v>4185.8999999999996</v>
      </c>
      <c r="Y156" s="293"/>
      <c r="Z156" s="293"/>
      <c r="AA156" s="293"/>
      <c r="AB156" s="9"/>
      <c r="AC156" s="9"/>
      <c r="AD156" s="5"/>
    </row>
    <row r="157" spans="1:30" s="18" customFormat="1" ht="15.75" customHeight="1" x14ac:dyDescent="0.2">
      <c r="A157" s="140">
        <v>28</v>
      </c>
      <c r="B157" s="134" t="s">
        <v>9</v>
      </c>
      <c r="C157" s="134" t="s">
        <v>53</v>
      </c>
      <c r="D157" s="134" t="s">
        <v>407</v>
      </c>
      <c r="E157" s="134" t="s">
        <v>73</v>
      </c>
      <c r="F157" s="134">
        <v>580</v>
      </c>
      <c r="G157" s="134" t="s">
        <v>81</v>
      </c>
      <c r="H157" s="134" t="s">
        <v>66</v>
      </c>
      <c r="I157" s="257">
        <v>11.7</v>
      </c>
      <c r="J157" s="134">
        <v>27.84</v>
      </c>
      <c r="K157" s="258">
        <v>44806</v>
      </c>
      <c r="L157" s="258">
        <v>45139</v>
      </c>
      <c r="M157" s="31">
        <f>N157+O157</f>
        <v>325.19000000000005</v>
      </c>
      <c r="N157" s="31">
        <v>162.86000000000001</v>
      </c>
      <c r="O157" s="31">
        <v>162.33000000000001</v>
      </c>
      <c r="P157" s="180" t="s">
        <v>78</v>
      </c>
      <c r="Q157" s="82" t="s">
        <v>47</v>
      </c>
      <c r="R157" s="44"/>
      <c r="S157" s="67">
        <f>T157+U157</f>
        <v>977.19</v>
      </c>
      <c r="T157" s="67">
        <v>488.58</v>
      </c>
      <c r="U157" s="67">
        <v>488.61</v>
      </c>
      <c r="V157" s="68">
        <f>X157</f>
        <v>977.19</v>
      </c>
      <c r="W157" s="67">
        <v>488.58</v>
      </c>
      <c r="X157" s="67">
        <v>977.19</v>
      </c>
      <c r="Y157" s="31">
        <f>M157+S157-V157</f>
        <v>325.19000000000005</v>
      </c>
      <c r="Z157" s="31">
        <f>N157+T157-W157</f>
        <v>162.86000000000007</v>
      </c>
      <c r="AA157" s="31">
        <f>O157+U157-X157+W157</f>
        <v>162.32999999999998</v>
      </c>
      <c r="AB157" s="8" t="s">
        <v>152</v>
      </c>
      <c r="AC157" s="8"/>
      <c r="AD157" s="4"/>
    </row>
    <row r="158" spans="1:30" s="18" customFormat="1" ht="15.75" x14ac:dyDescent="0.2">
      <c r="A158" s="140"/>
      <c r="B158" s="134"/>
      <c r="C158" s="134"/>
      <c r="D158" s="134"/>
      <c r="E158" s="134"/>
      <c r="F158" s="134"/>
      <c r="G158" s="134"/>
      <c r="H158" s="134"/>
      <c r="I158" s="257"/>
      <c r="J158" s="134"/>
      <c r="K158" s="198"/>
      <c r="L158" s="198"/>
      <c r="M158" s="26">
        <f t="shared" ref="M158:M160" si="210">N158+O158</f>
        <v>325.19000000000005</v>
      </c>
      <c r="N158" s="26">
        <f t="shared" ref="N158:N160" si="211">Z157</f>
        <v>162.86000000000007</v>
      </c>
      <c r="O158" s="26">
        <f t="shared" ref="O158:O160" si="212">AA157</f>
        <v>162.32999999999998</v>
      </c>
      <c r="P158" s="180"/>
      <c r="Q158" s="82" t="s">
        <v>48</v>
      </c>
      <c r="R158" s="45"/>
      <c r="S158" s="67">
        <f>T158+U158</f>
        <v>0</v>
      </c>
      <c r="T158" s="67">
        <v>0</v>
      </c>
      <c r="U158" s="67">
        <v>0</v>
      </c>
      <c r="V158" s="68">
        <f>X158</f>
        <v>0</v>
      </c>
      <c r="W158" s="67">
        <v>0</v>
      </c>
      <c r="X158" s="67">
        <v>0</v>
      </c>
      <c r="Y158" s="31">
        <f>M158+S158-V158</f>
        <v>325.19000000000005</v>
      </c>
      <c r="Z158" s="31">
        <f>N158+T158-W158</f>
        <v>162.86000000000007</v>
      </c>
      <c r="AA158" s="31">
        <f>O158+U158-X158+W158</f>
        <v>162.32999999999998</v>
      </c>
      <c r="AB158" s="8"/>
      <c r="AC158" s="8"/>
      <c r="AD158" s="4"/>
    </row>
    <row r="159" spans="1:30" s="18" customFormat="1" ht="15.75" x14ac:dyDescent="0.2">
      <c r="A159" s="140"/>
      <c r="B159" s="134"/>
      <c r="C159" s="134"/>
      <c r="D159" s="134"/>
      <c r="E159" s="134"/>
      <c r="F159" s="134"/>
      <c r="G159" s="134"/>
      <c r="H159" s="134"/>
      <c r="I159" s="257"/>
      <c r="J159" s="134"/>
      <c r="K159" s="198"/>
      <c r="L159" s="198"/>
      <c r="M159" s="26">
        <f t="shared" si="210"/>
        <v>325.19000000000005</v>
      </c>
      <c r="N159" s="26">
        <f t="shared" si="211"/>
        <v>162.86000000000007</v>
      </c>
      <c r="O159" s="26">
        <f t="shared" si="212"/>
        <v>162.32999999999998</v>
      </c>
      <c r="P159" s="180"/>
      <c r="Q159" s="82" t="s">
        <v>49</v>
      </c>
      <c r="R159" s="45"/>
      <c r="S159" s="67">
        <f t="shared" ref="S159:S160" si="213">T159+U159</f>
        <v>0</v>
      </c>
      <c r="T159" s="67">
        <v>0</v>
      </c>
      <c r="U159" s="67">
        <v>0</v>
      </c>
      <c r="V159" s="68">
        <f t="shared" ref="V159:V160" si="214">X159</f>
        <v>0</v>
      </c>
      <c r="W159" s="67">
        <v>0</v>
      </c>
      <c r="X159" s="67">
        <v>0</v>
      </c>
      <c r="Y159" s="31">
        <f t="shared" ref="Y159:Y160" si="215">M159+S159-V159</f>
        <v>325.19000000000005</v>
      </c>
      <c r="Z159" s="31">
        <f t="shared" ref="Z159:Z160" si="216">N159+T159-W159</f>
        <v>162.86000000000007</v>
      </c>
      <c r="AA159" s="31">
        <f t="shared" ref="AA159:AA160" si="217">O159+U159-X159+W159</f>
        <v>162.32999999999998</v>
      </c>
      <c r="AB159" s="8"/>
      <c r="AC159" s="8"/>
      <c r="AD159" s="4"/>
    </row>
    <row r="160" spans="1:30" s="18" customFormat="1" ht="15.75" x14ac:dyDescent="0.2">
      <c r="A160" s="140"/>
      <c r="B160" s="134"/>
      <c r="C160" s="134"/>
      <c r="D160" s="134"/>
      <c r="E160" s="134"/>
      <c r="F160" s="134"/>
      <c r="G160" s="134"/>
      <c r="H160" s="134"/>
      <c r="I160" s="257"/>
      <c r="J160" s="134"/>
      <c r="K160" s="198"/>
      <c r="L160" s="198"/>
      <c r="M160" s="26">
        <f t="shared" si="210"/>
        <v>325.19000000000005</v>
      </c>
      <c r="N160" s="26">
        <f t="shared" si="211"/>
        <v>162.86000000000007</v>
      </c>
      <c r="O160" s="26">
        <f t="shared" si="212"/>
        <v>162.32999999999998</v>
      </c>
      <c r="P160" s="180"/>
      <c r="Q160" s="82" t="s">
        <v>50</v>
      </c>
      <c r="R160" s="45"/>
      <c r="S160" s="67">
        <f t="shared" si="213"/>
        <v>0</v>
      </c>
      <c r="T160" s="67">
        <v>0</v>
      </c>
      <c r="U160" s="67">
        <v>0</v>
      </c>
      <c r="V160" s="68">
        <f t="shared" si="214"/>
        <v>0</v>
      </c>
      <c r="W160" s="67">
        <v>0</v>
      </c>
      <c r="X160" s="67">
        <v>0</v>
      </c>
      <c r="Y160" s="27">
        <f t="shared" si="215"/>
        <v>325.19000000000005</v>
      </c>
      <c r="Z160" s="27">
        <f t="shared" si="216"/>
        <v>162.86000000000007</v>
      </c>
      <c r="AA160" s="27">
        <f t="shared" si="217"/>
        <v>162.32999999999998</v>
      </c>
      <c r="AB160" s="8"/>
      <c r="AC160" s="8"/>
      <c r="AD160" s="4"/>
    </row>
    <row r="161" spans="1:30" s="18" customFormat="1" ht="15.75" x14ac:dyDescent="0.2">
      <c r="A161" s="140"/>
      <c r="B161" s="134"/>
      <c r="C161" s="134"/>
      <c r="D161" s="134"/>
      <c r="E161" s="134"/>
      <c r="F161" s="134"/>
      <c r="G161" s="134"/>
      <c r="H161" s="134"/>
      <c r="I161" s="257"/>
      <c r="J161" s="134"/>
      <c r="K161" s="198"/>
      <c r="L161" s="198"/>
      <c r="M161" s="161"/>
      <c r="N161" s="161"/>
      <c r="O161" s="161"/>
      <c r="P161" s="180"/>
      <c r="Q161" s="82" t="s">
        <v>3</v>
      </c>
      <c r="R161" s="42">
        <f>R160</f>
        <v>0</v>
      </c>
      <c r="S161" s="30">
        <f>SUM(S157:S160)</f>
        <v>977.19</v>
      </c>
      <c r="T161" s="30">
        <f>SUM(T157:T160)</f>
        <v>488.58</v>
      </c>
      <c r="U161" s="30">
        <f t="shared" ref="U161:V161" si="218">SUM(U157:U160)</f>
        <v>488.61</v>
      </c>
      <c r="V161" s="30">
        <f t="shared" si="218"/>
        <v>977.19</v>
      </c>
      <c r="W161" s="103">
        <f>SUM(W157:W160)</f>
        <v>488.58</v>
      </c>
      <c r="X161" s="30">
        <f>SUM(X157:X160)</f>
        <v>977.19</v>
      </c>
      <c r="Y161" s="293"/>
      <c r="Z161" s="293"/>
      <c r="AA161" s="293"/>
      <c r="AB161" s="9"/>
      <c r="AC161" s="9"/>
      <c r="AD161" s="5"/>
    </row>
    <row r="162" spans="1:30" s="18" customFormat="1" ht="15.75" x14ac:dyDescent="0.2">
      <c r="A162" s="140">
        <v>29</v>
      </c>
      <c r="B162" s="134" t="s">
        <v>9</v>
      </c>
      <c r="C162" s="134" t="s">
        <v>56</v>
      </c>
      <c r="D162" s="134" t="s">
        <v>408</v>
      </c>
      <c r="E162" s="134" t="s">
        <v>79</v>
      </c>
      <c r="F162" s="134">
        <v>2974.53</v>
      </c>
      <c r="G162" s="134" t="s">
        <v>18</v>
      </c>
      <c r="H162" s="134" t="s">
        <v>46</v>
      </c>
      <c r="I162" s="257">
        <v>78.900000000000006</v>
      </c>
      <c r="J162" s="134">
        <v>22.97</v>
      </c>
      <c r="K162" s="258">
        <v>44585</v>
      </c>
      <c r="L162" s="258">
        <v>44918</v>
      </c>
      <c r="M162" s="31">
        <f>N162+O162</f>
        <v>1594.68</v>
      </c>
      <c r="N162" s="31">
        <v>906.09</v>
      </c>
      <c r="O162" s="31">
        <v>688.59</v>
      </c>
      <c r="P162" s="180" t="s">
        <v>78</v>
      </c>
      <c r="Q162" s="82" t="s">
        <v>4</v>
      </c>
      <c r="R162" s="40"/>
      <c r="S162" s="67">
        <f>T162+U162</f>
        <v>5436.54</v>
      </c>
      <c r="T162" s="67">
        <v>2718.27</v>
      </c>
      <c r="U162" s="68">
        <v>2718.27</v>
      </c>
      <c r="V162" s="68">
        <f>X162</f>
        <v>0</v>
      </c>
      <c r="W162" s="67">
        <v>2718.27</v>
      </c>
      <c r="X162" s="67">
        <v>0</v>
      </c>
      <c r="Y162" s="31">
        <f>M162+S162-V162</f>
        <v>7031.22</v>
      </c>
      <c r="Z162" s="31">
        <f>N162+T162-W162</f>
        <v>906.09000000000015</v>
      </c>
      <c r="AA162" s="31">
        <f>O162+U162-X162+W162</f>
        <v>6125.13</v>
      </c>
      <c r="AB162" s="8" t="s">
        <v>152</v>
      </c>
      <c r="AC162" s="8"/>
      <c r="AD162" s="4"/>
    </row>
    <row r="163" spans="1:30" s="18" customFormat="1" ht="15.75" x14ac:dyDescent="0.2">
      <c r="A163" s="140"/>
      <c r="B163" s="134"/>
      <c r="C163" s="134"/>
      <c r="D163" s="134"/>
      <c r="E163" s="134"/>
      <c r="F163" s="134"/>
      <c r="G163" s="134"/>
      <c r="H163" s="134"/>
      <c r="I163" s="257"/>
      <c r="J163" s="134"/>
      <c r="K163" s="198"/>
      <c r="L163" s="198"/>
      <c r="M163" s="26">
        <f t="shared" ref="M163:M165" si="219">N163+O163</f>
        <v>1594.6800000000003</v>
      </c>
      <c r="N163" s="26">
        <f t="shared" ref="N163:N165" si="220">Z162</f>
        <v>906.09000000000015</v>
      </c>
      <c r="O163" s="31">
        <v>688.59</v>
      </c>
      <c r="P163" s="180"/>
      <c r="Q163" s="82" t="s">
        <v>5</v>
      </c>
      <c r="R163" s="45"/>
      <c r="S163" s="67">
        <f>T163+U163</f>
        <v>0</v>
      </c>
      <c r="T163" s="67">
        <v>0</v>
      </c>
      <c r="U163" s="67">
        <v>0</v>
      </c>
      <c r="V163" s="68">
        <f>X163</f>
        <v>0</v>
      </c>
      <c r="W163" s="67">
        <v>0</v>
      </c>
      <c r="X163" s="67">
        <v>0</v>
      </c>
      <c r="Y163" s="31">
        <f>M163+S163-V163</f>
        <v>1594.6800000000003</v>
      </c>
      <c r="Z163" s="31">
        <f>N163+T163-W163</f>
        <v>906.09000000000015</v>
      </c>
      <c r="AA163" s="31">
        <f>O163+U163-X163+W163</f>
        <v>688.59</v>
      </c>
      <c r="AB163" s="8"/>
      <c r="AC163" s="8"/>
      <c r="AD163" s="4"/>
    </row>
    <row r="164" spans="1:30" s="18" customFormat="1" ht="15.75" x14ac:dyDescent="0.2">
      <c r="A164" s="140"/>
      <c r="B164" s="134"/>
      <c r="C164" s="134"/>
      <c r="D164" s="134"/>
      <c r="E164" s="134"/>
      <c r="F164" s="134"/>
      <c r="G164" s="134"/>
      <c r="H164" s="134"/>
      <c r="I164" s="257"/>
      <c r="J164" s="134"/>
      <c r="K164" s="198"/>
      <c r="L164" s="198"/>
      <c r="M164" s="26">
        <f t="shared" si="219"/>
        <v>1594.6800000000003</v>
      </c>
      <c r="N164" s="26">
        <f t="shared" si="220"/>
        <v>906.09000000000015</v>
      </c>
      <c r="O164" s="31">
        <v>688.59</v>
      </c>
      <c r="P164" s="180"/>
      <c r="Q164" s="82" t="s">
        <v>6</v>
      </c>
      <c r="R164" s="45"/>
      <c r="S164" s="67">
        <f t="shared" ref="S164:S165" si="221">T164+U164</f>
        <v>0</v>
      </c>
      <c r="T164" s="67">
        <v>0</v>
      </c>
      <c r="U164" s="67">
        <v>0</v>
      </c>
      <c r="V164" s="68">
        <f t="shared" ref="V164:V165" si="222">X164</f>
        <v>0</v>
      </c>
      <c r="W164" s="67">
        <v>0</v>
      </c>
      <c r="X164" s="67">
        <v>0</v>
      </c>
      <c r="Y164" s="31">
        <f t="shared" ref="Y164:Y165" si="223">M164+S164-V164</f>
        <v>1594.6800000000003</v>
      </c>
      <c r="Z164" s="31">
        <f t="shared" ref="Z164:Z165" si="224">N164+T164-W164</f>
        <v>906.09000000000015</v>
      </c>
      <c r="AA164" s="31">
        <f t="shared" ref="AA164:AA165" si="225">O164+U164-X164+W164</f>
        <v>688.59</v>
      </c>
      <c r="AB164" s="8"/>
      <c r="AC164" s="8"/>
      <c r="AD164" s="4"/>
    </row>
    <row r="165" spans="1:30" s="18" customFormat="1" ht="15.75" x14ac:dyDescent="0.2">
      <c r="A165" s="140"/>
      <c r="B165" s="134"/>
      <c r="C165" s="134"/>
      <c r="D165" s="134"/>
      <c r="E165" s="134"/>
      <c r="F165" s="134"/>
      <c r="G165" s="134"/>
      <c r="H165" s="134"/>
      <c r="I165" s="257"/>
      <c r="J165" s="134"/>
      <c r="K165" s="198"/>
      <c r="L165" s="198"/>
      <c r="M165" s="26">
        <f t="shared" si="219"/>
        <v>1594.6800000000003</v>
      </c>
      <c r="N165" s="26">
        <f t="shared" si="220"/>
        <v>906.09000000000015</v>
      </c>
      <c r="O165" s="26">
        <f t="shared" ref="O165" si="226">AA164</f>
        <v>688.59</v>
      </c>
      <c r="P165" s="180"/>
      <c r="Q165" s="82" t="s">
        <v>7</v>
      </c>
      <c r="R165" s="45"/>
      <c r="S165" s="67">
        <f t="shared" si="221"/>
        <v>0</v>
      </c>
      <c r="T165" s="67">
        <v>0</v>
      </c>
      <c r="U165" s="67">
        <v>0</v>
      </c>
      <c r="V165" s="68">
        <f t="shared" si="222"/>
        <v>0</v>
      </c>
      <c r="W165" s="67">
        <v>0</v>
      </c>
      <c r="X165" s="67">
        <v>0</v>
      </c>
      <c r="Y165" s="27">
        <f t="shared" si="223"/>
        <v>1594.6800000000003</v>
      </c>
      <c r="Z165" s="27">
        <f t="shared" si="224"/>
        <v>906.09000000000015</v>
      </c>
      <c r="AA165" s="27">
        <f t="shared" si="225"/>
        <v>688.59</v>
      </c>
      <c r="AB165" s="8"/>
      <c r="AC165" s="8"/>
      <c r="AD165" s="4"/>
    </row>
    <row r="166" spans="1:30" s="18" customFormat="1" ht="15.75" x14ac:dyDescent="0.2">
      <c r="A166" s="140"/>
      <c r="B166" s="134"/>
      <c r="C166" s="134"/>
      <c r="D166" s="134"/>
      <c r="E166" s="134"/>
      <c r="F166" s="134"/>
      <c r="G166" s="134"/>
      <c r="H166" s="134"/>
      <c r="I166" s="257"/>
      <c r="J166" s="134"/>
      <c r="K166" s="198"/>
      <c r="L166" s="198"/>
      <c r="M166" s="161"/>
      <c r="N166" s="161"/>
      <c r="O166" s="161"/>
      <c r="P166" s="180"/>
      <c r="Q166" s="82" t="s">
        <v>3</v>
      </c>
      <c r="R166" s="35">
        <f>R162</f>
        <v>0</v>
      </c>
      <c r="S166" s="30">
        <f>SUM(S162:S165)</f>
        <v>5436.54</v>
      </c>
      <c r="T166" s="30">
        <f>SUM(T162:T165)</f>
        <v>2718.27</v>
      </c>
      <c r="U166" s="30">
        <f t="shared" ref="U166:V166" si="227">SUM(U162:U165)</f>
        <v>2718.27</v>
      </c>
      <c r="V166" s="30">
        <f t="shared" si="227"/>
        <v>0</v>
      </c>
      <c r="W166" s="103">
        <f>SUM(W162:W165)</f>
        <v>2718.27</v>
      </c>
      <c r="X166" s="30">
        <f>SUM(X162:X165)</f>
        <v>0</v>
      </c>
      <c r="Y166" s="293"/>
      <c r="Z166" s="293"/>
      <c r="AA166" s="293"/>
      <c r="AB166" s="9"/>
      <c r="AC166" s="9"/>
      <c r="AD166" s="5"/>
    </row>
    <row r="167" spans="1:30" s="18" customFormat="1" ht="15.75" x14ac:dyDescent="0.2">
      <c r="A167" s="140">
        <v>30</v>
      </c>
      <c r="B167" s="134" t="s">
        <v>9</v>
      </c>
      <c r="C167" s="134" t="s">
        <v>57</v>
      </c>
      <c r="D167" s="134" t="s">
        <v>409</v>
      </c>
      <c r="E167" s="134" t="s">
        <v>73</v>
      </c>
      <c r="F167" s="134">
        <v>580</v>
      </c>
      <c r="G167" s="134" t="s">
        <v>211</v>
      </c>
      <c r="H167" s="134" t="s">
        <v>60</v>
      </c>
      <c r="I167" s="257">
        <v>13.2</v>
      </c>
      <c r="J167" s="134">
        <v>23.93</v>
      </c>
      <c r="K167" s="258">
        <v>44887</v>
      </c>
      <c r="L167" s="258">
        <v>45220</v>
      </c>
      <c r="M167" s="31">
        <f>N167+O167</f>
        <v>76.3</v>
      </c>
      <c r="N167" s="31">
        <v>157.91</v>
      </c>
      <c r="O167" s="31">
        <v>-81.61</v>
      </c>
      <c r="P167" s="180" t="s">
        <v>78</v>
      </c>
      <c r="Q167" s="82" t="s">
        <v>4</v>
      </c>
      <c r="R167" s="40">
        <v>290.01</v>
      </c>
      <c r="S167" s="67">
        <f>T167+U167</f>
        <v>947.43000000000006</v>
      </c>
      <c r="T167" s="67">
        <v>473.73</v>
      </c>
      <c r="U167" s="68">
        <v>473.7</v>
      </c>
      <c r="V167" s="68">
        <f>X167</f>
        <v>953.52</v>
      </c>
      <c r="W167" s="67">
        <v>473.73</v>
      </c>
      <c r="X167" s="67">
        <v>953.52</v>
      </c>
      <c r="Y167" s="31">
        <f>M167+S167-V167</f>
        <v>70.210000000000036</v>
      </c>
      <c r="Z167" s="31">
        <f>N167+T167-W167</f>
        <v>157.90999999999997</v>
      </c>
      <c r="AA167" s="31">
        <f>O167+U167-X167+W167</f>
        <v>-87.700000000000045</v>
      </c>
      <c r="AB167" s="8"/>
      <c r="AC167" s="8"/>
      <c r="AD167" s="4"/>
    </row>
    <row r="168" spans="1:30" s="18" customFormat="1" ht="15.75" x14ac:dyDescent="0.2">
      <c r="A168" s="140"/>
      <c r="B168" s="134"/>
      <c r="C168" s="134"/>
      <c r="D168" s="134"/>
      <c r="E168" s="134"/>
      <c r="F168" s="134"/>
      <c r="G168" s="134"/>
      <c r="H168" s="134"/>
      <c r="I168" s="257"/>
      <c r="J168" s="134"/>
      <c r="K168" s="198"/>
      <c r="L168" s="198"/>
      <c r="M168" s="26">
        <f t="shared" ref="M168:M170" si="228">N168+O168</f>
        <v>76.299999999999969</v>
      </c>
      <c r="N168" s="26">
        <f t="shared" ref="N168:N170" si="229">Z167</f>
        <v>157.90999999999997</v>
      </c>
      <c r="O168" s="31">
        <v>-81.61</v>
      </c>
      <c r="P168" s="180"/>
      <c r="Q168" s="82" t="s">
        <v>5</v>
      </c>
      <c r="R168" s="45"/>
      <c r="S168" s="67">
        <f>T168+U168</f>
        <v>0</v>
      </c>
      <c r="T168" s="67">
        <v>0</v>
      </c>
      <c r="U168" s="67">
        <v>0</v>
      </c>
      <c r="V168" s="68">
        <f>X168</f>
        <v>0</v>
      </c>
      <c r="W168" s="67">
        <v>0</v>
      </c>
      <c r="X168" s="67">
        <v>0</v>
      </c>
      <c r="Y168" s="31">
        <f>M168+S168-V168</f>
        <v>76.299999999999969</v>
      </c>
      <c r="Z168" s="31">
        <f>N168+T168-W168</f>
        <v>157.90999999999997</v>
      </c>
      <c r="AA168" s="31">
        <f>O168+U168-X168+W168</f>
        <v>-81.61</v>
      </c>
      <c r="AB168" s="8"/>
      <c r="AC168" s="8"/>
      <c r="AD168" s="4"/>
    </row>
    <row r="169" spans="1:30" s="18" customFormat="1" ht="15.75" x14ac:dyDescent="0.2">
      <c r="A169" s="140"/>
      <c r="B169" s="134"/>
      <c r="C169" s="134"/>
      <c r="D169" s="134"/>
      <c r="E169" s="134"/>
      <c r="F169" s="134"/>
      <c r="G169" s="134"/>
      <c r="H169" s="134"/>
      <c r="I169" s="257"/>
      <c r="J169" s="134"/>
      <c r="K169" s="198"/>
      <c r="L169" s="198"/>
      <c r="M169" s="26">
        <f t="shared" si="228"/>
        <v>76.299999999999969</v>
      </c>
      <c r="N169" s="26">
        <f t="shared" si="229"/>
        <v>157.90999999999997</v>
      </c>
      <c r="O169" s="31">
        <v>-81.61</v>
      </c>
      <c r="P169" s="180"/>
      <c r="Q169" s="82" t="s">
        <v>6</v>
      </c>
      <c r="R169" s="45"/>
      <c r="S169" s="67">
        <f t="shared" ref="S169:S170" si="230">T169+U169</f>
        <v>0</v>
      </c>
      <c r="T169" s="67">
        <v>0</v>
      </c>
      <c r="U169" s="67">
        <v>0</v>
      </c>
      <c r="V169" s="68">
        <f t="shared" ref="V169:V170" si="231">X169</f>
        <v>0</v>
      </c>
      <c r="W169" s="67">
        <v>0</v>
      </c>
      <c r="X169" s="67">
        <v>0</v>
      </c>
      <c r="Y169" s="31">
        <f t="shared" ref="Y169:Y170" si="232">M169+S169-V169</f>
        <v>76.299999999999969</v>
      </c>
      <c r="Z169" s="31">
        <f t="shared" ref="Z169:Z170" si="233">N169+T169-W169</f>
        <v>157.90999999999997</v>
      </c>
      <c r="AA169" s="31">
        <f t="shared" ref="AA169:AA170" si="234">O169+U169-X169+W169</f>
        <v>-81.61</v>
      </c>
      <c r="AB169" s="8"/>
      <c r="AC169" s="8"/>
      <c r="AD169" s="4"/>
    </row>
    <row r="170" spans="1:30" s="18" customFormat="1" ht="15.75" x14ac:dyDescent="0.2">
      <c r="A170" s="140"/>
      <c r="B170" s="134"/>
      <c r="C170" s="134"/>
      <c r="D170" s="134"/>
      <c r="E170" s="134"/>
      <c r="F170" s="134"/>
      <c r="G170" s="134"/>
      <c r="H170" s="134"/>
      <c r="I170" s="257"/>
      <c r="J170" s="134"/>
      <c r="K170" s="198"/>
      <c r="L170" s="198"/>
      <c r="M170" s="26">
        <f t="shared" si="228"/>
        <v>76.299999999999969</v>
      </c>
      <c r="N170" s="26">
        <f t="shared" si="229"/>
        <v>157.90999999999997</v>
      </c>
      <c r="O170" s="31">
        <v>-81.61</v>
      </c>
      <c r="P170" s="180"/>
      <c r="Q170" s="82" t="s">
        <v>7</v>
      </c>
      <c r="R170" s="45">
        <v>290.01</v>
      </c>
      <c r="S170" s="67">
        <f t="shared" si="230"/>
        <v>0</v>
      </c>
      <c r="T170" s="67">
        <v>0</v>
      </c>
      <c r="U170" s="67">
        <v>0</v>
      </c>
      <c r="V170" s="68">
        <f t="shared" si="231"/>
        <v>0</v>
      </c>
      <c r="W170" s="67">
        <v>0</v>
      </c>
      <c r="X170" s="67">
        <v>0</v>
      </c>
      <c r="Y170" s="27">
        <f t="shared" si="232"/>
        <v>76.299999999999969</v>
      </c>
      <c r="Z170" s="27">
        <f t="shared" si="233"/>
        <v>157.90999999999997</v>
      </c>
      <c r="AA170" s="27">
        <f t="shared" si="234"/>
        <v>-81.61</v>
      </c>
      <c r="AB170" s="8"/>
      <c r="AC170" s="8"/>
      <c r="AD170" s="4"/>
    </row>
    <row r="171" spans="1:30" s="18" customFormat="1" ht="15.75" x14ac:dyDescent="0.2">
      <c r="A171" s="140"/>
      <c r="B171" s="134"/>
      <c r="C171" s="134"/>
      <c r="D171" s="134"/>
      <c r="E171" s="134"/>
      <c r="F171" s="134"/>
      <c r="G171" s="134"/>
      <c r="H171" s="134"/>
      <c r="I171" s="257"/>
      <c r="J171" s="134"/>
      <c r="K171" s="198"/>
      <c r="L171" s="198"/>
      <c r="M171" s="161"/>
      <c r="N171" s="161"/>
      <c r="O171" s="161"/>
      <c r="P171" s="180"/>
      <c r="Q171" s="82" t="s">
        <v>3</v>
      </c>
      <c r="R171" s="35">
        <f>R167+R170</f>
        <v>580.02</v>
      </c>
      <c r="S171" s="30">
        <f>SUM(S167:S170)</f>
        <v>947.43000000000006</v>
      </c>
      <c r="T171" s="30">
        <f>SUM(T167:T170)</f>
        <v>473.73</v>
      </c>
      <c r="U171" s="30">
        <f t="shared" ref="U171:V171" si="235">SUM(U167:U170)</f>
        <v>473.7</v>
      </c>
      <c r="V171" s="30">
        <f t="shared" si="235"/>
        <v>953.52</v>
      </c>
      <c r="W171" s="103">
        <f>SUM(W167:W170)</f>
        <v>473.73</v>
      </c>
      <c r="X171" s="30">
        <f>SUM(X167:X170)</f>
        <v>953.52</v>
      </c>
      <c r="Y171" s="293"/>
      <c r="Z171" s="293"/>
      <c r="AA171" s="293"/>
      <c r="AB171" s="9"/>
      <c r="AC171" s="9"/>
      <c r="AD171" s="5"/>
    </row>
    <row r="172" spans="1:30" s="18" customFormat="1" ht="15.75" customHeight="1" x14ac:dyDescent="0.2">
      <c r="A172" s="140">
        <v>31</v>
      </c>
      <c r="B172" s="134" t="s">
        <v>9</v>
      </c>
      <c r="C172" s="134" t="s">
        <v>64</v>
      </c>
      <c r="D172" s="134" t="s">
        <v>410</v>
      </c>
      <c r="E172" s="134" t="s">
        <v>73</v>
      </c>
      <c r="F172" s="134">
        <v>5446.2</v>
      </c>
      <c r="G172" s="134" t="s">
        <v>212</v>
      </c>
      <c r="H172" s="134" t="s">
        <v>67</v>
      </c>
      <c r="I172" s="257">
        <v>187.8</v>
      </c>
      <c r="J172" s="134">
        <v>47.79</v>
      </c>
      <c r="K172" s="258" t="s">
        <v>411</v>
      </c>
      <c r="L172" s="258" t="s">
        <v>398</v>
      </c>
      <c r="M172" s="31">
        <f>N172+O172</f>
        <v>9989.5499999999993</v>
      </c>
      <c r="N172" s="31">
        <v>4994.78</v>
      </c>
      <c r="O172" s="31">
        <v>4994.7700000000004</v>
      </c>
      <c r="P172" s="180" t="s">
        <v>78</v>
      </c>
      <c r="Q172" s="82" t="s">
        <v>4</v>
      </c>
      <c r="R172" s="50"/>
      <c r="S172" s="67">
        <f>T172+U172</f>
        <v>29968.65</v>
      </c>
      <c r="T172" s="67">
        <v>14984.34</v>
      </c>
      <c r="U172" s="67">
        <v>14984.31</v>
      </c>
      <c r="V172" s="68">
        <f>X172</f>
        <v>29968.65</v>
      </c>
      <c r="W172" s="67">
        <v>14984.33</v>
      </c>
      <c r="X172" s="67">
        <v>29968.65</v>
      </c>
      <c r="Y172" s="31">
        <f>M172+S172-V172</f>
        <v>9989.5499999999956</v>
      </c>
      <c r="Z172" s="31">
        <f>N172+T172-W172</f>
        <v>4994.7899999999991</v>
      </c>
      <c r="AA172" s="31">
        <f>O172+U172-X172+W172</f>
        <v>4994.76</v>
      </c>
      <c r="AB172" s="8" t="s">
        <v>152</v>
      </c>
      <c r="AC172" s="8"/>
      <c r="AD172" s="4"/>
    </row>
    <row r="173" spans="1:30" s="18" customFormat="1" ht="15.75" x14ac:dyDescent="0.2">
      <c r="A173" s="140"/>
      <c r="B173" s="134"/>
      <c r="C173" s="134"/>
      <c r="D173" s="134"/>
      <c r="E173" s="134"/>
      <c r="F173" s="134"/>
      <c r="G173" s="134"/>
      <c r="H173" s="134"/>
      <c r="I173" s="257"/>
      <c r="J173" s="134"/>
      <c r="K173" s="198"/>
      <c r="L173" s="198"/>
      <c r="M173" s="26">
        <f t="shared" ref="M173:M175" si="236">N173+O173</f>
        <v>9989.5499999999993</v>
      </c>
      <c r="N173" s="31">
        <v>4994.78</v>
      </c>
      <c r="O173" s="31">
        <v>4994.7700000000004</v>
      </c>
      <c r="P173" s="180"/>
      <c r="Q173" s="82" t="s">
        <v>5</v>
      </c>
      <c r="R173" s="45" t="e">
        <f>#REF!/2</f>
        <v>#REF!</v>
      </c>
      <c r="S173" s="67">
        <f>T173+U173</f>
        <v>0</v>
      </c>
      <c r="T173" s="67">
        <v>0</v>
      </c>
      <c r="U173" s="67">
        <v>0</v>
      </c>
      <c r="V173" s="68">
        <f>X173</f>
        <v>0</v>
      </c>
      <c r="W173" s="67">
        <v>0</v>
      </c>
      <c r="X173" s="67">
        <v>0</v>
      </c>
      <c r="Y173" s="31">
        <f>M173+S173-V173</f>
        <v>9989.5499999999993</v>
      </c>
      <c r="Z173" s="31">
        <f>N173+T173-W173</f>
        <v>4994.78</v>
      </c>
      <c r="AA173" s="31">
        <f>O173+U173-X173+W173</f>
        <v>4994.7700000000004</v>
      </c>
      <c r="AB173" s="8"/>
      <c r="AC173" s="8"/>
      <c r="AD173" s="4"/>
    </row>
    <row r="174" spans="1:30" s="18" customFormat="1" ht="15.75" x14ac:dyDescent="0.2">
      <c r="A174" s="140"/>
      <c r="B174" s="134"/>
      <c r="C174" s="134"/>
      <c r="D174" s="134"/>
      <c r="E174" s="134"/>
      <c r="F174" s="134"/>
      <c r="G174" s="134"/>
      <c r="H174" s="134"/>
      <c r="I174" s="257"/>
      <c r="J174" s="134"/>
      <c r="K174" s="198"/>
      <c r="L174" s="198"/>
      <c r="M174" s="26">
        <f t="shared" si="236"/>
        <v>9989.5499999999993</v>
      </c>
      <c r="N174" s="31">
        <v>4994.78</v>
      </c>
      <c r="O174" s="31">
        <v>4994.7700000000004</v>
      </c>
      <c r="P174" s="180"/>
      <c r="Q174" s="82" t="s">
        <v>6</v>
      </c>
      <c r="R174" s="50"/>
      <c r="S174" s="67">
        <f t="shared" ref="S174:S175" si="237">T174+U174</f>
        <v>0</v>
      </c>
      <c r="T174" s="67">
        <v>0</v>
      </c>
      <c r="U174" s="67">
        <v>0</v>
      </c>
      <c r="V174" s="68">
        <f t="shared" ref="V174:V175" si="238">X174</f>
        <v>0</v>
      </c>
      <c r="W174" s="67">
        <v>0</v>
      </c>
      <c r="X174" s="67">
        <v>0</v>
      </c>
      <c r="Y174" s="31">
        <f t="shared" ref="Y174:Y175" si="239">M174+S174-V174</f>
        <v>9989.5499999999993</v>
      </c>
      <c r="Z174" s="31">
        <f t="shared" ref="Z174:Z175" si="240">N174+T174-W174</f>
        <v>4994.78</v>
      </c>
      <c r="AA174" s="31">
        <f t="shared" ref="AA174:AA175" si="241">O174+U174-X174+W174</f>
        <v>4994.7700000000004</v>
      </c>
      <c r="AB174" s="8"/>
      <c r="AC174" s="8"/>
      <c r="AD174" s="4"/>
    </row>
    <row r="175" spans="1:30" s="18" customFormat="1" ht="15.75" x14ac:dyDescent="0.2">
      <c r="A175" s="140"/>
      <c r="B175" s="134"/>
      <c r="C175" s="134"/>
      <c r="D175" s="134"/>
      <c r="E175" s="134"/>
      <c r="F175" s="134"/>
      <c r="G175" s="134"/>
      <c r="H175" s="134"/>
      <c r="I175" s="257"/>
      <c r="J175" s="134"/>
      <c r="K175" s="198"/>
      <c r="L175" s="198"/>
      <c r="M175" s="26">
        <f t="shared" si="236"/>
        <v>9989.5499999999993</v>
      </c>
      <c r="N175" s="31">
        <v>4994.78</v>
      </c>
      <c r="O175" s="31">
        <v>4994.7700000000004</v>
      </c>
      <c r="P175" s="180"/>
      <c r="Q175" s="82" t="s">
        <v>7</v>
      </c>
      <c r="R175" s="121"/>
      <c r="S175" s="67">
        <f t="shared" si="237"/>
        <v>0</v>
      </c>
      <c r="T175" s="67">
        <v>0</v>
      </c>
      <c r="U175" s="67">
        <v>0</v>
      </c>
      <c r="V175" s="68">
        <f t="shared" si="238"/>
        <v>0</v>
      </c>
      <c r="W175" s="67">
        <v>0</v>
      </c>
      <c r="X175" s="67">
        <v>0</v>
      </c>
      <c r="Y175" s="27">
        <f t="shared" si="239"/>
        <v>9989.5499999999993</v>
      </c>
      <c r="Z175" s="27">
        <f t="shared" si="240"/>
        <v>4994.78</v>
      </c>
      <c r="AA175" s="27">
        <f t="shared" si="241"/>
        <v>4994.7700000000004</v>
      </c>
      <c r="AB175" s="8"/>
      <c r="AC175" s="8"/>
      <c r="AD175" s="4"/>
    </row>
    <row r="176" spans="1:30" s="18" customFormat="1" ht="15.75" x14ac:dyDescent="0.2">
      <c r="A176" s="140"/>
      <c r="B176" s="134"/>
      <c r="C176" s="134"/>
      <c r="D176" s="134"/>
      <c r="E176" s="134"/>
      <c r="F176" s="134"/>
      <c r="G176" s="134"/>
      <c r="H176" s="134"/>
      <c r="I176" s="257"/>
      <c r="J176" s="134"/>
      <c r="K176" s="198"/>
      <c r="L176" s="198"/>
      <c r="M176" s="161"/>
      <c r="N176" s="161"/>
      <c r="O176" s="161"/>
      <c r="P176" s="180"/>
      <c r="Q176" s="82" t="s">
        <v>3</v>
      </c>
      <c r="R176" s="42" t="e">
        <f>R173</f>
        <v>#REF!</v>
      </c>
      <c r="S176" s="30">
        <f>SUM(S172:S175)</f>
        <v>29968.65</v>
      </c>
      <c r="T176" s="30">
        <f>SUM(T172:T175)</f>
        <v>14984.34</v>
      </c>
      <c r="U176" s="30">
        <f t="shared" ref="U176:V176" si="242">SUM(U172:U175)</f>
        <v>14984.31</v>
      </c>
      <c r="V176" s="30">
        <f t="shared" si="242"/>
        <v>29968.65</v>
      </c>
      <c r="W176" s="103">
        <f>SUM(W172:W175)</f>
        <v>14984.33</v>
      </c>
      <c r="X176" s="30">
        <f>SUM(X172:X175)</f>
        <v>29968.65</v>
      </c>
      <c r="Y176" s="293"/>
      <c r="Z176" s="293"/>
      <c r="AA176" s="293"/>
      <c r="AB176" s="9"/>
      <c r="AC176" s="9"/>
      <c r="AD176" s="5"/>
    </row>
    <row r="177" spans="1:30" s="18" customFormat="1" ht="15.75" x14ac:dyDescent="0.2">
      <c r="A177" s="140">
        <v>32</v>
      </c>
      <c r="B177" s="134" t="s">
        <v>9</v>
      </c>
      <c r="C177" s="134" t="s">
        <v>91</v>
      </c>
      <c r="D177" s="134" t="s">
        <v>412</v>
      </c>
      <c r="E177" s="134" t="s">
        <v>364</v>
      </c>
      <c r="F177" s="134">
        <v>939.6</v>
      </c>
      <c r="G177" s="134" t="s">
        <v>213</v>
      </c>
      <c r="H177" s="134" t="s">
        <v>68</v>
      </c>
      <c r="I177" s="257">
        <v>32.4</v>
      </c>
      <c r="J177" s="134">
        <v>20.88</v>
      </c>
      <c r="K177" s="258" t="s">
        <v>413</v>
      </c>
      <c r="L177" s="258">
        <v>45231</v>
      </c>
      <c r="M177" s="31">
        <f>N177+O177</f>
        <v>676.74</v>
      </c>
      <c r="N177" s="31">
        <v>338.26</v>
      </c>
      <c r="O177" s="31">
        <v>338.48</v>
      </c>
      <c r="P177" s="180" t="s">
        <v>78</v>
      </c>
      <c r="Q177" s="82" t="s">
        <v>4</v>
      </c>
      <c r="R177" s="42">
        <f>234.9</f>
        <v>234.9</v>
      </c>
      <c r="S177" s="75">
        <f>T177+U177</f>
        <v>2029.53</v>
      </c>
      <c r="T177" s="75">
        <v>1014.78</v>
      </c>
      <c r="U177" s="92">
        <v>1014.75</v>
      </c>
      <c r="V177" s="92">
        <f>X177</f>
        <v>0</v>
      </c>
      <c r="W177" s="75">
        <v>1014.78</v>
      </c>
      <c r="X177" s="75">
        <v>0</v>
      </c>
      <c r="Y177" s="31">
        <f>M177+S177-V177</f>
        <v>2706.27</v>
      </c>
      <c r="Z177" s="31">
        <f>N177+T177-W177</f>
        <v>338.26</v>
      </c>
      <c r="AA177" s="31">
        <f>O177+U177-X177+W177</f>
        <v>2368.0100000000002</v>
      </c>
      <c r="AB177" s="8" t="s">
        <v>152</v>
      </c>
      <c r="AC177" s="8"/>
      <c r="AD177" s="4"/>
    </row>
    <row r="178" spans="1:30" s="18" customFormat="1" ht="15.75" x14ac:dyDescent="0.2">
      <c r="A178" s="140"/>
      <c r="B178" s="134"/>
      <c r="C178" s="134"/>
      <c r="D178" s="134"/>
      <c r="E178" s="134"/>
      <c r="F178" s="134"/>
      <c r="G178" s="134"/>
      <c r="H178" s="134"/>
      <c r="I178" s="257"/>
      <c r="J178" s="134"/>
      <c r="K178" s="198"/>
      <c r="L178" s="198"/>
      <c r="M178" s="26">
        <f t="shared" ref="M178:M180" si="243">N178+O178</f>
        <v>676.74</v>
      </c>
      <c r="N178" s="31">
        <v>338.26</v>
      </c>
      <c r="O178" s="31">
        <v>338.48</v>
      </c>
      <c r="P178" s="180"/>
      <c r="Q178" s="82" t="s">
        <v>5</v>
      </c>
      <c r="R178" s="42"/>
      <c r="S178" s="67">
        <f>T178+U178</f>
        <v>0</v>
      </c>
      <c r="T178" s="67">
        <v>0</v>
      </c>
      <c r="U178" s="67">
        <v>0</v>
      </c>
      <c r="V178" s="68">
        <f>X178</f>
        <v>0</v>
      </c>
      <c r="W178" s="67">
        <v>0</v>
      </c>
      <c r="X178" s="67">
        <v>0</v>
      </c>
      <c r="Y178" s="31">
        <f>M178+S178-V178</f>
        <v>676.74</v>
      </c>
      <c r="Z178" s="31">
        <f>N178+T178-W178</f>
        <v>338.26</v>
      </c>
      <c r="AA178" s="31">
        <f>O178+U178-X178+W178</f>
        <v>338.48</v>
      </c>
      <c r="AB178" s="8"/>
      <c r="AC178" s="8"/>
      <c r="AD178" s="4"/>
    </row>
    <row r="179" spans="1:30" s="18" customFormat="1" ht="15.75" x14ac:dyDescent="0.2">
      <c r="A179" s="140"/>
      <c r="B179" s="134"/>
      <c r="C179" s="134"/>
      <c r="D179" s="134"/>
      <c r="E179" s="134"/>
      <c r="F179" s="134"/>
      <c r="G179" s="134"/>
      <c r="H179" s="134"/>
      <c r="I179" s="257"/>
      <c r="J179" s="134"/>
      <c r="K179" s="198"/>
      <c r="L179" s="198"/>
      <c r="M179" s="26">
        <f t="shared" si="243"/>
        <v>676.74</v>
      </c>
      <c r="N179" s="31">
        <v>338.26</v>
      </c>
      <c r="O179" s="31">
        <v>338.48</v>
      </c>
      <c r="P179" s="180"/>
      <c r="Q179" s="82" t="s">
        <v>6</v>
      </c>
      <c r="R179" s="45"/>
      <c r="S179" s="67">
        <f t="shared" ref="S179:S180" si="244">T179+U179</f>
        <v>0</v>
      </c>
      <c r="T179" s="67">
        <v>0</v>
      </c>
      <c r="U179" s="67">
        <v>0</v>
      </c>
      <c r="V179" s="68">
        <f t="shared" ref="V179:V180" si="245">X179</f>
        <v>0</v>
      </c>
      <c r="W179" s="67">
        <v>0</v>
      </c>
      <c r="X179" s="67">
        <v>0</v>
      </c>
      <c r="Y179" s="31">
        <f t="shared" ref="Y179:Y180" si="246">M179+S179-V179</f>
        <v>676.74</v>
      </c>
      <c r="Z179" s="31">
        <f t="shared" ref="Z179:Z180" si="247">N179+T179-W179</f>
        <v>338.26</v>
      </c>
      <c r="AA179" s="31">
        <f t="shared" ref="AA179:AA180" si="248">O179+U179-X179+W179</f>
        <v>338.48</v>
      </c>
      <c r="AB179" s="8"/>
      <c r="AC179" s="8"/>
      <c r="AD179" s="4"/>
    </row>
    <row r="180" spans="1:30" s="18" customFormat="1" ht="15.75" x14ac:dyDescent="0.2">
      <c r="A180" s="140"/>
      <c r="B180" s="134"/>
      <c r="C180" s="134"/>
      <c r="D180" s="134"/>
      <c r="E180" s="134"/>
      <c r="F180" s="134"/>
      <c r="G180" s="134"/>
      <c r="H180" s="134"/>
      <c r="I180" s="257"/>
      <c r="J180" s="134"/>
      <c r="K180" s="198"/>
      <c r="L180" s="198"/>
      <c r="M180" s="26">
        <f t="shared" si="243"/>
        <v>676.74</v>
      </c>
      <c r="N180" s="31">
        <v>338.26</v>
      </c>
      <c r="O180" s="31">
        <v>338.48</v>
      </c>
      <c r="P180" s="180"/>
      <c r="Q180" s="82" t="s">
        <v>7</v>
      </c>
      <c r="R180" s="42"/>
      <c r="S180" s="67">
        <f t="shared" si="244"/>
        <v>0</v>
      </c>
      <c r="T180" s="67">
        <v>0</v>
      </c>
      <c r="U180" s="67">
        <v>0</v>
      </c>
      <c r="V180" s="68">
        <f t="shared" si="245"/>
        <v>0</v>
      </c>
      <c r="W180" s="67">
        <v>0</v>
      </c>
      <c r="X180" s="67">
        <v>0</v>
      </c>
      <c r="Y180" s="27">
        <f t="shared" si="246"/>
        <v>676.74</v>
      </c>
      <c r="Z180" s="27">
        <f t="shared" si="247"/>
        <v>338.26</v>
      </c>
      <c r="AA180" s="27">
        <f t="shared" si="248"/>
        <v>338.48</v>
      </c>
      <c r="AB180" s="8"/>
      <c r="AC180" s="8"/>
      <c r="AD180" s="4"/>
    </row>
    <row r="181" spans="1:30" s="18" customFormat="1" ht="15.75" x14ac:dyDescent="0.2">
      <c r="A181" s="140"/>
      <c r="B181" s="134"/>
      <c r="C181" s="134"/>
      <c r="D181" s="134"/>
      <c r="E181" s="134"/>
      <c r="F181" s="134"/>
      <c r="G181" s="134"/>
      <c r="H181" s="134"/>
      <c r="I181" s="257"/>
      <c r="J181" s="134"/>
      <c r="K181" s="198"/>
      <c r="L181" s="198"/>
      <c r="M181" s="161"/>
      <c r="N181" s="161"/>
      <c r="O181" s="161"/>
      <c r="P181" s="180"/>
      <c r="Q181" s="82" t="s">
        <v>3</v>
      </c>
      <c r="R181" s="42">
        <f>R177</f>
        <v>234.9</v>
      </c>
      <c r="S181" s="30">
        <f>SUM(S177:S180)</f>
        <v>2029.53</v>
      </c>
      <c r="T181" s="30">
        <f>SUM(T177:T180)</f>
        <v>1014.78</v>
      </c>
      <c r="U181" s="30">
        <f t="shared" ref="U181:V181" si="249">SUM(U177:U180)</f>
        <v>1014.75</v>
      </c>
      <c r="V181" s="30">
        <f t="shared" si="249"/>
        <v>0</v>
      </c>
      <c r="W181" s="103">
        <f>SUM(W177:W180)</f>
        <v>1014.78</v>
      </c>
      <c r="X181" s="30">
        <f>SUM(X177:X180)</f>
        <v>0</v>
      </c>
      <c r="Y181" s="293"/>
      <c r="Z181" s="293"/>
      <c r="AA181" s="293"/>
      <c r="AB181" s="9"/>
      <c r="AC181" s="9"/>
      <c r="AD181" s="5"/>
    </row>
    <row r="182" spans="1:30" s="18" customFormat="1" ht="15.75" customHeight="1" x14ac:dyDescent="0.2">
      <c r="A182" s="140">
        <v>33</v>
      </c>
      <c r="B182" s="134" t="s">
        <v>9</v>
      </c>
      <c r="C182" s="134" t="s">
        <v>69</v>
      </c>
      <c r="D182" s="134" t="s">
        <v>414</v>
      </c>
      <c r="E182" s="134" t="s">
        <v>73</v>
      </c>
      <c r="F182" s="134">
        <v>2502.6999999999998</v>
      </c>
      <c r="G182" s="134" t="s">
        <v>70</v>
      </c>
      <c r="H182" s="134" t="s">
        <v>58</v>
      </c>
      <c r="I182" s="257">
        <v>86.3</v>
      </c>
      <c r="J182" s="134">
        <v>22.33</v>
      </c>
      <c r="K182" s="258">
        <v>44774</v>
      </c>
      <c r="L182" s="258">
        <v>45107</v>
      </c>
      <c r="M182" s="31">
        <f>N182+O182</f>
        <v>1927.08</v>
      </c>
      <c r="N182" s="31">
        <v>963.54</v>
      </c>
      <c r="O182" s="31">
        <v>963.54</v>
      </c>
      <c r="P182" s="180" t="s">
        <v>78</v>
      </c>
      <c r="Q182" s="82" t="s">
        <v>4</v>
      </c>
      <c r="R182" s="42"/>
      <c r="S182" s="67">
        <f>T182+U182</f>
        <v>5781.24</v>
      </c>
      <c r="T182" s="67">
        <v>2890.62</v>
      </c>
      <c r="U182" s="68">
        <v>2890.62</v>
      </c>
      <c r="V182" s="68">
        <f>X182</f>
        <v>7708.32</v>
      </c>
      <c r="W182" s="67">
        <v>2890.62</v>
      </c>
      <c r="X182" s="67">
        <v>7708.32</v>
      </c>
      <c r="Y182" s="31">
        <f>M182+S182-V182</f>
        <v>0</v>
      </c>
      <c r="Z182" s="31">
        <f>N182+T182-W182</f>
        <v>963.54</v>
      </c>
      <c r="AA182" s="31">
        <f>O182+U182-X182+W182</f>
        <v>-963.54</v>
      </c>
      <c r="AB182" s="8" t="s">
        <v>152</v>
      </c>
      <c r="AC182" s="9"/>
      <c r="AD182" s="5"/>
    </row>
    <row r="183" spans="1:30" s="18" customFormat="1" ht="15.75" x14ac:dyDescent="0.2">
      <c r="A183" s="140"/>
      <c r="B183" s="134"/>
      <c r="C183" s="134"/>
      <c r="D183" s="134"/>
      <c r="E183" s="134"/>
      <c r="F183" s="134"/>
      <c r="G183" s="134"/>
      <c r="H183" s="134"/>
      <c r="I183" s="257"/>
      <c r="J183" s="134"/>
      <c r="K183" s="198"/>
      <c r="L183" s="198"/>
      <c r="M183" s="31">
        <f t="shared" ref="M183:M185" si="250">N183+O183</f>
        <v>1927.08</v>
      </c>
      <c r="N183" s="26">
        <f t="shared" ref="N183:N185" si="251">Z182</f>
        <v>963.54</v>
      </c>
      <c r="O183" s="31">
        <v>963.54</v>
      </c>
      <c r="P183" s="180"/>
      <c r="Q183" s="82" t="s">
        <v>5</v>
      </c>
      <c r="R183" s="42"/>
      <c r="S183" s="67">
        <f>T183+U183</f>
        <v>0</v>
      </c>
      <c r="T183" s="67">
        <v>0</v>
      </c>
      <c r="U183" s="67">
        <v>0</v>
      </c>
      <c r="V183" s="68">
        <f>X183</f>
        <v>0</v>
      </c>
      <c r="W183" s="67">
        <v>0</v>
      </c>
      <c r="X183" s="67">
        <v>0</v>
      </c>
      <c r="Y183" s="31">
        <f>M183+S183-V183</f>
        <v>1927.08</v>
      </c>
      <c r="Z183" s="31">
        <f>N183+T183-W183</f>
        <v>963.54</v>
      </c>
      <c r="AA183" s="31">
        <f>O183+U183-X183+W183</f>
        <v>963.54</v>
      </c>
      <c r="AB183" s="8"/>
      <c r="AC183" s="9"/>
      <c r="AD183" s="5"/>
    </row>
    <row r="184" spans="1:30" s="18" customFormat="1" ht="15.75" x14ac:dyDescent="0.2">
      <c r="A184" s="140"/>
      <c r="B184" s="134"/>
      <c r="C184" s="134"/>
      <c r="D184" s="134"/>
      <c r="E184" s="134"/>
      <c r="F184" s="134"/>
      <c r="G184" s="134"/>
      <c r="H184" s="134"/>
      <c r="I184" s="257"/>
      <c r="J184" s="134"/>
      <c r="K184" s="198"/>
      <c r="L184" s="198"/>
      <c r="M184" s="31">
        <f t="shared" si="250"/>
        <v>1927.08</v>
      </c>
      <c r="N184" s="26">
        <f t="shared" si="251"/>
        <v>963.54</v>
      </c>
      <c r="O184" s="31">
        <v>963.54</v>
      </c>
      <c r="P184" s="180"/>
      <c r="Q184" s="82" t="s">
        <v>6</v>
      </c>
      <c r="R184" s="42"/>
      <c r="S184" s="67">
        <f t="shared" ref="S184:S185" si="252">T184+U184</f>
        <v>0</v>
      </c>
      <c r="T184" s="67">
        <v>0</v>
      </c>
      <c r="U184" s="67">
        <v>0</v>
      </c>
      <c r="V184" s="68">
        <f t="shared" ref="V184:V185" si="253">X184</f>
        <v>0</v>
      </c>
      <c r="W184" s="67">
        <v>0</v>
      </c>
      <c r="X184" s="67">
        <v>0</v>
      </c>
      <c r="Y184" s="31">
        <f t="shared" ref="Y184:Y185" si="254">M184+S184-V184</f>
        <v>1927.08</v>
      </c>
      <c r="Z184" s="31">
        <f t="shared" ref="Z184:Z185" si="255">N184+T184-W184</f>
        <v>963.54</v>
      </c>
      <c r="AA184" s="31">
        <f t="shared" ref="AA184:AA185" si="256">O184+U184-X184+W184</f>
        <v>963.54</v>
      </c>
      <c r="AB184" s="8"/>
      <c r="AC184" s="9"/>
      <c r="AD184" s="5"/>
    </row>
    <row r="185" spans="1:30" s="18" customFormat="1" ht="15.75" x14ac:dyDescent="0.2">
      <c r="A185" s="140"/>
      <c r="B185" s="134"/>
      <c r="C185" s="134"/>
      <c r="D185" s="134"/>
      <c r="E185" s="134"/>
      <c r="F185" s="134"/>
      <c r="G185" s="134"/>
      <c r="H185" s="134"/>
      <c r="I185" s="257"/>
      <c r="J185" s="134"/>
      <c r="K185" s="198"/>
      <c r="L185" s="198"/>
      <c r="M185" s="31">
        <f t="shared" si="250"/>
        <v>1927.08</v>
      </c>
      <c r="N185" s="26">
        <f t="shared" si="251"/>
        <v>963.54</v>
      </c>
      <c r="O185" s="31">
        <v>963.54</v>
      </c>
      <c r="P185" s="180"/>
      <c r="Q185" s="82" t="s">
        <v>7</v>
      </c>
      <c r="R185" s="42"/>
      <c r="S185" s="67">
        <f t="shared" si="252"/>
        <v>0</v>
      </c>
      <c r="T185" s="67">
        <v>0</v>
      </c>
      <c r="U185" s="67">
        <v>0</v>
      </c>
      <c r="V185" s="68">
        <f t="shared" si="253"/>
        <v>0</v>
      </c>
      <c r="W185" s="67">
        <v>0</v>
      </c>
      <c r="X185" s="67">
        <v>0</v>
      </c>
      <c r="Y185" s="27">
        <f t="shared" si="254"/>
        <v>1927.08</v>
      </c>
      <c r="Z185" s="27">
        <f t="shared" si="255"/>
        <v>963.54</v>
      </c>
      <c r="AA185" s="27">
        <f t="shared" si="256"/>
        <v>963.54</v>
      </c>
      <c r="AB185" s="8"/>
      <c r="AC185" s="8"/>
      <c r="AD185" s="4"/>
    </row>
    <row r="186" spans="1:30" s="18" customFormat="1" ht="15.75" x14ac:dyDescent="0.2">
      <c r="A186" s="140"/>
      <c r="B186" s="134"/>
      <c r="C186" s="134"/>
      <c r="D186" s="134"/>
      <c r="E186" s="134"/>
      <c r="F186" s="134"/>
      <c r="G186" s="134"/>
      <c r="H186" s="134"/>
      <c r="I186" s="257"/>
      <c r="J186" s="134"/>
      <c r="K186" s="198"/>
      <c r="L186" s="198"/>
      <c r="M186" s="161"/>
      <c r="N186" s="161"/>
      <c r="O186" s="161"/>
      <c r="P186" s="180"/>
      <c r="Q186" s="82" t="s">
        <v>3</v>
      </c>
      <c r="R186" s="42"/>
      <c r="S186" s="30">
        <f>SUM(S182:S185)</f>
        <v>5781.24</v>
      </c>
      <c r="T186" s="30">
        <f>SUM(T182:T185)</f>
        <v>2890.62</v>
      </c>
      <c r="U186" s="30">
        <f t="shared" ref="U186:V186" si="257">SUM(U182:U185)</f>
        <v>2890.62</v>
      </c>
      <c r="V186" s="30">
        <f t="shared" si="257"/>
        <v>7708.32</v>
      </c>
      <c r="W186" s="103">
        <f>SUM(W182:W185)</f>
        <v>2890.62</v>
      </c>
      <c r="X186" s="30">
        <f>SUM(X182:X185)</f>
        <v>7708.32</v>
      </c>
      <c r="Y186" s="293"/>
      <c r="Z186" s="293"/>
      <c r="AA186" s="293"/>
      <c r="AB186" s="9"/>
      <c r="AC186" s="9"/>
      <c r="AD186" s="5"/>
    </row>
    <row r="187" spans="1:30" s="18" customFormat="1" ht="15.75" x14ac:dyDescent="0.2">
      <c r="A187" s="140">
        <v>34</v>
      </c>
      <c r="B187" s="134" t="s">
        <v>9</v>
      </c>
      <c r="C187" s="134" t="s">
        <v>69</v>
      </c>
      <c r="D187" s="134" t="s">
        <v>415</v>
      </c>
      <c r="E187" s="134" t="s">
        <v>79</v>
      </c>
      <c r="F187" s="134">
        <v>1345.89</v>
      </c>
      <c r="G187" s="134" t="s">
        <v>214</v>
      </c>
      <c r="H187" s="134" t="s">
        <v>13</v>
      </c>
      <c r="I187" s="257">
        <v>44.2</v>
      </c>
      <c r="J187" s="259">
        <f>2559.11/I187</f>
        <v>57.89841628959276</v>
      </c>
      <c r="K187" s="258">
        <v>44866</v>
      </c>
      <c r="L187" s="258">
        <v>46660</v>
      </c>
      <c r="M187" s="31">
        <f>N187+O187</f>
        <v>2559.1099999999997</v>
      </c>
      <c r="N187" s="31">
        <v>1279.56</v>
      </c>
      <c r="O187" s="31">
        <v>1279.55</v>
      </c>
      <c r="P187" s="180" t="s">
        <v>78</v>
      </c>
      <c r="Q187" s="88" t="s">
        <v>4</v>
      </c>
      <c r="R187" s="44"/>
      <c r="S187" s="67">
        <f>T187+U187</f>
        <v>7677.33</v>
      </c>
      <c r="T187" s="67">
        <v>3838.69</v>
      </c>
      <c r="U187" s="68">
        <v>3838.64</v>
      </c>
      <c r="V187" s="68">
        <f>X187</f>
        <v>10236.44</v>
      </c>
      <c r="W187" s="67">
        <v>3838.68</v>
      </c>
      <c r="X187" s="67">
        <v>10236.44</v>
      </c>
      <c r="Y187" s="31">
        <f>M187+S187-V187</f>
        <v>0</v>
      </c>
      <c r="Z187" s="31">
        <f>N187+T187-W187</f>
        <v>1279.5700000000002</v>
      </c>
      <c r="AA187" s="31">
        <f>O187+U187-X187+W187</f>
        <v>-1279.5700000000011</v>
      </c>
      <c r="AB187" s="8" t="s">
        <v>152</v>
      </c>
      <c r="AC187" s="8"/>
      <c r="AD187" s="4"/>
    </row>
    <row r="188" spans="1:30" s="18" customFormat="1" ht="15.75" x14ac:dyDescent="0.2">
      <c r="A188" s="140"/>
      <c r="B188" s="134"/>
      <c r="C188" s="134"/>
      <c r="D188" s="134"/>
      <c r="E188" s="134"/>
      <c r="F188" s="134"/>
      <c r="G188" s="134"/>
      <c r="H188" s="134"/>
      <c r="I188" s="257"/>
      <c r="J188" s="259"/>
      <c r="K188" s="198"/>
      <c r="L188" s="198"/>
      <c r="M188" s="26">
        <f t="shared" ref="M188:M190" si="258">N188+O188</f>
        <v>2559.1099999999997</v>
      </c>
      <c r="N188" s="31">
        <v>1279.56</v>
      </c>
      <c r="O188" s="31">
        <v>1279.55</v>
      </c>
      <c r="P188" s="180"/>
      <c r="Q188" s="88" t="s">
        <v>5</v>
      </c>
      <c r="R188" s="45"/>
      <c r="S188" s="67">
        <f>T188+U188</f>
        <v>0</v>
      </c>
      <c r="T188" s="67">
        <v>0</v>
      </c>
      <c r="U188" s="67">
        <v>0</v>
      </c>
      <c r="V188" s="68">
        <f t="shared" ref="V188:V190" si="259">X188</f>
        <v>0</v>
      </c>
      <c r="W188" s="67">
        <v>0</v>
      </c>
      <c r="X188" s="67">
        <v>0</v>
      </c>
      <c r="Y188" s="31">
        <f>M188+S188-V188</f>
        <v>2559.1099999999997</v>
      </c>
      <c r="Z188" s="31">
        <f>N188+T188-W188</f>
        <v>1279.56</v>
      </c>
      <c r="AA188" s="31">
        <f>O188+U188-X188+W188</f>
        <v>1279.55</v>
      </c>
      <c r="AB188" s="8"/>
      <c r="AC188" s="8"/>
      <c r="AD188" s="4"/>
    </row>
    <row r="189" spans="1:30" s="18" customFormat="1" ht="15.75" x14ac:dyDescent="0.2">
      <c r="A189" s="140"/>
      <c r="B189" s="134"/>
      <c r="C189" s="134"/>
      <c r="D189" s="134"/>
      <c r="E189" s="134"/>
      <c r="F189" s="134"/>
      <c r="G189" s="134"/>
      <c r="H189" s="134"/>
      <c r="I189" s="257"/>
      <c r="J189" s="259"/>
      <c r="K189" s="198"/>
      <c r="L189" s="198"/>
      <c r="M189" s="26">
        <f t="shared" si="258"/>
        <v>2559.1099999999997</v>
      </c>
      <c r="N189" s="31">
        <v>1279.56</v>
      </c>
      <c r="O189" s="31">
        <v>1279.55</v>
      </c>
      <c r="P189" s="180"/>
      <c r="Q189" s="88" t="s">
        <v>6</v>
      </c>
      <c r="R189" s="45"/>
      <c r="S189" s="67">
        <f t="shared" ref="S189:S190" si="260">T189+U189</f>
        <v>0</v>
      </c>
      <c r="T189" s="67">
        <v>0</v>
      </c>
      <c r="U189" s="67">
        <v>0</v>
      </c>
      <c r="V189" s="68">
        <f t="shared" si="259"/>
        <v>0</v>
      </c>
      <c r="W189" s="67">
        <v>0</v>
      </c>
      <c r="X189" s="67">
        <v>0</v>
      </c>
      <c r="Y189" s="31">
        <f t="shared" ref="Y189:Y190" si="261">M189+S189-V189</f>
        <v>2559.1099999999997</v>
      </c>
      <c r="Z189" s="31">
        <f t="shared" ref="Z189:Z190" si="262">N189+T189-W189</f>
        <v>1279.56</v>
      </c>
      <c r="AA189" s="31">
        <f t="shared" ref="AA189:AA190" si="263">O189+U189-X189+W189</f>
        <v>1279.55</v>
      </c>
      <c r="AB189" s="8"/>
      <c r="AC189" s="8"/>
      <c r="AD189" s="4"/>
    </row>
    <row r="190" spans="1:30" s="18" customFormat="1" ht="15.75" x14ac:dyDescent="0.2">
      <c r="A190" s="140"/>
      <c r="B190" s="134"/>
      <c r="C190" s="134"/>
      <c r="D190" s="134"/>
      <c r="E190" s="134"/>
      <c r="F190" s="134"/>
      <c r="G190" s="134"/>
      <c r="H190" s="134"/>
      <c r="I190" s="257"/>
      <c r="J190" s="259"/>
      <c r="K190" s="198"/>
      <c r="L190" s="198"/>
      <c r="M190" s="26">
        <f t="shared" si="258"/>
        <v>2559.1099999999997</v>
      </c>
      <c r="N190" s="31">
        <v>1279.56</v>
      </c>
      <c r="O190" s="31">
        <v>1279.55</v>
      </c>
      <c r="P190" s="180"/>
      <c r="Q190" s="88" t="s">
        <v>7</v>
      </c>
      <c r="R190" s="45"/>
      <c r="S190" s="67">
        <f t="shared" si="260"/>
        <v>0</v>
      </c>
      <c r="T190" s="67">
        <v>0</v>
      </c>
      <c r="U190" s="67">
        <v>0</v>
      </c>
      <c r="V190" s="68">
        <f t="shared" si="259"/>
        <v>0</v>
      </c>
      <c r="W190" s="67">
        <v>0</v>
      </c>
      <c r="X190" s="67">
        <v>0</v>
      </c>
      <c r="Y190" s="27">
        <f t="shared" si="261"/>
        <v>2559.1099999999997</v>
      </c>
      <c r="Z190" s="27">
        <f t="shared" si="262"/>
        <v>1279.56</v>
      </c>
      <c r="AA190" s="27">
        <f t="shared" si="263"/>
        <v>1279.55</v>
      </c>
      <c r="AB190" s="8"/>
      <c r="AC190" s="8"/>
      <c r="AD190" s="4"/>
    </row>
    <row r="191" spans="1:30" s="18" customFormat="1" ht="15.75" x14ac:dyDescent="0.2">
      <c r="A191" s="140"/>
      <c r="B191" s="134"/>
      <c r="C191" s="134"/>
      <c r="D191" s="134"/>
      <c r="E191" s="134"/>
      <c r="F191" s="134"/>
      <c r="G191" s="134"/>
      <c r="H191" s="134"/>
      <c r="I191" s="257"/>
      <c r="J191" s="259"/>
      <c r="K191" s="198"/>
      <c r="L191" s="198"/>
      <c r="M191" s="161"/>
      <c r="N191" s="161"/>
      <c r="O191" s="161"/>
      <c r="P191" s="180"/>
      <c r="Q191" s="82" t="s">
        <v>3</v>
      </c>
      <c r="R191" s="42">
        <f>R190</f>
        <v>0</v>
      </c>
      <c r="S191" s="30">
        <f>SUM(S187:S190)</f>
        <v>7677.33</v>
      </c>
      <c r="T191" s="30">
        <f>SUM(T187:T190)</f>
        <v>3838.69</v>
      </c>
      <c r="U191" s="30">
        <f t="shared" ref="U191:V191" si="264">SUM(U187:U190)</f>
        <v>3838.64</v>
      </c>
      <c r="V191" s="30">
        <f t="shared" si="264"/>
        <v>10236.44</v>
      </c>
      <c r="W191" s="103">
        <f>SUM(W187:W190)</f>
        <v>3838.68</v>
      </c>
      <c r="X191" s="30">
        <f>SUM(X187:X190)</f>
        <v>10236.44</v>
      </c>
      <c r="Y191" s="293"/>
      <c r="Z191" s="293"/>
      <c r="AA191" s="293"/>
      <c r="AB191" s="9"/>
      <c r="AC191" s="9"/>
      <c r="AD191" s="5"/>
    </row>
    <row r="192" spans="1:30" s="18" customFormat="1" ht="15.75" customHeight="1" x14ac:dyDescent="0.2">
      <c r="A192" s="140">
        <v>35</v>
      </c>
      <c r="B192" s="141" t="s">
        <v>9</v>
      </c>
      <c r="C192" s="141" t="s">
        <v>226</v>
      </c>
      <c r="D192" s="141" t="s">
        <v>388</v>
      </c>
      <c r="E192" s="141" t="s">
        <v>73</v>
      </c>
      <c r="F192" s="141">
        <v>290</v>
      </c>
      <c r="G192" s="141" t="s">
        <v>227</v>
      </c>
      <c r="H192" s="141" t="s">
        <v>60</v>
      </c>
      <c r="I192" s="181">
        <v>7.2</v>
      </c>
      <c r="J192" s="184">
        <v>26.1</v>
      </c>
      <c r="K192" s="153">
        <v>44652</v>
      </c>
      <c r="L192" s="153">
        <v>44985</v>
      </c>
      <c r="M192" s="31">
        <f>N192+O192</f>
        <v>-8.0000000000012506E-2</v>
      </c>
      <c r="N192" s="31">
        <v>93.96</v>
      </c>
      <c r="O192" s="31">
        <v>-94.04</v>
      </c>
      <c r="P192" s="162" t="s">
        <v>78</v>
      </c>
      <c r="Q192" s="100" t="s">
        <v>4</v>
      </c>
      <c r="R192" s="44"/>
      <c r="S192" s="67">
        <f>T192+U192</f>
        <v>375.84</v>
      </c>
      <c r="T192" s="68">
        <v>187.92</v>
      </c>
      <c r="U192" s="68">
        <v>187.92</v>
      </c>
      <c r="V192" s="68">
        <f>X192</f>
        <v>375.84</v>
      </c>
      <c r="W192" s="68">
        <v>281.88</v>
      </c>
      <c r="X192" s="68">
        <v>375.84</v>
      </c>
      <c r="Y192" s="31">
        <f>M192+S192-V192</f>
        <v>-7.9999999999984084E-2</v>
      </c>
      <c r="Z192" s="31">
        <f>N192+T192-W192</f>
        <v>0</v>
      </c>
      <c r="AA192" s="31">
        <f>O192+U192-X192+W192</f>
        <v>-7.9999999999984084E-2</v>
      </c>
      <c r="AB192" s="8" t="s">
        <v>152</v>
      </c>
      <c r="AC192" s="8"/>
      <c r="AD192" s="101"/>
    </row>
    <row r="193" spans="1:30" s="18" customFormat="1" ht="15.75" customHeight="1" x14ac:dyDescent="0.2">
      <c r="A193" s="140"/>
      <c r="B193" s="142"/>
      <c r="C193" s="142"/>
      <c r="D193" s="142"/>
      <c r="E193" s="142"/>
      <c r="F193" s="142"/>
      <c r="G193" s="142"/>
      <c r="H193" s="142"/>
      <c r="I193" s="182"/>
      <c r="J193" s="185"/>
      <c r="K193" s="154"/>
      <c r="L193" s="154"/>
      <c r="M193" s="31">
        <f t="shared" ref="M193:M195" si="265">N193+O193</f>
        <v>-8.0000000000012506E-2</v>
      </c>
      <c r="N193" s="31">
        <v>93.96</v>
      </c>
      <c r="O193" s="31">
        <v>-94.04</v>
      </c>
      <c r="P193" s="163"/>
      <c r="Q193" s="100" t="s">
        <v>5</v>
      </c>
      <c r="R193" s="45"/>
      <c r="S193" s="67">
        <f>T193+U193</f>
        <v>0</v>
      </c>
      <c r="T193" s="68">
        <v>0</v>
      </c>
      <c r="U193" s="68">
        <v>0</v>
      </c>
      <c r="V193" s="68">
        <f>X193</f>
        <v>0</v>
      </c>
      <c r="W193" s="68">
        <v>0</v>
      </c>
      <c r="X193" s="68">
        <v>0</v>
      </c>
      <c r="Y193" s="31">
        <f>M193+S193-V193</f>
        <v>-8.0000000000012506E-2</v>
      </c>
      <c r="Z193" s="31">
        <f>N193+T193-W193</f>
        <v>93.96</v>
      </c>
      <c r="AA193" s="31">
        <f>O193+U193-X193+W193</f>
        <v>-94.04</v>
      </c>
      <c r="AB193" s="8"/>
      <c r="AC193" s="8"/>
      <c r="AD193" s="101"/>
    </row>
    <row r="194" spans="1:30" s="18" customFormat="1" ht="15.75" x14ac:dyDescent="0.2">
      <c r="A194" s="140"/>
      <c r="B194" s="142"/>
      <c r="C194" s="142"/>
      <c r="D194" s="142"/>
      <c r="E194" s="142"/>
      <c r="F194" s="142"/>
      <c r="G194" s="142"/>
      <c r="H194" s="142"/>
      <c r="I194" s="182"/>
      <c r="J194" s="185"/>
      <c r="K194" s="154"/>
      <c r="L194" s="154"/>
      <c r="M194" s="31">
        <f t="shared" si="265"/>
        <v>-8.0000000000012506E-2</v>
      </c>
      <c r="N194" s="31">
        <v>93.96</v>
      </c>
      <c r="O194" s="31">
        <v>-94.04</v>
      </c>
      <c r="P194" s="163"/>
      <c r="Q194" s="100" t="s">
        <v>6</v>
      </c>
      <c r="R194" s="45"/>
      <c r="S194" s="67">
        <f>T194+U194</f>
        <v>0</v>
      </c>
      <c r="T194" s="68">
        <v>0</v>
      </c>
      <c r="U194" s="68">
        <v>0</v>
      </c>
      <c r="V194" s="68">
        <f t="shared" ref="V194:V195" si="266">X194</f>
        <v>0</v>
      </c>
      <c r="W194" s="68">
        <v>0</v>
      </c>
      <c r="X194" s="68">
        <v>0</v>
      </c>
      <c r="Y194" s="31">
        <f t="shared" ref="Y194:Y195" si="267">M194+S194-V194</f>
        <v>-8.0000000000012506E-2</v>
      </c>
      <c r="Z194" s="31">
        <f>N194+T194-W194</f>
        <v>93.96</v>
      </c>
      <c r="AA194" s="31">
        <f t="shared" ref="AA194:AA195" si="268">O194+U194-X194+W194</f>
        <v>-94.04</v>
      </c>
      <c r="AB194" s="8"/>
      <c r="AC194" s="8"/>
      <c r="AD194" s="101"/>
    </row>
    <row r="195" spans="1:30" s="18" customFormat="1" ht="15.75" x14ac:dyDescent="0.2">
      <c r="A195" s="140"/>
      <c r="B195" s="142"/>
      <c r="C195" s="142"/>
      <c r="D195" s="142"/>
      <c r="E195" s="142"/>
      <c r="F195" s="142"/>
      <c r="G195" s="142"/>
      <c r="H195" s="142"/>
      <c r="I195" s="182"/>
      <c r="J195" s="185"/>
      <c r="K195" s="154"/>
      <c r="L195" s="154"/>
      <c r="M195" s="31">
        <f t="shared" si="265"/>
        <v>-8.0000000000012506E-2</v>
      </c>
      <c r="N195" s="31">
        <v>93.96</v>
      </c>
      <c r="O195" s="31">
        <v>-94.04</v>
      </c>
      <c r="P195" s="163"/>
      <c r="Q195" s="100" t="s">
        <v>7</v>
      </c>
      <c r="R195" s="45"/>
      <c r="S195" s="67">
        <f>T195+U195</f>
        <v>0</v>
      </c>
      <c r="T195" s="68">
        <v>0</v>
      </c>
      <c r="U195" s="68">
        <v>0</v>
      </c>
      <c r="V195" s="68">
        <f t="shared" si="266"/>
        <v>0</v>
      </c>
      <c r="W195" s="68">
        <v>0</v>
      </c>
      <c r="X195" s="68">
        <v>0</v>
      </c>
      <c r="Y195" s="104">
        <f t="shared" si="267"/>
        <v>-8.0000000000012506E-2</v>
      </c>
      <c r="Z195" s="104">
        <f>N195+T195-W195</f>
        <v>93.96</v>
      </c>
      <c r="AA195" s="104">
        <f t="shared" si="268"/>
        <v>-94.04</v>
      </c>
      <c r="AB195" s="8"/>
      <c r="AC195" s="8"/>
      <c r="AD195" s="101"/>
    </row>
    <row r="196" spans="1:30" s="18" customFormat="1" ht="15.75" x14ac:dyDescent="0.2">
      <c r="A196" s="140"/>
      <c r="B196" s="143"/>
      <c r="C196" s="143"/>
      <c r="D196" s="143"/>
      <c r="E196" s="143"/>
      <c r="F196" s="143"/>
      <c r="G196" s="143"/>
      <c r="H196" s="143"/>
      <c r="I196" s="183"/>
      <c r="J196" s="186"/>
      <c r="K196" s="155"/>
      <c r="L196" s="155"/>
      <c r="M196" s="156"/>
      <c r="N196" s="157"/>
      <c r="O196" s="158"/>
      <c r="P196" s="164"/>
      <c r="Q196" s="82" t="s">
        <v>3</v>
      </c>
      <c r="R196" s="42">
        <f>R195</f>
        <v>0</v>
      </c>
      <c r="S196" s="103">
        <f>SUM(S192:S195)</f>
        <v>375.84</v>
      </c>
      <c r="T196" s="103">
        <f>SUM(T192:T195)</f>
        <v>187.92</v>
      </c>
      <c r="U196" s="103">
        <f t="shared" ref="U196:V196" si="269">SUM(U192:U195)</f>
        <v>187.92</v>
      </c>
      <c r="V196" s="103">
        <f t="shared" si="269"/>
        <v>375.84</v>
      </c>
      <c r="W196" s="103">
        <f>SUM(W192:W195)</f>
        <v>281.88</v>
      </c>
      <c r="X196" s="103">
        <f>SUM(X192:X195)</f>
        <v>375.84</v>
      </c>
      <c r="Y196" s="187"/>
      <c r="Z196" s="188"/>
      <c r="AA196" s="189"/>
      <c r="AB196" s="9"/>
      <c r="AC196" s="9"/>
      <c r="AD196" s="5"/>
    </row>
    <row r="197" spans="1:30" s="18" customFormat="1" ht="15.75" x14ac:dyDescent="0.2">
      <c r="A197" s="140">
        <v>36</v>
      </c>
      <c r="B197" s="141" t="s">
        <v>9</v>
      </c>
      <c r="C197" s="141" t="s">
        <v>365</v>
      </c>
      <c r="D197" s="141" t="s">
        <v>366</v>
      </c>
      <c r="E197" s="141" t="s">
        <v>73</v>
      </c>
      <c r="F197" s="141">
        <v>340.75</v>
      </c>
      <c r="G197" s="141" t="s">
        <v>367</v>
      </c>
      <c r="H197" s="141" t="s">
        <v>60</v>
      </c>
      <c r="I197" s="181">
        <v>23.5</v>
      </c>
      <c r="J197" s="184">
        <v>11.48</v>
      </c>
      <c r="K197" s="153">
        <v>44880</v>
      </c>
      <c r="L197" s="153">
        <v>45213</v>
      </c>
      <c r="M197" s="31">
        <f>N197+O197</f>
        <v>-0.19999999999998863</v>
      </c>
      <c r="N197" s="31">
        <v>134.94</v>
      </c>
      <c r="O197" s="31">
        <v>-135.13999999999999</v>
      </c>
      <c r="P197" s="162" t="s">
        <v>78</v>
      </c>
      <c r="Q197" s="100" t="s">
        <v>4</v>
      </c>
      <c r="R197" s="95"/>
      <c r="S197" s="75">
        <f>T197+U197</f>
        <v>809.61</v>
      </c>
      <c r="T197" s="92">
        <v>404.82</v>
      </c>
      <c r="U197" s="92">
        <v>404.79</v>
      </c>
      <c r="V197" s="92">
        <f>X197</f>
        <v>594.1</v>
      </c>
      <c r="W197" s="92">
        <v>404.81</v>
      </c>
      <c r="X197" s="92">
        <v>594.1</v>
      </c>
      <c r="Y197" s="31">
        <f>M197+S197-V197</f>
        <v>215.31000000000006</v>
      </c>
      <c r="Z197" s="31">
        <f>N197+T197-W197</f>
        <v>134.94999999999999</v>
      </c>
      <c r="AA197" s="31">
        <f>O197+U197-X197+W197</f>
        <v>80.360000000000014</v>
      </c>
      <c r="AB197" s="8" t="s">
        <v>152</v>
      </c>
      <c r="AC197" s="8"/>
      <c r="AD197" s="101"/>
    </row>
    <row r="198" spans="1:30" s="18" customFormat="1" ht="15.75" x14ac:dyDescent="0.2">
      <c r="A198" s="140"/>
      <c r="B198" s="142"/>
      <c r="C198" s="142"/>
      <c r="D198" s="142"/>
      <c r="E198" s="142"/>
      <c r="F198" s="142"/>
      <c r="G198" s="142"/>
      <c r="H198" s="142"/>
      <c r="I198" s="182"/>
      <c r="J198" s="185"/>
      <c r="K198" s="154"/>
      <c r="L198" s="154"/>
      <c r="M198" s="31">
        <f t="shared" ref="M198:M200" si="270">N198+O198</f>
        <v>-0.19999999999998863</v>
      </c>
      <c r="N198" s="31">
        <v>134.94</v>
      </c>
      <c r="O198" s="31">
        <v>-135.13999999999999</v>
      </c>
      <c r="P198" s="163"/>
      <c r="Q198" s="100" t="s">
        <v>5</v>
      </c>
      <c r="R198" s="96"/>
      <c r="S198" s="67">
        <f>T198+U198</f>
        <v>0</v>
      </c>
      <c r="T198" s="68">
        <v>0</v>
      </c>
      <c r="U198" s="68">
        <v>0</v>
      </c>
      <c r="V198" s="68">
        <f>X198</f>
        <v>0</v>
      </c>
      <c r="W198" s="68">
        <v>0</v>
      </c>
      <c r="X198" s="68">
        <v>0</v>
      </c>
      <c r="Y198" s="31">
        <f>M198+S198-V198</f>
        <v>-0.19999999999998863</v>
      </c>
      <c r="Z198" s="31">
        <f>N198+T198-W198</f>
        <v>134.94</v>
      </c>
      <c r="AA198" s="31">
        <f>O198+U198-X198+W198</f>
        <v>-135.13999999999999</v>
      </c>
      <c r="AB198" s="8"/>
      <c r="AC198" s="8"/>
      <c r="AD198" s="101"/>
    </row>
    <row r="199" spans="1:30" s="18" customFormat="1" ht="15.75" x14ac:dyDescent="0.2">
      <c r="A199" s="140"/>
      <c r="B199" s="142"/>
      <c r="C199" s="142"/>
      <c r="D199" s="142"/>
      <c r="E199" s="142"/>
      <c r="F199" s="142"/>
      <c r="G199" s="142"/>
      <c r="H199" s="142"/>
      <c r="I199" s="182"/>
      <c r="J199" s="185"/>
      <c r="K199" s="154"/>
      <c r="L199" s="154"/>
      <c r="M199" s="31">
        <f t="shared" si="270"/>
        <v>-0.19999999999998863</v>
      </c>
      <c r="N199" s="31">
        <v>134.94</v>
      </c>
      <c r="O199" s="31">
        <v>-135.13999999999999</v>
      </c>
      <c r="P199" s="163"/>
      <c r="Q199" s="100" t="s">
        <v>6</v>
      </c>
      <c r="R199" s="96"/>
      <c r="S199" s="67">
        <f>T199+U199</f>
        <v>0</v>
      </c>
      <c r="T199" s="68">
        <v>0</v>
      </c>
      <c r="U199" s="68">
        <v>0</v>
      </c>
      <c r="V199" s="68">
        <f t="shared" ref="V199:V200" si="271">X199</f>
        <v>0</v>
      </c>
      <c r="W199" s="68">
        <v>0</v>
      </c>
      <c r="X199" s="68">
        <v>0</v>
      </c>
      <c r="Y199" s="31">
        <f t="shared" ref="Y199:Y200" si="272">M199+S199-V199</f>
        <v>-0.19999999999998863</v>
      </c>
      <c r="Z199" s="31">
        <f>N199+T199-W199</f>
        <v>134.94</v>
      </c>
      <c r="AA199" s="31">
        <f t="shared" ref="AA199:AA200" si="273">O199+U199-X199+W199</f>
        <v>-135.13999999999999</v>
      </c>
      <c r="AB199" s="8"/>
      <c r="AC199" s="8"/>
      <c r="AD199" s="101"/>
    </row>
    <row r="200" spans="1:30" s="18" customFormat="1" ht="15.75" x14ac:dyDescent="0.2">
      <c r="A200" s="140"/>
      <c r="B200" s="142"/>
      <c r="C200" s="142"/>
      <c r="D200" s="142"/>
      <c r="E200" s="142"/>
      <c r="F200" s="142"/>
      <c r="G200" s="142"/>
      <c r="H200" s="142"/>
      <c r="I200" s="182"/>
      <c r="J200" s="185"/>
      <c r="K200" s="154"/>
      <c r="L200" s="154"/>
      <c r="M200" s="31">
        <f t="shared" si="270"/>
        <v>-0.19999999999998863</v>
      </c>
      <c r="N200" s="31">
        <v>134.94</v>
      </c>
      <c r="O200" s="31">
        <v>-135.13999999999999</v>
      </c>
      <c r="P200" s="163"/>
      <c r="Q200" s="100" t="s">
        <v>7</v>
      </c>
      <c r="R200" s="96"/>
      <c r="S200" s="67">
        <f>T200+U200</f>
        <v>0</v>
      </c>
      <c r="T200" s="68">
        <v>0</v>
      </c>
      <c r="U200" s="68">
        <v>0</v>
      </c>
      <c r="V200" s="68">
        <f t="shared" si="271"/>
        <v>0</v>
      </c>
      <c r="W200" s="68">
        <v>0</v>
      </c>
      <c r="X200" s="68">
        <v>0</v>
      </c>
      <c r="Y200" s="104">
        <f t="shared" si="272"/>
        <v>-0.19999999999998863</v>
      </c>
      <c r="Z200" s="104">
        <f>N200+T200-W200</f>
        <v>134.94</v>
      </c>
      <c r="AA200" s="104">
        <f t="shared" si="273"/>
        <v>-135.13999999999999</v>
      </c>
      <c r="AB200" s="8"/>
      <c r="AC200" s="8"/>
      <c r="AD200" s="101"/>
    </row>
    <row r="201" spans="1:30" s="18" customFormat="1" ht="15.75" x14ac:dyDescent="0.2">
      <c r="A201" s="140"/>
      <c r="B201" s="143"/>
      <c r="C201" s="143"/>
      <c r="D201" s="143"/>
      <c r="E201" s="143"/>
      <c r="F201" s="143"/>
      <c r="G201" s="143"/>
      <c r="H201" s="143"/>
      <c r="I201" s="183"/>
      <c r="J201" s="186"/>
      <c r="K201" s="155"/>
      <c r="L201" s="155"/>
      <c r="M201" s="156"/>
      <c r="N201" s="157"/>
      <c r="O201" s="158"/>
      <c r="P201" s="164"/>
      <c r="Q201" s="82" t="s">
        <v>3</v>
      </c>
      <c r="R201" s="97">
        <f>R200</f>
        <v>0</v>
      </c>
      <c r="S201" s="103">
        <f>SUM(S197:S200)</f>
        <v>809.61</v>
      </c>
      <c r="T201" s="103">
        <f>SUM(T197:T200)</f>
        <v>404.82</v>
      </c>
      <c r="U201" s="103">
        <f t="shared" ref="U201:V201" si="274">SUM(U197:U200)</f>
        <v>404.79</v>
      </c>
      <c r="V201" s="103">
        <f t="shared" si="274"/>
        <v>594.1</v>
      </c>
      <c r="W201" s="103">
        <f>SUM(W197:W200)</f>
        <v>404.81</v>
      </c>
      <c r="X201" s="103">
        <f>SUM(X197:X200)</f>
        <v>594.1</v>
      </c>
      <c r="Y201" s="187"/>
      <c r="Z201" s="188"/>
      <c r="AA201" s="189"/>
      <c r="AB201" s="9"/>
      <c r="AC201" s="9"/>
      <c r="AD201" s="5"/>
    </row>
    <row r="202" spans="1:30" s="18" customFormat="1" ht="15.75" x14ac:dyDescent="0.2">
      <c r="A202" s="140">
        <v>37</v>
      </c>
      <c r="B202" s="141" t="s">
        <v>9</v>
      </c>
      <c r="C202" s="141" t="s">
        <v>368</v>
      </c>
      <c r="D202" s="141" t="s">
        <v>369</v>
      </c>
      <c r="E202" s="141" t="s">
        <v>73</v>
      </c>
      <c r="F202" s="141">
        <v>303.05</v>
      </c>
      <c r="G202" s="141" t="s">
        <v>370</v>
      </c>
      <c r="H202" s="141" t="s">
        <v>371</v>
      </c>
      <c r="I202" s="181">
        <v>20.9</v>
      </c>
      <c r="J202" s="184">
        <v>6.7</v>
      </c>
      <c r="K202" s="153">
        <v>44880</v>
      </c>
      <c r="L202" s="153">
        <v>45199</v>
      </c>
      <c r="M202" s="31">
        <f>N202+O202</f>
        <v>140.01</v>
      </c>
      <c r="N202" s="31">
        <v>70</v>
      </c>
      <c r="O202" s="31">
        <v>70.010000000000005</v>
      </c>
      <c r="P202" s="162" t="s">
        <v>78</v>
      </c>
      <c r="Q202" s="100" t="s">
        <v>4</v>
      </c>
      <c r="R202" s="95"/>
      <c r="S202" s="67">
        <f>T202+U202</f>
        <v>420.03</v>
      </c>
      <c r="T202" s="68">
        <v>210</v>
      </c>
      <c r="U202" s="68">
        <v>210.03</v>
      </c>
      <c r="V202" s="68">
        <f>X202</f>
        <v>420.03</v>
      </c>
      <c r="W202" s="68">
        <v>210</v>
      </c>
      <c r="X202" s="68">
        <v>420.03</v>
      </c>
      <c r="Y202" s="31">
        <f>M202+S202-V202</f>
        <v>140.01</v>
      </c>
      <c r="Z202" s="31">
        <f>N202+T202-W202</f>
        <v>70</v>
      </c>
      <c r="AA202" s="31">
        <f>O202+U202-X202+W202</f>
        <v>70.010000000000048</v>
      </c>
      <c r="AB202" s="8" t="s">
        <v>152</v>
      </c>
      <c r="AC202" s="8"/>
      <c r="AD202" s="101"/>
    </row>
    <row r="203" spans="1:30" s="18" customFormat="1" ht="15.75" x14ac:dyDescent="0.2">
      <c r="A203" s="140"/>
      <c r="B203" s="142"/>
      <c r="C203" s="142"/>
      <c r="D203" s="142"/>
      <c r="E203" s="142"/>
      <c r="F203" s="142"/>
      <c r="G203" s="142"/>
      <c r="H203" s="142"/>
      <c r="I203" s="182"/>
      <c r="J203" s="185"/>
      <c r="K203" s="154"/>
      <c r="L203" s="154"/>
      <c r="M203" s="31">
        <f t="shared" ref="M203:M205" si="275">N203+O203</f>
        <v>140.01</v>
      </c>
      <c r="N203" s="31">
        <v>70</v>
      </c>
      <c r="O203" s="31">
        <v>70.010000000000005</v>
      </c>
      <c r="P203" s="163"/>
      <c r="Q203" s="100" t="s">
        <v>5</v>
      </c>
      <c r="R203" s="96"/>
      <c r="S203" s="67">
        <f>T203+U203</f>
        <v>0</v>
      </c>
      <c r="T203" s="68">
        <v>0</v>
      </c>
      <c r="U203" s="68">
        <v>0</v>
      </c>
      <c r="V203" s="68">
        <f>X203</f>
        <v>0</v>
      </c>
      <c r="W203" s="68">
        <v>0</v>
      </c>
      <c r="X203" s="68">
        <v>0</v>
      </c>
      <c r="Y203" s="31">
        <f>M203+S203-V203</f>
        <v>140.01</v>
      </c>
      <c r="Z203" s="31">
        <f>N203+T203-W203</f>
        <v>70</v>
      </c>
      <c r="AA203" s="31">
        <f>O203+U203-X203+W203</f>
        <v>70.010000000000005</v>
      </c>
      <c r="AB203" s="8"/>
      <c r="AC203" s="8"/>
      <c r="AD203" s="101"/>
    </row>
    <row r="204" spans="1:30" s="18" customFormat="1" ht="15.75" x14ac:dyDescent="0.2">
      <c r="A204" s="140"/>
      <c r="B204" s="142"/>
      <c r="C204" s="142"/>
      <c r="D204" s="142"/>
      <c r="E204" s="142"/>
      <c r="F204" s="142"/>
      <c r="G204" s="142"/>
      <c r="H204" s="142"/>
      <c r="I204" s="182"/>
      <c r="J204" s="185"/>
      <c r="K204" s="154"/>
      <c r="L204" s="154"/>
      <c r="M204" s="31">
        <f t="shared" si="275"/>
        <v>140.01</v>
      </c>
      <c r="N204" s="31">
        <v>70</v>
      </c>
      <c r="O204" s="31">
        <v>70.010000000000005</v>
      </c>
      <c r="P204" s="163"/>
      <c r="Q204" s="100" t="s">
        <v>6</v>
      </c>
      <c r="R204" s="96"/>
      <c r="S204" s="67">
        <f>T204+U204</f>
        <v>0</v>
      </c>
      <c r="T204" s="68">
        <v>0</v>
      </c>
      <c r="U204" s="68">
        <v>0</v>
      </c>
      <c r="V204" s="68">
        <f t="shared" ref="V204:V205" si="276">X204</f>
        <v>0</v>
      </c>
      <c r="W204" s="68">
        <v>0</v>
      </c>
      <c r="X204" s="68">
        <v>0</v>
      </c>
      <c r="Y204" s="31">
        <f t="shared" ref="Y204:Y205" si="277">M204+S204-V204</f>
        <v>140.01</v>
      </c>
      <c r="Z204" s="31">
        <f>N204+T204-W204</f>
        <v>70</v>
      </c>
      <c r="AA204" s="31">
        <f t="shared" ref="AA204:AA205" si="278">O204+U204-X204+W204</f>
        <v>70.010000000000005</v>
      </c>
      <c r="AB204" s="8"/>
      <c r="AC204" s="8"/>
      <c r="AD204" s="101"/>
    </row>
    <row r="205" spans="1:30" s="18" customFormat="1" ht="15.75" x14ac:dyDescent="0.2">
      <c r="A205" s="140"/>
      <c r="B205" s="142"/>
      <c r="C205" s="142"/>
      <c r="D205" s="142"/>
      <c r="E205" s="142"/>
      <c r="F205" s="142"/>
      <c r="G205" s="142"/>
      <c r="H205" s="142"/>
      <c r="I205" s="182"/>
      <c r="J205" s="185"/>
      <c r="K205" s="154"/>
      <c r="L205" s="154"/>
      <c r="M205" s="31">
        <f t="shared" si="275"/>
        <v>140.01</v>
      </c>
      <c r="N205" s="31">
        <v>70</v>
      </c>
      <c r="O205" s="31">
        <v>70.010000000000005</v>
      </c>
      <c r="P205" s="163"/>
      <c r="Q205" s="100" t="s">
        <v>7</v>
      </c>
      <c r="R205" s="96"/>
      <c r="S205" s="67">
        <f>T205+U205</f>
        <v>0</v>
      </c>
      <c r="T205" s="68">
        <v>0</v>
      </c>
      <c r="U205" s="68">
        <v>0</v>
      </c>
      <c r="V205" s="68">
        <f t="shared" si="276"/>
        <v>0</v>
      </c>
      <c r="W205" s="68">
        <v>0</v>
      </c>
      <c r="X205" s="68">
        <v>0</v>
      </c>
      <c r="Y205" s="104">
        <f t="shared" si="277"/>
        <v>140.01</v>
      </c>
      <c r="Z205" s="104">
        <f>N205+T205-W205</f>
        <v>70</v>
      </c>
      <c r="AA205" s="104">
        <f t="shared" si="278"/>
        <v>70.010000000000005</v>
      </c>
      <c r="AB205" s="8"/>
      <c r="AC205" s="8"/>
      <c r="AD205" s="101"/>
    </row>
    <row r="206" spans="1:30" s="18" customFormat="1" ht="15.75" x14ac:dyDescent="0.2">
      <c r="A206" s="140"/>
      <c r="B206" s="143"/>
      <c r="C206" s="143"/>
      <c r="D206" s="143"/>
      <c r="E206" s="143"/>
      <c r="F206" s="143"/>
      <c r="G206" s="143"/>
      <c r="H206" s="143"/>
      <c r="I206" s="183"/>
      <c r="J206" s="186"/>
      <c r="K206" s="155"/>
      <c r="L206" s="155"/>
      <c r="M206" s="156"/>
      <c r="N206" s="157"/>
      <c r="O206" s="158"/>
      <c r="P206" s="164"/>
      <c r="Q206" s="82" t="s">
        <v>3</v>
      </c>
      <c r="R206" s="97">
        <f>R205</f>
        <v>0</v>
      </c>
      <c r="S206" s="103">
        <f>SUM(S202:S205)</f>
        <v>420.03</v>
      </c>
      <c r="T206" s="103">
        <f>SUM(T202:T205)</f>
        <v>210</v>
      </c>
      <c r="U206" s="103">
        <f t="shared" ref="U206:V206" si="279">SUM(U202:U205)</f>
        <v>210.03</v>
      </c>
      <c r="V206" s="103">
        <f t="shared" si="279"/>
        <v>420.03</v>
      </c>
      <c r="W206" s="103">
        <f>SUM(W202:W205)</f>
        <v>210</v>
      </c>
      <c r="X206" s="103">
        <f>SUM(X202:X205)</f>
        <v>420.03</v>
      </c>
      <c r="Y206" s="187"/>
      <c r="Z206" s="188"/>
      <c r="AA206" s="189"/>
      <c r="AB206" s="9"/>
      <c r="AC206" s="9"/>
      <c r="AD206" s="5"/>
    </row>
    <row r="207" spans="1:30" s="13" customFormat="1" ht="16.5" customHeight="1" x14ac:dyDescent="0.25">
      <c r="A207" s="140">
        <v>38</v>
      </c>
      <c r="B207" s="134" t="s">
        <v>9</v>
      </c>
      <c r="C207" s="134" t="s">
        <v>193</v>
      </c>
      <c r="D207" s="141"/>
      <c r="E207" s="134" t="s">
        <v>73</v>
      </c>
      <c r="F207" s="134">
        <f>I207*14.5*2</f>
        <v>2502.6999999999998</v>
      </c>
      <c r="G207" s="134" t="s">
        <v>194</v>
      </c>
      <c r="H207" s="134" t="s">
        <v>58</v>
      </c>
      <c r="I207" s="257">
        <v>86.3</v>
      </c>
      <c r="J207" s="134">
        <v>22.33</v>
      </c>
      <c r="K207" s="159">
        <v>43863</v>
      </c>
      <c r="L207" s="159">
        <v>44197</v>
      </c>
      <c r="M207" s="31">
        <f>N207+O207</f>
        <v>671.94</v>
      </c>
      <c r="N207" s="31">
        <v>0</v>
      </c>
      <c r="O207" s="31">
        <v>671.94</v>
      </c>
      <c r="P207" s="180" t="s">
        <v>78</v>
      </c>
      <c r="Q207" s="88" t="s">
        <v>4</v>
      </c>
      <c r="R207" s="44"/>
      <c r="S207" s="67">
        <f>T207+U207</f>
        <v>0</v>
      </c>
      <c r="T207" s="67">
        <v>0</v>
      </c>
      <c r="U207" s="67">
        <v>0</v>
      </c>
      <c r="V207" s="68">
        <f>X207</f>
        <v>671.94</v>
      </c>
      <c r="W207" s="67">
        <v>0</v>
      </c>
      <c r="X207" s="67">
        <v>671.94</v>
      </c>
      <c r="Y207" s="31">
        <f>M207+S207-V207</f>
        <v>0</v>
      </c>
      <c r="Z207" s="31">
        <f>N207+T207-W207</f>
        <v>0</v>
      </c>
      <c r="AA207" s="31">
        <f>O207+U207-X207+W207</f>
        <v>0</v>
      </c>
      <c r="AB207" s="9"/>
      <c r="AC207" s="9"/>
      <c r="AD207" s="5"/>
    </row>
    <row r="208" spans="1:30" s="13" customFormat="1" ht="15.75" x14ac:dyDescent="0.25">
      <c r="A208" s="140"/>
      <c r="B208" s="134"/>
      <c r="C208" s="134"/>
      <c r="D208" s="142"/>
      <c r="E208" s="134"/>
      <c r="F208" s="134"/>
      <c r="G208" s="134"/>
      <c r="H208" s="134"/>
      <c r="I208" s="257"/>
      <c r="J208" s="134"/>
      <c r="K208" s="134"/>
      <c r="L208" s="134"/>
      <c r="M208" s="26">
        <f t="shared" ref="M208:M210" si="280">N208+O208</f>
        <v>671.94</v>
      </c>
      <c r="N208" s="26">
        <f t="shared" ref="N208:N210" si="281">Z207</f>
        <v>0</v>
      </c>
      <c r="O208" s="31">
        <v>671.94</v>
      </c>
      <c r="P208" s="180"/>
      <c r="Q208" s="88" t="s">
        <v>5</v>
      </c>
      <c r="R208" s="45"/>
      <c r="S208" s="67">
        <f>T208+U208</f>
        <v>0</v>
      </c>
      <c r="T208" s="67">
        <v>0</v>
      </c>
      <c r="U208" s="67">
        <v>0</v>
      </c>
      <c r="V208" s="68">
        <f>X208</f>
        <v>0</v>
      </c>
      <c r="W208" s="67">
        <v>0</v>
      </c>
      <c r="X208" s="67">
        <v>0</v>
      </c>
      <c r="Y208" s="31">
        <f>M208+S208-V208</f>
        <v>671.94</v>
      </c>
      <c r="Z208" s="31">
        <f>N208+T208-W208</f>
        <v>0</v>
      </c>
      <c r="AA208" s="31">
        <f>O208+U208-X208+W208</f>
        <v>671.94</v>
      </c>
      <c r="AB208" s="9"/>
      <c r="AC208" s="9"/>
      <c r="AD208" s="5"/>
    </row>
    <row r="209" spans="1:30" s="13" customFormat="1" ht="15.75" x14ac:dyDescent="0.25">
      <c r="A209" s="140"/>
      <c r="B209" s="134"/>
      <c r="C209" s="134"/>
      <c r="D209" s="142"/>
      <c r="E209" s="134"/>
      <c r="F209" s="134"/>
      <c r="G209" s="134"/>
      <c r="H209" s="134"/>
      <c r="I209" s="257"/>
      <c r="J209" s="134"/>
      <c r="K209" s="134"/>
      <c r="L209" s="134"/>
      <c r="M209" s="26">
        <f t="shared" si="280"/>
        <v>671.94</v>
      </c>
      <c r="N209" s="26">
        <f t="shared" si="281"/>
        <v>0</v>
      </c>
      <c r="O209" s="31">
        <v>671.94</v>
      </c>
      <c r="P209" s="180"/>
      <c r="Q209" s="88" t="s">
        <v>6</v>
      </c>
      <c r="R209" s="45"/>
      <c r="S209" s="67">
        <f t="shared" ref="S209:S210" si="282">T209+U209</f>
        <v>0</v>
      </c>
      <c r="T209" s="67">
        <v>0</v>
      </c>
      <c r="U209" s="67">
        <v>0</v>
      </c>
      <c r="V209" s="68">
        <f t="shared" ref="V209:V210" si="283">X209</f>
        <v>0</v>
      </c>
      <c r="W209" s="67">
        <v>0</v>
      </c>
      <c r="X209" s="67">
        <v>0</v>
      </c>
      <c r="Y209" s="31">
        <f t="shared" ref="Y209:Y210" si="284">M209+S209-V209</f>
        <v>671.94</v>
      </c>
      <c r="Z209" s="31">
        <f t="shared" ref="Z209:Z210" si="285">N209+T209-W209</f>
        <v>0</v>
      </c>
      <c r="AA209" s="31">
        <f t="shared" ref="AA209:AA210" si="286">O209+U209-X209+W209</f>
        <v>671.94</v>
      </c>
      <c r="AB209" s="9"/>
      <c r="AC209" s="9"/>
      <c r="AD209" s="5"/>
    </row>
    <row r="210" spans="1:30" s="13" customFormat="1" ht="15.75" x14ac:dyDescent="0.25">
      <c r="A210" s="140"/>
      <c r="B210" s="134"/>
      <c r="C210" s="134"/>
      <c r="D210" s="142"/>
      <c r="E210" s="134"/>
      <c r="F210" s="134"/>
      <c r="G210" s="134"/>
      <c r="H210" s="134"/>
      <c r="I210" s="257"/>
      <c r="J210" s="134"/>
      <c r="K210" s="134"/>
      <c r="L210" s="134"/>
      <c r="M210" s="26">
        <f t="shared" si="280"/>
        <v>671.94</v>
      </c>
      <c r="N210" s="26">
        <f t="shared" si="281"/>
        <v>0</v>
      </c>
      <c r="O210" s="31">
        <v>671.94</v>
      </c>
      <c r="P210" s="180"/>
      <c r="Q210" s="88" t="s">
        <v>7</v>
      </c>
      <c r="R210" s="45"/>
      <c r="S210" s="67">
        <f t="shared" si="282"/>
        <v>0</v>
      </c>
      <c r="T210" s="67">
        <v>0</v>
      </c>
      <c r="U210" s="67">
        <v>0</v>
      </c>
      <c r="V210" s="68">
        <f t="shared" si="283"/>
        <v>0</v>
      </c>
      <c r="W210" s="67">
        <v>0</v>
      </c>
      <c r="X210" s="67">
        <v>0</v>
      </c>
      <c r="Y210" s="27">
        <f t="shared" si="284"/>
        <v>671.94</v>
      </c>
      <c r="Z210" s="27">
        <f t="shared" si="285"/>
        <v>0</v>
      </c>
      <c r="AA210" s="27">
        <f t="shared" si="286"/>
        <v>671.94</v>
      </c>
      <c r="AB210" s="9"/>
      <c r="AC210" s="9"/>
      <c r="AD210" s="5"/>
    </row>
    <row r="211" spans="1:30" s="13" customFormat="1" ht="15.75" x14ac:dyDescent="0.25">
      <c r="A211" s="140"/>
      <c r="B211" s="134"/>
      <c r="C211" s="134"/>
      <c r="D211" s="143"/>
      <c r="E211" s="134"/>
      <c r="F211" s="134"/>
      <c r="G211" s="134"/>
      <c r="H211" s="134"/>
      <c r="I211" s="257"/>
      <c r="J211" s="134"/>
      <c r="K211" s="134"/>
      <c r="L211" s="134"/>
      <c r="M211" s="161"/>
      <c r="N211" s="161"/>
      <c r="O211" s="161"/>
      <c r="P211" s="180"/>
      <c r="Q211" s="82" t="s">
        <v>3</v>
      </c>
      <c r="R211" s="42">
        <f>R210</f>
        <v>0</v>
      </c>
      <c r="S211" s="30">
        <f>SUM(S207:S210)</f>
        <v>0</v>
      </c>
      <c r="T211" s="30">
        <f>SUM(T207:T210)</f>
        <v>0</v>
      </c>
      <c r="U211" s="30">
        <f t="shared" ref="U211:V211" si="287">SUM(U207:U210)</f>
        <v>0</v>
      </c>
      <c r="V211" s="30">
        <f t="shared" si="287"/>
        <v>671.94</v>
      </c>
      <c r="W211" s="103">
        <f>SUM(W207:W210)</f>
        <v>0</v>
      </c>
      <c r="X211" s="30">
        <f>SUM(X207:X210)</f>
        <v>671.94</v>
      </c>
      <c r="Y211" s="293"/>
      <c r="Z211" s="293"/>
      <c r="AA211" s="293"/>
      <c r="AB211" s="9"/>
      <c r="AC211" s="9"/>
      <c r="AD211" s="5"/>
    </row>
    <row r="212" spans="1:30" s="18" customFormat="1" ht="13.15" customHeight="1" x14ac:dyDescent="0.2">
      <c r="A212" s="256" t="s">
        <v>215</v>
      </c>
      <c r="B212" s="296" t="s">
        <v>159</v>
      </c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5">
        <f>N212+O212</f>
        <v>25</v>
      </c>
      <c r="N212" s="29">
        <f>N217</f>
        <v>25</v>
      </c>
      <c r="O212" s="29">
        <f>+O217</f>
        <v>0</v>
      </c>
      <c r="P212" s="271"/>
      <c r="Q212" s="22" t="s">
        <v>4</v>
      </c>
      <c r="R212" s="51"/>
      <c r="S212" s="30">
        <f>T212+U212</f>
        <v>4889.58</v>
      </c>
      <c r="T212" s="29">
        <f>T217</f>
        <v>2444.79</v>
      </c>
      <c r="U212" s="29">
        <f>U217</f>
        <v>2444.79</v>
      </c>
      <c r="V212" s="72">
        <f>X212</f>
        <v>4889.58</v>
      </c>
      <c r="W212" s="102">
        <f>W217</f>
        <v>2443.9899999999998</v>
      </c>
      <c r="X212" s="114">
        <f>X217</f>
        <v>4889.58</v>
      </c>
      <c r="Y212" s="27">
        <f>M212+S212-V212</f>
        <v>25</v>
      </c>
      <c r="Z212" s="27">
        <f>N212+T212-W212</f>
        <v>25.800000000000182</v>
      </c>
      <c r="AA212" s="27">
        <f>O212+U212-X212+W212</f>
        <v>-0.8000000000001819</v>
      </c>
      <c r="AB212" s="7"/>
      <c r="AC212" s="7"/>
      <c r="AD212" s="61"/>
    </row>
    <row r="213" spans="1:30" s="18" customFormat="1" ht="20.25" customHeight="1" x14ac:dyDescent="0.2">
      <c r="A213" s="256"/>
      <c r="B213" s="296"/>
      <c r="C213" s="296"/>
      <c r="D213" s="296"/>
      <c r="E213" s="296"/>
      <c r="F213" s="296"/>
      <c r="G213" s="296"/>
      <c r="H213" s="296"/>
      <c r="I213" s="296"/>
      <c r="J213" s="296"/>
      <c r="K213" s="296"/>
      <c r="L213" s="296"/>
      <c r="M213" s="25">
        <f t="shared" ref="M213:M215" si="288">N213+O213</f>
        <v>25</v>
      </c>
      <c r="N213" s="114">
        <f t="shared" ref="N213:N215" si="289">N218</f>
        <v>25.800000000000182</v>
      </c>
      <c r="O213" s="114">
        <f t="shared" ref="O213:O215" si="290">+O218</f>
        <v>-0.8000000000001819</v>
      </c>
      <c r="P213" s="271"/>
      <c r="Q213" s="22" t="s">
        <v>5</v>
      </c>
      <c r="R213" s="51"/>
      <c r="S213" s="103">
        <f t="shared" ref="S213:S216" si="291">T213+U213</f>
        <v>0</v>
      </c>
      <c r="T213" s="114">
        <f t="shared" ref="T213:T216" si="292">T218</f>
        <v>0</v>
      </c>
      <c r="U213" s="114">
        <f t="shared" ref="U213:U216" si="293">U218</f>
        <v>0</v>
      </c>
      <c r="V213" s="72">
        <f t="shared" ref="V213:V215" si="294">X213</f>
        <v>0</v>
      </c>
      <c r="W213" s="114">
        <f t="shared" ref="W213:W216" si="295">W218</f>
        <v>0</v>
      </c>
      <c r="X213" s="114">
        <f t="shared" ref="X213:X216" si="296">X218</f>
        <v>0</v>
      </c>
      <c r="Y213" s="27">
        <f>M213+S213-V213</f>
        <v>25</v>
      </c>
      <c r="Z213" s="27">
        <f>N213+T213-W213</f>
        <v>25.800000000000182</v>
      </c>
      <c r="AA213" s="27">
        <f>O213+U213-X213+W213</f>
        <v>-0.8000000000001819</v>
      </c>
      <c r="AB213" s="7"/>
      <c r="AC213" s="7"/>
      <c r="AD213" s="61"/>
    </row>
    <row r="214" spans="1:30" s="18" customFormat="1" ht="15.75" x14ac:dyDescent="0.2">
      <c r="A214" s="256"/>
      <c r="B214" s="296"/>
      <c r="C214" s="296"/>
      <c r="D214" s="296"/>
      <c r="E214" s="296"/>
      <c r="F214" s="296"/>
      <c r="G214" s="296"/>
      <c r="H214" s="296"/>
      <c r="I214" s="296"/>
      <c r="J214" s="296"/>
      <c r="K214" s="296"/>
      <c r="L214" s="296"/>
      <c r="M214" s="25">
        <f t="shared" si="288"/>
        <v>25</v>
      </c>
      <c r="N214" s="114">
        <f t="shared" si="289"/>
        <v>25.800000000000182</v>
      </c>
      <c r="O214" s="114">
        <f t="shared" si="290"/>
        <v>-0.8000000000001819</v>
      </c>
      <c r="P214" s="271"/>
      <c r="Q214" s="22" t="s">
        <v>6</v>
      </c>
      <c r="R214" s="51"/>
      <c r="S214" s="103">
        <f t="shared" si="291"/>
        <v>0</v>
      </c>
      <c r="T214" s="114">
        <f t="shared" si="292"/>
        <v>0</v>
      </c>
      <c r="U214" s="114">
        <f t="shared" si="293"/>
        <v>0</v>
      </c>
      <c r="V214" s="72">
        <f t="shared" si="294"/>
        <v>0</v>
      </c>
      <c r="W214" s="114">
        <f t="shared" si="295"/>
        <v>0</v>
      </c>
      <c r="X214" s="114">
        <f t="shared" si="296"/>
        <v>0</v>
      </c>
      <c r="Y214" s="27">
        <f t="shared" ref="Y214:Y215" si="297">M214+S214-V214</f>
        <v>25</v>
      </c>
      <c r="Z214" s="27">
        <f t="shared" ref="Z214:Z215" si="298">N214+T214-W214</f>
        <v>25.800000000000182</v>
      </c>
      <c r="AA214" s="27">
        <f t="shared" ref="AA214:AA215" si="299">O214+U214-X214+W214</f>
        <v>-0.8000000000001819</v>
      </c>
      <c r="AB214" s="7"/>
      <c r="AC214" s="7"/>
      <c r="AD214" s="61"/>
    </row>
    <row r="215" spans="1:30" s="18" customFormat="1" ht="15.75" x14ac:dyDescent="0.2">
      <c r="A215" s="256"/>
      <c r="B215" s="296"/>
      <c r="C215" s="296"/>
      <c r="D215" s="296"/>
      <c r="E215" s="296"/>
      <c r="F215" s="296"/>
      <c r="G215" s="296"/>
      <c r="H215" s="296"/>
      <c r="I215" s="296"/>
      <c r="J215" s="296"/>
      <c r="K215" s="296"/>
      <c r="L215" s="296"/>
      <c r="M215" s="25">
        <f t="shared" si="288"/>
        <v>25</v>
      </c>
      <c r="N215" s="114">
        <f t="shared" si="289"/>
        <v>25.800000000000182</v>
      </c>
      <c r="O215" s="114">
        <f t="shared" si="290"/>
        <v>-0.8000000000001819</v>
      </c>
      <c r="P215" s="271"/>
      <c r="Q215" s="22" t="s">
        <v>7</v>
      </c>
      <c r="R215" s="51"/>
      <c r="S215" s="103">
        <f t="shared" si="291"/>
        <v>0</v>
      </c>
      <c r="T215" s="114">
        <f t="shared" si="292"/>
        <v>0</v>
      </c>
      <c r="U215" s="114">
        <f t="shared" si="293"/>
        <v>0</v>
      </c>
      <c r="V215" s="72">
        <f t="shared" si="294"/>
        <v>0</v>
      </c>
      <c r="W215" s="114">
        <f t="shared" si="295"/>
        <v>0</v>
      </c>
      <c r="X215" s="114">
        <f t="shared" si="296"/>
        <v>0</v>
      </c>
      <c r="Y215" s="27">
        <f t="shared" si="297"/>
        <v>25</v>
      </c>
      <c r="Z215" s="27">
        <f t="shared" si="298"/>
        <v>25.800000000000182</v>
      </c>
      <c r="AA215" s="27">
        <f t="shared" si="299"/>
        <v>-0.8000000000001819</v>
      </c>
      <c r="AB215" s="7"/>
      <c r="AC215" s="7"/>
      <c r="AD215" s="61"/>
    </row>
    <row r="216" spans="1:30" s="18" customFormat="1" ht="15.75" x14ac:dyDescent="0.2">
      <c r="A216" s="256"/>
      <c r="B216" s="296"/>
      <c r="C216" s="296"/>
      <c r="D216" s="296"/>
      <c r="E216" s="296"/>
      <c r="F216" s="296"/>
      <c r="G216" s="296"/>
      <c r="H216" s="296"/>
      <c r="I216" s="296"/>
      <c r="J216" s="296"/>
      <c r="K216" s="296"/>
      <c r="L216" s="296"/>
      <c r="M216" s="270"/>
      <c r="N216" s="270"/>
      <c r="O216" s="270"/>
      <c r="P216" s="271"/>
      <c r="Q216" s="22" t="s">
        <v>3</v>
      </c>
      <c r="R216" s="51"/>
      <c r="S216" s="103">
        <f t="shared" si="291"/>
        <v>4889.58</v>
      </c>
      <c r="T216" s="114">
        <f t="shared" si="292"/>
        <v>2444.79</v>
      </c>
      <c r="U216" s="114">
        <f t="shared" si="293"/>
        <v>2444.79</v>
      </c>
      <c r="V216" s="30">
        <f>SUM(V212:V215)</f>
        <v>4889.58</v>
      </c>
      <c r="W216" s="114">
        <f t="shared" si="295"/>
        <v>2443.9899999999998</v>
      </c>
      <c r="X216" s="114">
        <f t="shared" si="296"/>
        <v>4889.58</v>
      </c>
      <c r="Y216" s="294"/>
      <c r="Z216" s="294"/>
      <c r="AA216" s="294"/>
      <c r="AB216" s="7"/>
      <c r="AC216" s="7"/>
      <c r="AD216" s="61"/>
    </row>
    <row r="217" spans="1:30" s="18" customFormat="1" ht="15.75" x14ac:dyDescent="0.25">
      <c r="A217" s="135">
        <v>1</v>
      </c>
      <c r="B217" s="200" t="s">
        <v>230</v>
      </c>
      <c r="C217" s="278" t="s">
        <v>150</v>
      </c>
      <c r="D217" s="278"/>
      <c r="E217" s="278" t="s">
        <v>73</v>
      </c>
      <c r="F217" s="279">
        <v>936.7</v>
      </c>
      <c r="G217" s="166" t="s">
        <v>148</v>
      </c>
      <c r="H217" s="166" t="s">
        <v>151</v>
      </c>
      <c r="I217" s="277">
        <v>32.299999999999997</v>
      </c>
      <c r="J217" s="277">
        <v>50.46</v>
      </c>
      <c r="K217" s="298">
        <v>45009</v>
      </c>
      <c r="L217" s="298">
        <v>45291</v>
      </c>
      <c r="M217" s="32">
        <f>N217+O217</f>
        <v>25</v>
      </c>
      <c r="N217" s="32">
        <v>25</v>
      </c>
      <c r="O217" s="32">
        <v>0</v>
      </c>
      <c r="P217" s="276" t="s">
        <v>149</v>
      </c>
      <c r="Q217" s="119" t="s">
        <v>4</v>
      </c>
      <c r="R217" s="52">
        <f>S217+T217</f>
        <v>7334.37</v>
      </c>
      <c r="S217" s="67">
        <v>4889.58</v>
      </c>
      <c r="T217" s="67">
        <v>2444.79</v>
      </c>
      <c r="U217" s="67">
        <v>2444.79</v>
      </c>
      <c r="V217" s="68">
        <f>X217</f>
        <v>4889.58</v>
      </c>
      <c r="W217" s="67">
        <v>2443.9899999999998</v>
      </c>
      <c r="X217" s="67">
        <v>4889.58</v>
      </c>
      <c r="Y217" s="31">
        <f>M217+S217-V217</f>
        <v>25</v>
      </c>
      <c r="Z217" s="31">
        <f>N217+T217-W217</f>
        <v>25.800000000000182</v>
      </c>
      <c r="AA217" s="31">
        <f>O217+U217-X217+W217</f>
        <v>-0.8000000000001819</v>
      </c>
      <c r="AB217" s="14" t="s">
        <v>152</v>
      </c>
      <c r="AC217" s="23"/>
      <c r="AD217" s="62"/>
    </row>
    <row r="218" spans="1:30" s="18" customFormat="1" ht="15.75" x14ac:dyDescent="0.25">
      <c r="A218" s="135"/>
      <c r="B218" s="200"/>
      <c r="C218" s="278"/>
      <c r="D218" s="278"/>
      <c r="E218" s="278"/>
      <c r="F218" s="279"/>
      <c r="G218" s="166"/>
      <c r="H218" s="166"/>
      <c r="I218" s="277"/>
      <c r="J218" s="277"/>
      <c r="K218" s="277"/>
      <c r="L218" s="277"/>
      <c r="M218" s="26">
        <f t="shared" ref="M218:M220" si="300">N218+O218</f>
        <v>25</v>
      </c>
      <c r="N218" s="26">
        <f t="shared" ref="N218:N220" si="301">Z217</f>
        <v>25.800000000000182</v>
      </c>
      <c r="O218" s="26">
        <f t="shared" ref="O218:O220" si="302">AA217</f>
        <v>-0.8000000000001819</v>
      </c>
      <c r="P218" s="276"/>
      <c r="Q218" s="119" t="s">
        <v>5</v>
      </c>
      <c r="R218" s="52">
        <f>S218+T218</f>
        <v>0</v>
      </c>
      <c r="S218" s="67">
        <v>0</v>
      </c>
      <c r="T218" s="67">
        <v>0</v>
      </c>
      <c r="U218" s="67">
        <v>0</v>
      </c>
      <c r="V218" s="68">
        <f>X218</f>
        <v>0</v>
      </c>
      <c r="W218" s="67">
        <v>0</v>
      </c>
      <c r="X218" s="67">
        <v>0</v>
      </c>
      <c r="Y218" s="31">
        <f>M218+S218-V218</f>
        <v>25</v>
      </c>
      <c r="Z218" s="31">
        <f t="shared" ref="Z218:Z220" si="303">N218+T218-W218</f>
        <v>25.800000000000182</v>
      </c>
      <c r="AA218" s="31">
        <f>O218+U218-X218+W218</f>
        <v>-0.8000000000001819</v>
      </c>
      <c r="AB218" s="14"/>
      <c r="AC218" s="23"/>
      <c r="AD218" s="62"/>
    </row>
    <row r="219" spans="1:30" s="18" customFormat="1" ht="15.75" x14ac:dyDescent="0.25">
      <c r="A219" s="135"/>
      <c r="B219" s="200"/>
      <c r="C219" s="278"/>
      <c r="D219" s="278"/>
      <c r="E219" s="278"/>
      <c r="F219" s="279"/>
      <c r="G219" s="166"/>
      <c r="H219" s="166"/>
      <c r="I219" s="277"/>
      <c r="J219" s="277"/>
      <c r="K219" s="277"/>
      <c r="L219" s="277"/>
      <c r="M219" s="26">
        <f t="shared" si="300"/>
        <v>25</v>
      </c>
      <c r="N219" s="26">
        <f t="shared" si="301"/>
        <v>25.800000000000182</v>
      </c>
      <c r="O219" s="26">
        <f t="shared" si="302"/>
        <v>-0.8000000000001819</v>
      </c>
      <c r="P219" s="276"/>
      <c r="Q219" s="119" t="s">
        <v>6</v>
      </c>
      <c r="R219" s="52">
        <f t="shared" ref="R219:R220" si="304">S219+T219</f>
        <v>0</v>
      </c>
      <c r="S219" s="67">
        <v>0</v>
      </c>
      <c r="T219" s="67">
        <v>0</v>
      </c>
      <c r="U219" s="67">
        <v>0</v>
      </c>
      <c r="V219" s="68">
        <f t="shared" ref="V219:V220" si="305">X219</f>
        <v>0</v>
      </c>
      <c r="W219" s="67">
        <v>0</v>
      </c>
      <c r="X219" s="67">
        <v>0</v>
      </c>
      <c r="Y219" s="31">
        <f t="shared" ref="Y219:Y220" si="306">M219+S219-V219</f>
        <v>25</v>
      </c>
      <c r="Z219" s="31">
        <f t="shared" si="303"/>
        <v>25.800000000000182</v>
      </c>
      <c r="AA219" s="31">
        <f t="shared" ref="AA219:AA220" si="307">O219+U219-X219+W219</f>
        <v>-0.8000000000001819</v>
      </c>
      <c r="AB219" s="14"/>
      <c r="AC219" s="23"/>
      <c r="AD219" s="62"/>
    </row>
    <row r="220" spans="1:30" s="18" customFormat="1" ht="15.75" x14ac:dyDescent="0.25">
      <c r="A220" s="135"/>
      <c r="B220" s="200"/>
      <c r="C220" s="278"/>
      <c r="D220" s="278"/>
      <c r="E220" s="278"/>
      <c r="F220" s="279"/>
      <c r="G220" s="166"/>
      <c r="H220" s="166"/>
      <c r="I220" s="277"/>
      <c r="J220" s="277"/>
      <c r="K220" s="277"/>
      <c r="L220" s="277"/>
      <c r="M220" s="26">
        <f t="shared" si="300"/>
        <v>25</v>
      </c>
      <c r="N220" s="26">
        <f t="shared" si="301"/>
        <v>25.800000000000182</v>
      </c>
      <c r="O220" s="26">
        <f t="shared" si="302"/>
        <v>-0.8000000000001819</v>
      </c>
      <c r="P220" s="276"/>
      <c r="Q220" s="119" t="s">
        <v>7</v>
      </c>
      <c r="R220" s="52">
        <f t="shared" si="304"/>
        <v>0</v>
      </c>
      <c r="S220" s="67">
        <v>0</v>
      </c>
      <c r="T220" s="67">
        <v>0</v>
      </c>
      <c r="U220" s="67">
        <v>0</v>
      </c>
      <c r="V220" s="68">
        <f t="shared" si="305"/>
        <v>0</v>
      </c>
      <c r="W220" s="67">
        <v>0</v>
      </c>
      <c r="X220" s="67">
        <v>0</v>
      </c>
      <c r="Y220" s="27">
        <f t="shared" si="306"/>
        <v>25</v>
      </c>
      <c r="Z220" s="31">
        <f t="shared" si="303"/>
        <v>25.800000000000182</v>
      </c>
      <c r="AA220" s="27">
        <f t="shared" si="307"/>
        <v>-0.8000000000001819</v>
      </c>
      <c r="AB220" s="14"/>
      <c r="AC220" s="23"/>
      <c r="AD220" s="62"/>
    </row>
    <row r="221" spans="1:30" s="18" customFormat="1" ht="15.75" x14ac:dyDescent="0.25">
      <c r="A221" s="135"/>
      <c r="B221" s="200"/>
      <c r="C221" s="278"/>
      <c r="D221" s="278"/>
      <c r="E221" s="278"/>
      <c r="F221" s="279"/>
      <c r="G221" s="166"/>
      <c r="H221" s="166"/>
      <c r="I221" s="277"/>
      <c r="J221" s="277"/>
      <c r="K221" s="277"/>
      <c r="L221" s="277"/>
      <c r="M221" s="161"/>
      <c r="N221" s="161"/>
      <c r="O221" s="161"/>
      <c r="P221" s="276"/>
      <c r="Q221" s="94" t="s">
        <v>3</v>
      </c>
      <c r="R221" s="53">
        <f>SUM(R217:R220)</f>
        <v>7334.37</v>
      </c>
      <c r="S221" s="30">
        <f>SUM(S217:S220)</f>
        <v>4889.58</v>
      </c>
      <c r="T221" s="30">
        <f>SUM(T217:T220)</f>
        <v>2444.79</v>
      </c>
      <c r="U221" s="30">
        <f t="shared" ref="U221:V221" si="308">SUM(U217:U220)</f>
        <v>2444.79</v>
      </c>
      <c r="V221" s="30">
        <f t="shared" si="308"/>
        <v>4889.58</v>
      </c>
      <c r="W221" s="30">
        <f>SUM(W217:W220)</f>
        <v>2443.9899999999998</v>
      </c>
      <c r="X221" s="30">
        <f>SUM(X217:X220)</f>
        <v>4889.58</v>
      </c>
      <c r="Y221" s="165"/>
      <c r="Z221" s="165"/>
      <c r="AA221" s="165"/>
      <c r="AB221" s="16"/>
      <c r="AC221" s="17"/>
      <c r="AD221" s="62"/>
    </row>
    <row r="222" spans="1:30" s="18" customFormat="1" ht="15.75" x14ac:dyDescent="0.2">
      <c r="A222" s="290" t="s">
        <v>216</v>
      </c>
      <c r="B222" s="291" t="s">
        <v>160</v>
      </c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5">
        <f>N222+O222</f>
        <v>826.65</v>
      </c>
      <c r="N222" s="29">
        <f>N227+N232+N237+N242+N247+N277</f>
        <v>826.65</v>
      </c>
      <c r="O222" s="117">
        <f>O227+O232+O237+O242+O247+O277</f>
        <v>0</v>
      </c>
      <c r="P222" s="271"/>
      <c r="Q222" s="22" t="s">
        <v>4</v>
      </c>
      <c r="R222" s="36"/>
      <c r="S222" s="30">
        <f>T222+U222</f>
        <v>10074.17</v>
      </c>
      <c r="T222" s="29">
        <f>T227+T232+T237+T242+T247+T277+T252+T257+T262+T267+T272</f>
        <v>5037.09</v>
      </c>
      <c r="U222" s="117">
        <f>U227+U232+U237+U242+U247+U277+U252+U257+U262+U267+U272</f>
        <v>5037.08</v>
      </c>
      <c r="V222" s="72">
        <f>X222</f>
        <v>12194.27</v>
      </c>
      <c r="W222" s="29">
        <f>W227+W232+W237+W242+W247+W277+W252+W257+W262+W267+W272</f>
        <v>3622.9300000000003</v>
      </c>
      <c r="X222" s="117">
        <f>X227+X232+X237+X242+X247+X277+X252+X257+X262+X267+X272</f>
        <v>12194.27</v>
      </c>
      <c r="Y222" s="27">
        <f>M222+S222-V222</f>
        <v>-1293.4500000000007</v>
      </c>
      <c r="Z222" s="27">
        <f>N222+T222-W222</f>
        <v>2240.8099999999995</v>
      </c>
      <c r="AA222" s="27">
        <f>O222+U222-X222+W222</f>
        <v>-3534.26</v>
      </c>
      <c r="AB222" s="6"/>
      <c r="AC222" s="6"/>
      <c r="AD222" s="69"/>
    </row>
    <row r="223" spans="1:30" s="18" customFormat="1" ht="19.5" customHeight="1" x14ac:dyDescent="0.2">
      <c r="A223" s="290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5">
        <f t="shared" ref="M223:M225" si="309">N223+O223</f>
        <v>146.54999999999973</v>
      </c>
      <c r="N223" s="117">
        <f t="shared" ref="N223:O225" si="310">N228+N233+N238+N243+N248+N278</f>
        <v>2128.31</v>
      </c>
      <c r="O223" s="117">
        <f t="shared" si="310"/>
        <v>-1981.7600000000002</v>
      </c>
      <c r="P223" s="271"/>
      <c r="Q223" s="22" t="s">
        <v>5</v>
      </c>
      <c r="R223" s="36"/>
      <c r="S223" s="30">
        <f t="shared" ref="S223:S225" si="311">T223+U223</f>
        <v>0</v>
      </c>
      <c r="T223" s="117">
        <f t="shared" ref="T223:U226" si="312">T228+T233+T238+T243+T248+T278+T253+T258+T263+T268+T273</f>
        <v>0</v>
      </c>
      <c r="U223" s="117">
        <f t="shared" si="312"/>
        <v>0</v>
      </c>
      <c r="V223" s="72">
        <f t="shared" ref="V223:V225" si="313">X223</f>
        <v>0</v>
      </c>
      <c r="W223" s="117">
        <f t="shared" ref="W223:X223" si="314">W228+W233+W238+W243+W248+W278+W253+W258+W263+W268+W273</f>
        <v>0</v>
      </c>
      <c r="X223" s="117">
        <f t="shared" si="314"/>
        <v>0</v>
      </c>
      <c r="Y223" s="27">
        <f>M223+S223-V223</f>
        <v>146.54999999999973</v>
      </c>
      <c r="Z223" s="27">
        <f>N223+T223-W223</f>
        <v>2128.31</v>
      </c>
      <c r="AA223" s="27">
        <f>O223+U223-X223+W223</f>
        <v>-1981.7600000000002</v>
      </c>
      <c r="AB223" s="6"/>
      <c r="AC223" s="6"/>
      <c r="AD223" s="71"/>
    </row>
    <row r="224" spans="1:30" s="18" customFormat="1" ht="15.75" x14ac:dyDescent="0.2">
      <c r="A224" s="290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5">
        <f t="shared" si="309"/>
        <v>146.54999999999973</v>
      </c>
      <c r="N224" s="117">
        <f t="shared" si="310"/>
        <v>2128.31</v>
      </c>
      <c r="O224" s="117">
        <f t="shared" si="310"/>
        <v>-1981.7600000000002</v>
      </c>
      <c r="P224" s="271"/>
      <c r="Q224" s="22" t="s">
        <v>6</v>
      </c>
      <c r="R224" s="36"/>
      <c r="S224" s="30">
        <f t="shared" si="311"/>
        <v>0</v>
      </c>
      <c r="T224" s="117">
        <f t="shared" si="312"/>
        <v>0</v>
      </c>
      <c r="U224" s="117">
        <f t="shared" si="312"/>
        <v>0</v>
      </c>
      <c r="V224" s="72">
        <f t="shared" si="313"/>
        <v>0</v>
      </c>
      <c r="W224" s="117">
        <f t="shared" ref="W224:X224" si="315">W229+W234+W239+W244+W249+W279+W254+W259+W264+W269+W274</f>
        <v>0</v>
      </c>
      <c r="X224" s="117">
        <f t="shared" si="315"/>
        <v>0</v>
      </c>
      <c r="Y224" s="27">
        <f t="shared" ref="Y224:Y225" si="316">M224+S224-V224</f>
        <v>146.54999999999973</v>
      </c>
      <c r="Z224" s="27">
        <f t="shared" ref="Z224:Z225" si="317">N224+T224-W224</f>
        <v>2128.31</v>
      </c>
      <c r="AA224" s="27">
        <f t="shared" ref="AA224:AA225" si="318">O224+U224-X224+W224</f>
        <v>-1981.7600000000002</v>
      </c>
      <c r="AB224" s="6"/>
      <c r="AC224" s="6"/>
      <c r="AD224" s="71"/>
    </row>
    <row r="225" spans="1:30" s="18" customFormat="1" ht="15.75" x14ac:dyDescent="0.2">
      <c r="A225" s="290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5">
        <f t="shared" si="309"/>
        <v>146.54999999999973</v>
      </c>
      <c r="N225" s="117">
        <f t="shared" si="310"/>
        <v>2128.31</v>
      </c>
      <c r="O225" s="117">
        <f t="shared" si="310"/>
        <v>-1981.7600000000002</v>
      </c>
      <c r="P225" s="271"/>
      <c r="Q225" s="22" t="s">
        <v>7</v>
      </c>
      <c r="R225" s="36"/>
      <c r="S225" s="30">
        <f t="shared" si="311"/>
        <v>0</v>
      </c>
      <c r="T225" s="117">
        <f t="shared" si="312"/>
        <v>0</v>
      </c>
      <c r="U225" s="117">
        <f t="shared" si="312"/>
        <v>0</v>
      </c>
      <c r="V225" s="72">
        <f t="shared" si="313"/>
        <v>0</v>
      </c>
      <c r="W225" s="117">
        <f t="shared" ref="W225:X225" si="319">W230+W235+W240+W245+W250+W280+W255+W260+W265+W270+W275</f>
        <v>0</v>
      </c>
      <c r="X225" s="117">
        <f t="shared" si="319"/>
        <v>0</v>
      </c>
      <c r="Y225" s="27">
        <f t="shared" si="316"/>
        <v>146.54999999999973</v>
      </c>
      <c r="Z225" s="27">
        <f t="shared" si="317"/>
        <v>2128.31</v>
      </c>
      <c r="AA225" s="27">
        <f t="shared" si="318"/>
        <v>-1981.7600000000002</v>
      </c>
      <c r="AB225" s="6"/>
      <c r="AC225" s="6"/>
      <c r="AD225" s="71"/>
    </row>
    <row r="226" spans="1:30" s="18" customFormat="1" ht="15.75" x14ac:dyDescent="0.2">
      <c r="A226" s="290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70"/>
      <c r="N226" s="270"/>
      <c r="O226" s="270"/>
      <c r="P226" s="271"/>
      <c r="Q226" s="22" t="s">
        <v>195</v>
      </c>
      <c r="R226" s="36"/>
      <c r="S226" s="30">
        <f>SUM(S222:S225)</f>
        <v>10074.17</v>
      </c>
      <c r="T226" s="117">
        <f t="shared" si="312"/>
        <v>5037.09</v>
      </c>
      <c r="U226" s="117">
        <f t="shared" si="312"/>
        <v>5037.08</v>
      </c>
      <c r="V226" s="30">
        <f>SUM(V222:V225)</f>
        <v>12194.27</v>
      </c>
      <c r="W226" s="117">
        <f t="shared" ref="W226:X226" si="320">W231+W236+W241+W246+W251+W281+W256+W261+W266+W271+W276</f>
        <v>3622.9300000000003</v>
      </c>
      <c r="X226" s="117">
        <f t="shared" si="320"/>
        <v>12194.27</v>
      </c>
      <c r="Y226" s="294"/>
      <c r="Z226" s="294"/>
      <c r="AA226" s="294"/>
      <c r="AB226" s="6"/>
      <c r="AC226" s="6"/>
      <c r="AD226" s="70"/>
    </row>
    <row r="227" spans="1:30" s="18" customFormat="1" ht="15.75" x14ac:dyDescent="0.25">
      <c r="A227" s="166">
        <v>1</v>
      </c>
      <c r="B227" s="167" t="s">
        <v>95</v>
      </c>
      <c r="C227" s="134" t="s">
        <v>96</v>
      </c>
      <c r="D227" s="134"/>
      <c r="E227" s="134" t="s">
        <v>73</v>
      </c>
      <c r="F227" s="134"/>
      <c r="G227" s="134" t="s">
        <v>97</v>
      </c>
      <c r="H227" s="134" t="s">
        <v>98</v>
      </c>
      <c r="I227" s="190"/>
      <c r="J227" s="134"/>
      <c r="K227" s="159">
        <v>42776</v>
      </c>
      <c r="L227" s="159">
        <v>44925</v>
      </c>
      <c r="M227" s="26">
        <f t="shared" ref="M227:M230" si="321">N227+O227</f>
        <v>300</v>
      </c>
      <c r="N227" s="32">
        <v>300</v>
      </c>
      <c r="O227" s="32">
        <v>0</v>
      </c>
      <c r="P227" s="276" t="s">
        <v>149</v>
      </c>
      <c r="Q227" s="93" t="s">
        <v>4</v>
      </c>
      <c r="R227" s="52">
        <f>S227+T227</f>
        <v>2850</v>
      </c>
      <c r="S227" s="67">
        <f>T227+U227</f>
        <v>1900</v>
      </c>
      <c r="T227" s="67">
        <v>950</v>
      </c>
      <c r="U227" s="68">
        <v>950</v>
      </c>
      <c r="V227" s="68">
        <f>X227</f>
        <v>2300</v>
      </c>
      <c r="W227" s="67">
        <v>650</v>
      </c>
      <c r="X227" s="67">
        <v>2300</v>
      </c>
      <c r="Y227" s="31">
        <f>M227+S227-V227</f>
        <v>-100</v>
      </c>
      <c r="Z227" s="31">
        <f>N227+T227-W227</f>
        <v>600</v>
      </c>
      <c r="AA227" s="31">
        <f>O227+U227-X227+W227</f>
        <v>-700</v>
      </c>
      <c r="AB227" s="8" t="s">
        <v>152</v>
      </c>
      <c r="AC227" s="8"/>
      <c r="AD227" s="171" t="s">
        <v>424</v>
      </c>
    </row>
    <row r="228" spans="1:30" s="18" customFormat="1" ht="15.75" x14ac:dyDescent="0.25">
      <c r="A228" s="160"/>
      <c r="B228" s="167"/>
      <c r="C228" s="160"/>
      <c r="D228" s="160"/>
      <c r="E228" s="160"/>
      <c r="F228" s="160"/>
      <c r="G228" s="160"/>
      <c r="H228" s="160"/>
      <c r="I228" s="191"/>
      <c r="J228" s="134"/>
      <c r="K228" s="160"/>
      <c r="L228" s="134"/>
      <c r="M228" s="26">
        <f t="shared" si="321"/>
        <v>-100</v>
      </c>
      <c r="N228" s="26">
        <f t="shared" ref="N228:N230" si="322">Z227</f>
        <v>600</v>
      </c>
      <c r="O228" s="26">
        <f t="shared" ref="O228:O230" si="323">AA227</f>
        <v>-700</v>
      </c>
      <c r="P228" s="276"/>
      <c r="Q228" s="93" t="s">
        <v>5</v>
      </c>
      <c r="R228" s="52">
        <f>S228+T228</f>
        <v>0</v>
      </c>
      <c r="S228" s="67">
        <f>T228+U228</f>
        <v>0</v>
      </c>
      <c r="T228" s="67">
        <v>0</v>
      </c>
      <c r="U228" s="68">
        <v>0</v>
      </c>
      <c r="V228" s="68">
        <f>X228</f>
        <v>0</v>
      </c>
      <c r="W228" s="67">
        <v>0</v>
      </c>
      <c r="X228" s="67">
        <v>0</v>
      </c>
      <c r="Y228" s="31">
        <f>M228+S228-V228</f>
        <v>-100</v>
      </c>
      <c r="Z228" s="31">
        <f>N228+T228-W228</f>
        <v>600</v>
      </c>
      <c r="AA228" s="31">
        <f>O228+U228-X228+W228</f>
        <v>-700</v>
      </c>
      <c r="AB228" s="8"/>
      <c r="AC228" s="8"/>
      <c r="AD228" s="172"/>
    </row>
    <row r="229" spans="1:30" s="18" customFormat="1" ht="15.75" x14ac:dyDescent="0.25">
      <c r="A229" s="160"/>
      <c r="B229" s="167"/>
      <c r="C229" s="160"/>
      <c r="D229" s="160"/>
      <c r="E229" s="160"/>
      <c r="F229" s="160"/>
      <c r="G229" s="160"/>
      <c r="H229" s="160"/>
      <c r="I229" s="191"/>
      <c r="J229" s="134"/>
      <c r="K229" s="160"/>
      <c r="L229" s="134"/>
      <c r="M229" s="26">
        <f t="shared" si="321"/>
        <v>-100</v>
      </c>
      <c r="N229" s="26">
        <f t="shared" si="322"/>
        <v>600</v>
      </c>
      <c r="O229" s="26">
        <f t="shared" si="323"/>
        <v>-700</v>
      </c>
      <c r="P229" s="276"/>
      <c r="Q229" s="93" t="s">
        <v>6</v>
      </c>
      <c r="R229" s="52">
        <f t="shared" ref="R229:R230" si="324">S229+T229</f>
        <v>0</v>
      </c>
      <c r="S229" s="67">
        <f t="shared" ref="S229:S230" si="325">T229+U229</f>
        <v>0</v>
      </c>
      <c r="T229" s="67">
        <v>0</v>
      </c>
      <c r="U229" s="68">
        <v>0</v>
      </c>
      <c r="V229" s="68">
        <f t="shared" ref="V229:V230" si="326">X229</f>
        <v>0</v>
      </c>
      <c r="W229" s="67">
        <v>0</v>
      </c>
      <c r="X229" s="67">
        <v>0</v>
      </c>
      <c r="Y229" s="31">
        <f t="shared" ref="Y229:Y230" si="327">M229+S229-V229</f>
        <v>-100</v>
      </c>
      <c r="Z229" s="31">
        <f t="shared" ref="Z229:Z230" si="328">N229+T229-W229</f>
        <v>600</v>
      </c>
      <c r="AA229" s="31">
        <f t="shared" ref="AA229:AA230" si="329">O229+U229-X229+W229</f>
        <v>-700</v>
      </c>
      <c r="AB229" s="8"/>
      <c r="AC229" s="8"/>
      <c r="AD229" s="172"/>
    </row>
    <row r="230" spans="1:30" s="18" customFormat="1" ht="15.75" x14ac:dyDescent="0.25">
      <c r="A230" s="160"/>
      <c r="B230" s="167"/>
      <c r="C230" s="160"/>
      <c r="D230" s="160"/>
      <c r="E230" s="160"/>
      <c r="F230" s="160"/>
      <c r="G230" s="160"/>
      <c r="H230" s="160"/>
      <c r="I230" s="191"/>
      <c r="J230" s="134"/>
      <c r="K230" s="160"/>
      <c r="L230" s="134"/>
      <c r="M230" s="26">
        <f t="shared" si="321"/>
        <v>-100</v>
      </c>
      <c r="N230" s="26">
        <f t="shared" si="322"/>
        <v>600</v>
      </c>
      <c r="O230" s="26">
        <f t="shared" si="323"/>
        <v>-700</v>
      </c>
      <c r="P230" s="276"/>
      <c r="Q230" s="93" t="s">
        <v>7</v>
      </c>
      <c r="R230" s="52">
        <f t="shared" si="324"/>
        <v>0</v>
      </c>
      <c r="S230" s="67">
        <f t="shared" si="325"/>
        <v>0</v>
      </c>
      <c r="T230" s="67">
        <v>0</v>
      </c>
      <c r="U230" s="68">
        <v>0</v>
      </c>
      <c r="V230" s="68">
        <f t="shared" si="326"/>
        <v>0</v>
      </c>
      <c r="W230" s="67">
        <v>0</v>
      </c>
      <c r="X230" s="67">
        <v>0</v>
      </c>
      <c r="Y230" s="27">
        <f t="shared" si="327"/>
        <v>-100</v>
      </c>
      <c r="Z230" s="27">
        <f t="shared" si="328"/>
        <v>600</v>
      </c>
      <c r="AA230" s="27">
        <f t="shared" si="329"/>
        <v>-700</v>
      </c>
      <c r="AB230" s="8"/>
      <c r="AC230" s="8"/>
      <c r="AD230" s="173"/>
    </row>
    <row r="231" spans="1:30" s="18" customFormat="1" ht="15.75" x14ac:dyDescent="0.25">
      <c r="A231" s="160"/>
      <c r="B231" s="167"/>
      <c r="C231" s="160"/>
      <c r="D231" s="160"/>
      <c r="E231" s="160"/>
      <c r="F231" s="160"/>
      <c r="G231" s="160"/>
      <c r="H231" s="160"/>
      <c r="I231" s="191"/>
      <c r="J231" s="134"/>
      <c r="K231" s="160"/>
      <c r="L231" s="134"/>
      <c r="M231" s="161"/>
      <c r="N231" s="161"/>
      <c r="O231" s="161"/>
      <c r="P231" s="276"/>
      <c r="Q231" s="94" t="s">
        <v>3</v>
      </c>
      <c r="R231" s="53">
        <f>SUM(R227:R230)</f>
        <v>2850</v>
      </c>
      <c r="S231" s="30">
        <f>SUM(S227:S230)</f>
        <v>1900</v>
      </c>
      <c r="T231" s="30">
        <f>SUM(T227:T230)</f>
        <v>950</v>
      </c>
      <c r="U231" s="30">
        <f t="shared" ref="U231:V231" si="330">SUM(U227:U230)</f>
        <v>950</v>
      </c>
      <c r="V231" s="30">
        <f t="shared" si="330"/>
        <v>2300</v>
      </c>
      <c r="W231" s="30">
        <f>SUM(W227:W230)</f>
        <v>650</v>
      </c>
      <c r="X231" s="30">
        <f>SUM(X227:X230)</f>
        <v>2300</v>
      </c>
      <c r="Y231" s="165"/>
      <c r="Z231" s="165"/>
      <c r="AA231" s="165"/>
      <c r="AB231" s="9"/>
      <c r="AC231" s="9"/>
      <c r="AD231" s="5"/>
    </row>
    <row r="232" spans="1:30" s="18" customFormat="1" ht="12.75" customHeight="1" x14ac:dyDescent="0.2">
      <c r="A232" s="166">
        <v>2</v>
      </c>
      <c r="B232" s="167" t="s">
        <v>95</v>
      </c>
      <c r="C232" s="134" t="s">
        <v>99</v>
      </c>
      <c r="D232" s="134" t="s">
        <v>221</v>
      </c>
      <c r="E232" s="134" t="s">
        <v>79</v>
      </c>
      <c r="F232" s="134"/>
      <c r="G232" s="134" t="s">
        <v>222</v>
      </c>
      <c r="H232" s="134" t="s">
        <v>133</v>
      </c>
      <c r="I232" s="190">
        <v>26.7</v>
      </c>
      <c r="J232" s="134">
        <v>35.96</v>
      </c>
      <c r="K232" s="159">
        <v>44559</v>
      </c>
      <c r="L232" s="159">
        <v>46354</v>
      </c>
      <c r="M232" s="32">
        <f>N232+O232</f>
        <v>480.05</v>
      </c>
      <c r="N232" s="32">
        <v>480.05</v>
      </c>
      <c r="O232" s="32">
        <v>0</v>
      </c>
      <c r="P232" s="180" t="s">
        <v>78</v>
      </c>
      <c r="Q232" s="88" t="s">
        <v>4</v>
      </c>
      <c r="R232" s="44"/>
      <c r="S232" s="67">
        <f>T232+U232</f>
        <v>2694.5699999999997</v>
      </c>
      <c r="T232" s="67">
        <v>1347.29</v>
      </c>
      <c r="U232" s="67">
        <v>1347.28</v>
      </c>
      <c r="V232" s="68">
        <f>X232</f>
        <v>2694.57</v>
      </c>
      <c r="W232" s="67">
        <v>867.23</v>
      </c>
      <c r="X232" s="67">
        <v>2694.57</v>
      </c>
      <c r="Y232" s="31">
        <f>M232+S232-V232</f>
        <v>480.04999999999973</v>
      </c>
      <c r="Z232" s="31">
        <f>N232+T232-W232</f>
        <v>960.1099999999999</v>
      </c>
      <c r="AA232" s="31">
        <f>O232+U232-X232+W232</f>
        <v>-480.06000000000017</v>
      </c>
      <c r="AB232" s="8" t="s">
        <v>155</v>
      </c>
      <c r="AC232" s="8"/>
      <c r="AD232" s="4"/>
    </row>
    <row r="233" spans="1:30" s="18" customFormat="1" ht="15.75" x14ac:dyDescent="0.2">
      <c r="A233" s="160"/>
      <c r="B233" s="167"/>
      <c r="C233" s="160"/>
      <c r="D233" s="160"/>
      <c r="E233" s="134"/>
      <c r="F233" s="160"/>
      <c r="G233" s="160"/>
      <c r="H233" s="160"/>
      <c r="I233" s="191"/>
      <c r="J233" s="134"/>
      <c r="K233" s="160"/>
      <c r="L233" s="134"/>
      <c r="M233" s="26">
        <f t="shared" ref="M233:M235" si="331">N233+O233</f>
        <v>480.04999999999973</v>
      </c>
      <c r="N233" s="26">
        <f t="shared" ref="N233:N235" si="332">Z232</f>
        <v>960.1099999999999</v>
      </c>
      <c r="O233" s="26">
        <f t="shared" ref="O233:O235" si="333">AA232</f>
        <v>-480.06000000000017</v>
      </c>
      <c r="P233" s="180"/>
      <c r="Q233" s="88" t="s">
        <v>5</v>
      </c>
      <c r="R233" s="45"/>
      <c r="S233" s="67">
        <f>T233+U233</f>
        <v>0</v>
      </c>
      <c r="T233" s="67">
        <v>0</v>
      </c>
      <c r="U233" s="67">
        <v>0</v>
      </c>
      <c r="V233" s="68">
        <f>X233</f>
        <v>0</v>
      </c>
      <c r="W233" s="67">
        <v>0</v>
      </c>
      <c r="X233" s="67">
        <v>0</v>
      </c>
      <c r="Y233" s="31">
        <f>M233+S233-V233</f>
        <v>480.04999999999973</v>
      </c>
      <c r="Z233" s="31">
        <f>N233+T233-W233</f>
        <v>960.1099999999999</v>
      </c>
      <c r="AA233" s="31">
        <f>O233+U233-X233+W233</f>
        <v>-480.06000000000017</v>
      </c>
      <c r="AB233" s="8"/>
      <c r="AC233" s="8"/>
      <c r="AD233" s="4"/>
    </row>
    <row r="234" spans="1:30" s="18" customFormat="1" ht="15.75" x14ac:dyDescent="0.2">
      <c r="A234" s="160"/>
      <c r="B234" s="167"/>
      <c r="C234" s="160"/>
      <c r="D234" s="160"/>
      <c r="E234" s="134"/>
      <c r="F234" s="160"/>
      <c r="G234" s="160"/>
      <c r="H234" s="160"/>
      <c r="I234" s="191"/>
      <c r="J234" s="134"/>
      <c r="K234" s="160"/>
      <c r="L234" s="134"/>
      <c r="M234" s="26">
        <f t="shared" si="331"/>
        <v>480.04999999999973</v>
      </c>
      <c r="N234" s="26">
        <f t="shared" si="332"/>
        <v>960.1099999999999</v>
      </c>
      <c r="O234" s="26">
        <f t="shared" si="333"/>
        <v>-480.06000000000017</v>
      </c>
      <c r="P234" s="180"/>
      <c r="Q234" s="88" t="s">
        <v>6</v>
      </c>
      <c r="R234" s="45"/>
      <c r="S234" s="67">
        <f t="shared" ref="S234:S235" si="334">T234+U234</f>
        <v>0</v>
      </c>
      <c r="T234" s="67">
        <v>0</v>
      </c>
      <c r="U234" s="67">
        <v>0</v>
      </c>
      <c r="V234" s="68">
        <f t="shared" ref="V234:V235" si="335">X234</f>
        <v>0</v>
      </c>
      <c r="W234" s="67">
        <v>0</v>
      </c>
      <c r="X234" s="67">
        <v>0</v>
      </c>
      <c r="Y234" s="31">
        <f t="shared" ref="Y234:Y235" si="336">M234+S234-V234</f>
        <v>480.04999999999973</v>
      </c>
      <c r="Z234" s="31">
        <f t="shared" ref="Z234:Z235" si="337">N234+T234-W234</f>
        <v>960.1099999999999</v>
      </c>
      <c r="AA234" s="31">
        <f t="shared" ref="AA234:AA235" si="338">O234+U234-X234+W234</f>
        <v>-480.06000000000017</v>
      </c>
      <c r="AB234" s="8"/>
      <c r="AC234" s="8"/>
      <c r="AD234" s="4"/>
    </row>
    <row r="235" spans="1:30" s="18" customFormat="1" ht="15.75" x14ac:dyDescent="0.2">
      <c r="A235" s="160"/>
      <c r="B235" s="167"/>
      <c r="C235" s="160"/>
      <c r="D235" s="160"/>
      <c r="E235" s="134"/>
      <c r="F235" s="160"/>
      <c r="G235" s="160"/>
      <c r="H235" s="160"/>
      <c r="I235" s="191"/>
      <c r="J235" s="134"/>
      <c r="K235" s="160"/>
      <c r="L235" s="134"/>
      <c r="M235" s="26">
        <f t="shared" si="331"/>
        <v>480.04999999999973</v>
      </c>
      <c r="N235" s="26">
        <f t="shared" si="332"/>
        <v>960.1099999999999</v>
      </c>
      <c r="O235" s="26">
        <f t="shared" si="333"/>
        <v>-480.06000000000017</v>
      </c>
      <c r="P235" s="180"/>
      <c r="Q235" s="88" t="s">
        <v>7</v>
      </c>
      <c r="R235" s="45"/>
      <c r="S235" s="67">
        <f t="shared" si="334"/>
        <v>0</v>
      </c>
      <c r="T235" s="67">
        <v>0</v>
      </c>
      <c r="U235" s="67">
        <v>0</v>
      </c>
      <c r="V235" s="68">
        <f t="shared" si="335"/>
        <v>0</v>
      </c>
      <c r="W235" s="67">
        <v>0</v>
      </c>
      <c r="X235" s="67">
        <v>0</v>
      </c>
      <c r="Y235" s="27">
        <f t="shared" si="336"/>
        <v>480.04999999999973</v>
      </c>
      <c r="Z235" s="27">
        <f t="shared" si="337"/>
        <v>960.1099999999999</v>
      </c>
      <c r="AA235" s="27">
        <f t="shared" si="338"/>
        <v>-480.06000000000017</v>
      </c>
      <c r="AB235" s="8"/>
      <c r="AC235" s="8"/>
      <c r="AD235" s="4"/>
    </row>
    <row r="236" spans="1:30" s="18" customFormat="1" ht="15.75" x14ac:dyDescent="0.2">
      <c r="A236" s="160"/>
      <c r="B236" s="167"/>
      <c r="C236" s="160"/>
      <c r="D236" s="160"/>
      <c r="E236" s="134"/>
      <c r="F236" s="160"/>
      <c r="G236" s="160"/>
      <c r="H236" s="160"/>
      <c r="I236" s="191"/>
      <c r="J236" s="134"/>
      <c r="K236" s="160"/>
      <c r="L236" s="134"/>
      <c r="M236" s="161"/>
      <c r="N236" s="161"/>
      <c r="O236" s="161"/>
      <c r="P236" s="180"/>
      <c r="Q236" s="82" t="s">
        <v>3</v>
      </c>
      <c r="R236" s="42">
        <f>R235</f>
        <v>0</v>
      </c>
      <c r="S236" s="30">
        <f>SUM(S232:S235)</f>
        <v>2694.5699999999997</v>
      </c>
      <c r="T236" s="30">
        <f>SUM(T232:T235)</f>
        <v>1347.29</v>
      </c>
      <c r="U236" s="30">
        <f t="shared" ref="U236:V236" si="339">SUM(U232:U235)</f>
        <v>1347.28</v>
      </c>
      <c r="V236" s="30">
        <f t="shared" si="339"/>
        <v>2694.57</v>
      </c>
      <c r="W236" s="30">
        <f>SUM(W232:W235)</f>
        <v>867.23</v>
      </c>
      <c r="X236" s="30">
        <f>SUM(X232:X235)</f>
        <v>2694.57</v>
      </c>
      <c r="Y236" s="165"/>
      <c r="Z236" s="165"/>
      <c r="AA236" s="165"/>
      <c r="AB236" s="9"/>
      <c r="AC236" s="9"/>
      <c r="AD236" s="5"/>
    </row>
    <row r="237" spans="1:30" s="18" customFormat="1" ht="15.75" x14ac:dyDescent="0.2">
      <c r="A237" s="166">
        <v>3</v>
      </c>
      <c r="B237" s="167" t="s">
        <v>95</v>
      </c>
      <c r="C237" s="134" t="s">
        <v>103</v>
      </c>
      <c r="D237" s="134" t="s">
        <v>220</v>
      </c>
      <c r="E237" s="134" t="s">
        <v>73</v>
      </c>
      <c r="F237" s="134"/>
      <c r="G237" s="134" t="s">
        <v>104</v>
      </c>
      <c r="H237" s="134" t="s">
        <v>100</v>
      </c>
      <c r="I237" s="190"/>
      <c r="J237" s="134"/>
      <c r="K237" s="159">
        <v>43831</v>
      </c>
      <c r="L237" s="159">
        <v>45597</v>
      </c>
      <c r="M237" s="32">
        <f>N237+O237</f>
        <v>46.6</v>
      </c>
      <c r="N237" s="32">
        <v>46.6</v>
      </c>
      <c r="O237" s="32">
        <v>0</v>
      </c>
      <c r="P237" s="180" t="s">
        <v>78</v>
      </c>
      <c r="Q237" s="88" t="s">
        <v>4</v>
      </c>
      <c r="R237" s="44"/>
      <c r="S237" s="67">
        <f>T237+U237</f>
        <v>279.60000000000002</v>
      </c>
      <c r="T237" s="67">
        <v>139.80000000000001</v>
      </c>
      <c r="U237" s="68">
        <v>139.80000000000001</v>
      </c>
      <c r="V237" s="68">
        <f>X237</f>
        <v>559.20000000000005</v>
      </c>
      <c r="W237" s="67">
        <v>93.2</v>
      </c>
      <c r="X237" s="67">
        <v>559.20000000000005</v>
      </c>
      <c r="Y237" s="31">
        <f>M237+S237-V237</f>
        <v>-233</v>
      </c>
      <c r="Z237" s="31">
        <f>N237+T237-W237</f>
        <v>93.2</v>
      </c>
      <c r="AA237" s="31">
        <f>O237+U237-X237+W237</f>
        <v>-326.20000000000005</v>
      </c>
      <c r="AB237" s="8" t="s">
        <v>152</v>
      </c>
      <c r="AC237" s="8"/>
      <c r="AD237" s="171" t="s">
        <v>425</v>
      </c>
    </row>
    <row r="238" spans="1:30" s="18" customFormat="1" ht="15.75" x14ac:dyDescent="0.2">
      <c r="A238" s="160"/>
      <c r="B238" s="167"/>
      <c r="C238" s="160"/>
      <c r="D238" s="160"/>
      <c r="E238" s="160"/>
      <c r="F238" s="160"/>
      <c r="G238" s="160"/>
      <c r="H238" s="160"/>
      <c r="I238" s="191"/>
      <c r="J238" s="134"/>
      <c r="K238" s="160"/>
      <c r="L238" s="134"/>
      <c r="M238" s="26">
        <f t="shared" ref="M238:M240" si="340">N238+O238</f>
        <v>-233.00000000000006</v>
      </c>
      <c r="N238" s="26">
        <f t="shared" ref="N238:N240" si="341">Z237</f>
        <v>93.2</v>
      </c>
      <c r="O238" s="26">
        <f>AA237</f>
        <v>-326.20000000000005</v>
      </c>
      <c r="P238" s="180"/>
      <c r="Q238" s="88" t="s">
        <v>5</v>
      </c>
      <c r="R238" s="45"/>
      <c r="S238" s="67">
        <f>T238+U238</f>
        <v>0</v>
      </c>
      <c r="T238" s="67">
        <v>0</v>
      </c>
      <c r="U238" s="67">
        <v>0</v>
      </c>
      <c r="V238" s="68">
        <f>X238</f>
        <v>0</v>
      </c>
      <c r="W238" s="67">
        <v>0</v>
      </c>
      <c r="X238" s="67">
        <v>0</v>
      </c>
      <c r="Y238" s="31">
        <f>M238+S238-V238</f>
        <v>-233.00000000000006</v>
      </c>
      <c r="Z238" s="31">
        <f>N238+T238-W238</f>
        <v>93.2</v>
      </c>
      <c r="AA238" s="31">
        <f>O238+U238-X238+W238</f>
        <v>-326.20000000000005</v>
      </c>
      <c r="AB238" s="8"/>
      <c r="AC238" s="8"/>
      <c r="AD238" s="172"/>
    </row>
    <row r="239" spans="1:30" s="18" customFormat="1" ht="15.75" x14ac:dyDescent="0.2">
      <c r="A239" s="160"/>
      <c r="B239" s="167"/>
      <c r="C239" s="160"/>
      <c r="D239" s="160"/>
      <c r="E239" s="160"/>
      <c r="F239" s="160"/>
      <c r="G239" s="160"/>
      <c r="H239" s="160"/>
      <c r="I239" s="191"/>
      <c r="J239" s="134"/>
      <c r="K239" s="160"/>
      <c r="L239" s="134"/>
      <c r="M239" s="26">
        <f t="shared" si="340"/>
        <v>-233.00000000000006</v>
      </c>
      <c r="N239" s="26">
        <f t="shared" si="341"/>
        <v>93.2</v>
      </c>
      <c r="O239" s="26">
        <f t="shared" ref="O239:O240" si="342">AA238</f>
        <v>-326.20000000000005</v>
      </c>
      <c r="P239" s="180"/>
      <c r="Q239" s="88" t="s">
        <v>6</v>
      </c>
      <c r="R239" s="45"/>
      <c r="S239" s="67">
        <f t="shared" ref="S239:S240" si="343">T239+U239</f>
        <v>0</v>
      </c>
      <c r="T239" s="67">
        <v>0</v>
      </c>
      <c r="U239" s="67">
        <v>0</v>
      </c>
      <c r="V239" s="68">
        <f t="shared" ref="V239:V240" si="344">X239</f>
        <v>0</v>
      </c>
      <c r="W239" s="67">
        <v>0</v>
      </c>
      <c r="X239" s="67">
        <v>0</v>
      </c>
      <c r="Y239" s="31">
        <f t="shared" ref="Y239:Y240" si="345">M239+S239-V239</f>
        <v>-233.00000000000006</v>
      </c>
      <c r="Z239" s="31">
        <f t="shared" ref="Z239:Z240" si="346">N239+T239-W239</f>
        <v>93.2</v>
      </c>
      <c r="AA239" s="31">
        <f t="shared" ref="AA239:AA240" si="347">O239+U239-X239+W239</f>
        <v>-326.20000000000005</v>
      </c>
      <c r="AB239" s="8"/>
      <c r="AC239" s="8"/>
      <c r="AD239" s="172"/>
    </row>
    <row r="240" spans="1:30" s="18" customFormat="1" ht="15.75" x14ac:dyDescent="0.2">
      <c r="A240" s="160"/>
      <c r="B240" s="167"/>
      <c r="C240" s="160"/>
      <c r="D240" s="160"/>
      <c r="E240" s="160"/>
      <c r="F240" s="160"/>
      <c r="G240" s="160"/>
      <c r="H240" s="160"/>
      <c r="I240" s="191"/>
      <c r="J240" s="134"/>
      <c r="K240" s="160"/>
      <c r="L240" s="134"/>
      <c r="M240" s="26">
        <f t="shared" si="340"/>
        <v>-233.00000000000006</v>
      </c>
      <c r="N240" s="26">
        <f t="shared" si="341"/>
        <v>93.2</v>
      </c>
      <c r="O240" s="26">
        <f t="shared" si="342"/>
        <v>-326.20000000000005</v>
      </c>
      <c r="P240" s="180"/>
      <c r="Q240" s="88" t="s">
        <v>7</v>
      </c>
      <c r="R240" s="45"/>
      <c r="S240" s="67">
        <f t="shared" si="343"/>
        <v>0</v>
      </c>
      <c r="T240" s="67">
        <v>0</v>
      </c>
      <c r="U240" s="67">
        <v>0</v>
      </c>
      <c r="V240" s="68">
        <f t="shared" si="344"/>
        <v>0</v>
      </c>
      <c r="W240" s="67">
        <v>0</v>
      </c>
      <c r="X240" s="67">
        <v>0</v>
      </c>
      <c r="Y240" s="27">
        <f t="shared" si="345"/>
        <v>-233.00000000000006</v>
      </c>
      <c r="Z240" s="27">
        <f t="shared" si="346"/>
        <v>93.2</v>
      </c>
      <c r="AA240" s="27">
        <f t="shared" si="347"/>
        <v>-326.20000000000005</v>
      </c>
      <c r="AB240" s="8"/>
      <c r="AC240" s="8"/>
      <c r="AD240" s="173"/>
    </row>
    <row r="241" spans="1:30" s="18" customFormat="1" ht="15.75" x14ac:dyDescent="0.2">
      <c r="A241" s="160"/>
      <c r="B241" s="167"/>
      <c r="C241" s="160"/>
      <c r="D241" s="160"/>
      <c r="E241" s="160"/>
      <c r="F241" s="160"/>
      <c r="G241" s="160"/>
      <c r="H241" s="160"/>
      <c r="I241" s="191"/>
      <c r="J241" s="134"/>
      <c r="K241" s="160"/>
      <c r="L241" s="134"/>
      <c r="M241" s="161"/>
      <c r="N241" s="161"/>
      <c r="O241" s="161"/>
      <c r="P241" s="180"/>
      <c r="Q241" s="82" t="s">
        <v>3</v>
      </c>
      <c r="R241" s="42">
        <f>R240</f>
        <v>0</v>
      </c>
      <c r="S241" s="30">
        <f>SUM(S237:S240)</f>
        <v>279.60000000000002</v>
      </c>
      <c r="T241" s="30">
        <f>SUM(T237:T240)</f>
        <v>139.80000000000001</v>
      </c>
      <c r="U241" s="30">
        <f t="shared" ref="U241:V241" si="348">SUM(U237:U240)</f>
        <v>139.80000000000001</v>
      </c>
      <c r="V241" s="30">
        <f t="shared" si="348"/>
        <v>559.20000000000005</v>
      </c>
      <c r="W241" s="30">
        <f>SUM(W237:W240)</f>
        <v>93.2</v>
      </c>
      <c r="X241" s="30">
        <f>SUM(X237:X240)</f>
        <v>559.20000000000005</v>
      </c>
      <c r="Y241" s="165"/>
      <c r="Z241" s="165"/>
      <c r="AA241" s="165"/>
      <c r="AB241" s="9"/>
      <c r="AC241" s="9"/>
      <c r="AD241" s="5"/>
    </row>
    <row r="242" spans="1:30" s="18" customFormat="1" ht="12.75" customHeight="1" x14ac:dyDescent="0.2">
      <c r="A242" s="166">
        <v>4</v>
      </c>
      <c r="B242" s="167" t="s">
        <v>95</v>
      </c>
      <c r="C242" s="134" t="s">
        <v>111</v>
      </c>
      <c r="D242" s="134" t="s">
        <v>219</v>
      </c>
      <c r="E242" s="134" t="s">
        <v>73</v>
      </c>
      <c r="F242" s="134"/>
      <c r="G242" s="134" t="s">
        <v>102</v>
      </c>
      <c r="H242" s="134" t="s">
        <v>100</v>
      </c>
      <c r="I242" s="190"/>
      <c r="J242" s="134"/>
      <c r="K242" s="159">
        <v>44348</v>
      </c>
      <c r="L242" s="159">
        <v>44926</v>
      </c>
      <c r="M242" s="32">
        <f>N242+O242</f>
        <v>0</v>
      </c>
      <c r="N242" s="32">
        <v>0</v>
      </c>
      <c r="O242" s="32">
        <v>0</v>
      </c>
      <c r="P242" s="180" t="s">
        <v>78</v>
      </c>
      <c r="Q242" s="88" t="s">
        <v>4</v>
      </c>
      <c r="R242" s="44"/>
      <c r="S242" s="67">
        <f>T242+U242</f>
        <v>300</v>
      </c>
      <c r="T242" s="67">
        <v>150</v>
      </c>
      <c r="U242" s="67">
        <v>150</v>
      </c>
      <c r="V242" s="68">
        <f>X242</f>
        <v>300</v>
      </c>
      <c r="W242" s="67">
        <v>37.5</v>
      </c>
      <c r="X242" s="67">
        <v>300</v>
      </c>
      <c r="Y242" s="31">
        <f>M242+S242-V242</f>
        <v>0</v>
      </c>
      <c r="Z242" s="31">
        <f>N242+T242-W242</f>
        <v>112.5</v>
      </c>
      <c r="AA242" s="31">
        <f>O242+U242-X242+W242</f>
        <v>-112.5</v>
      </c>
      <c r="AB242" s="8" t="s">
        <v>152</v>
      </c>
      <c r="AC242" s="8"/>
      <c r="AD242" s="4"/>
    </row>
    <row r="243" spans="1:30" s="18" customFormat="1" ht="15.75" x14ac:dyDescent="0.2">
      <c r="A243" s="160"/>
      <c r="B243" s="167"/>
      <c r="C243" s="160"/>
      <c r="D243" s="160"/>
      <c r="E243" s="160"/>
      <c r="F243" s="160"/>
      <c r="G243" s="160"/>
      <c r="H243" s="160"/>
      <c r="I243" s="191"/>
      <c r="J243" s="134"/>
      <c r="K243" s="160"/>
      <c r="L243" s="134"/>
      <c r="M243" s="26">
        <f t="shared" ref="M243:M245" si="349">N243+O243</f>
        <v>0</v>
      </c>
      <c r="N243" s="26">
        <f t="shared" ref="N243:N245" si="350">Z242</f>
        <v>112.5</v>
      </c>
      <c r="O243" s="26">
        <f t="shared" ref="O243:O245" si="351">AA242</f>
        <v>-112.5</v>
      </c>
      <c r="P243" s="180"/>
      <c r="Q243" s="88" t="s">
        <v>5</v>
      </c>
      <c r="R243" s="45"/>
      <c r="S243" s="67">
        <f>T243+U243</f>
        <v>0</v>
      </c>
      <c r="T243" s="67">
        <v>0</v>
      </c>
      <c r="U243" s="67">
        <v>0</v>
      </c>
      <c r="V243" s="68">
        <f>X243</f>
        <v>0</v>
      </c>
      <c r="W243" s="67">
        <v>0</v>
      </c>
      <c r="X243" s="67">
        <v>0</v>
      </c>
      <c r="Y243" s="31">
        <f>M243+S243-V243</f>
        <v>0</v>
      </c>
      <c r="Z243" s="31">
        <f>N243+T243-W243</f>
        <v>112.5</v>
      </c>
      <c r="AA243" s="31">
        <f>O243+U243-X243+W243</f>
        <v>-112.5</v>
      </c>
      <c r="AB243" s="8"/>
      <c r="AC243" s="8"/>
      <c r="AD243" s="4"/>
    </row>
    <row r="244" spans="1:30" s="18" customFormat="1" ht="15.75" x14ac:dyDescent="0.2">
      <c r="A244" s="160"/>
      <c r="B244" s="167"/>
      <c r="C244" s="160"/>
      <c r="D244" s="160"/>
      <c r="E244" s="160"/>
      <c r="F244" s="160"/>
      <c r="G244" s="160"/>
      <c r="H244" s="160"/>
      <c r="I244" s="191"/>
      <c r="J244" s="134"/>
      <c r="K244" s="160"/>
      <c r="L244" s="134"/>
      <c r="M244" s="26">
        <f t="shared" si="349"/>
        <v>0</v>
      </c>
      <c r="N244" s="26">
        <f t="shared" si="350"/>
        <v>112.5</v>
      </c>
      <c r="O244" s="26">
        <f t="shared" si="351"/>
        <v>-112.5</v>
      </c>
      <c r="P244" s="180"/>
      <c r="Q244" s="88" t="s">
        <v>6</v>
      </c>
      <c r="R244" s="45"/>
      <c r="S244" s="67">
        <f t="shared" ref="S244:S245" si="352">T244+U244</f>
        <v>0</v>
      </c>
      <c r="T244" s="67">
        <v>0</v>
      </c>
      <c r="U244" s="67">
        <v>0</v>
      </c>
      <c r="V244" s="68">
        <f t="shared" ref="V244:V245" si="353">X244</f>
        <v>0</v>
      </c>
      <c r="W244" s="67">
        <v>0</v>
      </c>
      <c r="X244" s="67">
        <v>0</v>
      </c>
      <c r="Y244" s="31">
        <f t="shared" ref="Y244:Y245" si="354">M244+S244-V244</f>
        <v>0</v>
      </c>
      <c r="Z244" s="31">
        <f t="shared" ref="Z244:Z245" si="355">N244+T244-W244</f>
        <v>112.5</v>
      </c>
      <c r="AA244" s="31">
        <f t="shared" ref="AA244:AA245" si="356">O244+U244-X244+W244</f>
        <v>-112.5</v>
      </c>
      <c r="AB244" s="8"/>
      <c r="AC244" s="8"/>
      <c r="AD244" s="4"/>
    </row>
    <row r="245" spans="1:30" s="18" customFormat="1" ht="15.75" x14ac:dyDescent="0.2">
      <c r="A245" s="160"/>
      <c r="B245" s="167"/>
      <c r="C245" s="160"/>
      <c r="D245" s="160"/>
      <c r="E245" s="160"/>
      <c r="F245" s="160"/>
      <c r="G245" s="160"/>
      <c r="H245" s="160"/>
      <c r="I245" s="191"/>
      <c r="J245" s="134"/>
      <c r="K245" s="160"/>
      <c r="L245" s="134"/>
      <c r="M245" s="26">
        <f t="shared" si="349"/>
        <v>0</v>
      </c>
      <c r="N245" s="26">
        <f t="shared" si="350"/>
        <v>112.5</v>
      </c>
      <c r="O245" s="26">
        <f t="shared" si="351"/>
        <v>-112.5</v>
      </c>
      <c r="P245" s="180"/>
      <c r="Q245" s="88" t="s">
        <v>7</v>
      </c>
      <c r="R245" s="45"/>
      <c r="S245" s="67">
        <f t="shared" si="352"/>
        <v>0</v>
      </c>
      <c r="T245" s="67">
        <v>0</v>
      </c>
      <c r="U245" s="67">
        <v>0</v>
      </c>
      <c r="V245" s="68">
        <f t="shared" si="353"/>
        <v>0</v>
      </c>
      <c r="W245" s="67">
        <v>0</v>
      </c>
      <c r="X245" s="67">
        <v>0</v>
      </c>
      <c r="Y245" s="27">
        <f t="shared" si="354"/>
        <v>0</v>
      </c>
      <c r="Z245" s="27">
        <f t="shared" si="355"/>
        <v>112.5</v>
      </c>
      <c r="AA245" s="27">
        <f t="shared" si="356"/>
        <v>-112.5</v>
      </c>
      <c r="AB245" s="8"/>
      <c r="AC245" s="8"/>
      <c r="AD245" s="4"/>
    </row>
    <row r="246" spans="1:30" s="18" customFormat="1" ht="14.25" customHeight="1" x14ac:dyDescent="0.2">
      <c r="A246" s="160"/>
      <c r="B246" s="167"/>
      <c r="C246" s="160"/>
      <c r="D246" s="160"/>
      <c r="E246" s="160"/>
      <c r="F246" s="160"/>
      <c r="G246" s="160"/>
      <c r="H246" s="160"/>
      <c r="I246" s="191"/>
      <c r="J246" s="134"/>
      <c r="K246" s="160"/>
      <c r="L246" s="134"/>
      <c r="M246" s="161"/>
      <c r="N246" s="161"/>
      <c r="O246" s="161"/>
      <c r="P246" s="180"/>
      <c r="Q246" s="82" t="s">
        <v>3</v>
      </c>
      <c r="R246" s="42">
        <f>R245</f>
        <v>0</v>
      </c>
      <c r="S246" s="30">
        <f>SUM(S242:S245)</f>
        <v>300</v>
      </c>
      <c r="T246" s="30">
        <f>SUM(T242:T245)</f>
        <v>150</v>
      </c>
      <c r="U246" s="30">
        <f t="shared" ref="U246:V246" si="357">SUM(U242:U245)</f>
        <v>150</v>
      </c>
      <c r="V246" s="30">
        <f t="shared" si="357"/>
        <v>300</v>
      </c>
      <c r="W246" s="30">
        <f>SUM(W242:W245)</f>
        <v>37.5</v>
      </c>
      <c r="X246" s="30">
        <f>SUM(X242:X245)</f>
        <v>300</v>
      </c>
      <c r="Y246" s="165"/>
      <c r="Z246" s="165"/>
      <c r="AA246" s="165"/>
      <c r="AB246" s="9"/>
      <c r="AC246" s="9"/>
      <c r="AD246" s="5"/>
    </row>
    <row r="247" spans="1:30" s="18" customFormat="1" ht="15.75" x14ac:dyDescent="0.2">
      <c r="A247" s="166">
        <v>5</v>
      </c>
      <c r="B247" s="167" t="s">
        <v>95</v>
      </c>
      <c r="C247" s="134" t="s">
        <v>101</v>
      </c>
      <c r="D247" s="134" t="s">
        <v>218</v>
      </c>
      <c r="E247" s="134" t="s">
        <v>73</v>
      </c>
      <c r="F247" s="134"/>
      <c r="G247" s="134" t="s">
        <v>102</v>
      </c>
      <c r="H247" s="134" t="s">
        <v>100</v>
      </c>
      <c r="I247" s="190"/>
      <c r="J247" s="134"/>
      <c r="K247" s="159">
        <v>44197</v>
      </c>
      <c r="L247" s="159">
        <v>44926</v>
      </c>
      <c r="M247" s="32">
        <f>N247+O247</f>
        <v>0</v>
      </c>
      <c r="N247" s="32">
        <v>0</v>
      </c>
      <c r="O247" s="32">
        <v>0</v>
      </c>
      <c r="P247" s="180" t="s">
        <v>78</v>
      </c>
      <c r="Q247" s="88" t="s">
        <v>4</v>
      </c>
      <c r="R247" s="44"/>
      <c r="S247" s="67">
        <f>T247+U247</f>
        <v>2450</v>
      </c>
      <c r="T247" s="67">
        <v>1225</v>
      </c>
      <c r="U247" s="67">
        <v>1225</v>
      </c>
      <c r="V247" s="68">
        <f>X247</f>
        <v>2450</v>
      </c>
      <c r="W247" s="67">
        <v>1112.5</v>
      </c>
      <c r="X247" s="67">
        <v>2450</v>
      </c>
      <c r="Y247" s="31">
        <f>M247+S247-V247</f>
        <v>0</v>
      </c>
      <c r="Z247" s="31">
        <f>N247+T247-W247</f>
        <v>112.5</v>
      </c>
      <c r="AA247" s="31">
        <f>O247+U247-X247+W247</f>
        <v>-112.5</v>
      </c>
      <c r="AB247" s="8" t="s">
        <v>156</v>
      </c>
      <c r="AC247" s="8"/>
      <c r="AD247" s="4"/>
    </row>
    <row r="248" spans="1:30" s="18" customFormat="1" ht="15.75" x14ac:dyDescent="0.2">
      <c r="A248" s="160"/>
      <c r="B248" s="167"/>
      <c r="C248" s="134"/>
      <c r="D248" s="134"/>
      <c r="E248" s="160"/>
      <c r="F248" s="134"/>
      <c r="G248" s="134"/>
      <c r="H248" s="134"/>
      <c r="I248" s="190"/>
      <c r="J248" s="134"/>
      <c r="K248" s="159"/>
      <c r="L248" s="159"/>
      <c r="M248" s="26">
        <f t="shared" ref="M248:M250" si="358">N248+O248</f>
        <v>0</v>
      </c>
      <c r="N248" s="26">
        <f t="shared" ref="N248:N250" si="359">Z247</f>
        <v>112.5</v>
      </c>
      <c r="O248" s="26">
        <f t="shared" ref="O248:O250" si="360">AA247</f>
        <v>-112.5</v>
      </c>
      <c r="P248" s="180"/>
      <c r="Q248" s="88" t="s">
        <v>5</v>
      </c>
      <c r="R248" s="45"/>
      <c r="S248" s="67">
        <f>T248+U248</f>
        <v>0</v>
      </c>
      <c r="T248" s="67">
        <v>0</v>
      </c>
      <c r="U248" s="67">
        <v>0</v>
      </c>
      <c r="V248" s="68">
        <f>X248</f>
        <v>0</v>
      </c>
      <c r="W248" s="67">
        <v>0</v>
      </c>
      <c r="X248" s="67">
        <v>0</v>
      </c>
      <c r="Y248" s="31">
        <f>M248+S248-V248</f>
        <v>0</v>
      </c>
      <c r="Z248" s="31">
        <f>N248+T248-W248</f>
        <v>112.5</v>
      </c>
      <c r="AA248" s="31">
        <f>O248+U248-X248+W248</f>
        <v>-112.5</v>
      </c>
      <c r="AB248" s="8"/>
      <c r="AC248" s="8"/>
      <c r="AD248" s="4"/>
    </row>
    <row r="249" spans="1:30" s="18" customFormat="1" ht="15.75" x14ac:dyDescent="0.2">
      <c r="A249" s="160"/>
      <c r="B249" s="167"/>
      <c r="C249" s="134"/>
      <c r="D249" s="134"/>
      <c r="E249" s="160"/>
      <c r="F249" s="134"/>
      <c r="G249" s="134"/>
      <c r="H249" s="134"/>
      <c r="I249" s="190"/>
      <c r="J249" s="134"/>
      <c r="K249" s="159"/>
      <c r="L249" s="159"/>
      <c r="M249" s="26">
        <f t="shared" si="358"/>
        <v>0</v>
      </c>
      <c r="N249" s="26">
        <f t="shared" si="359"/>
        <v>112.5</v>
      </c>
      <c r="O249" s="26">
        <f t="shared" si="360"/>
        <v>-112.5</v>
      </c>
      <c r="P249" s="180"/>
      <c r="Q249" s="88" t="s">
        <v>6</v>
      </c>
      <c r="R249" s="45"/>
      <c r="S249" s="67">
        <f t="shared" ref="S249:S250" si="361">T249+U249</f>
        <v>0</v>
      </c>
      <c r="T249" s="67">
        <v>0</v>
      </c>
      <c r="U249" s="67">
        <v>0</v>
      </c>
      <c r="V249" s="68">
        <f t="shared" ref="V249:V250" si="362">X249</f>
        <v>0</v>
      </c>
      <c r="W249" s="67">
        <v>0</v>
      </c>
      <c r="X249" s="67">
        <v>0</v>
      </c>
      <c r="Y249" s="31">
        <f t="shared" ref="Y249:Y250" si="363">M249+S249-V249</f>
        <v>0</v>
      </c>
      <c r="Z249" s="31">
        <f t="shared" ref="Z249:Z250" si="364">N249+T249-W249</f>
        <v>112.5</v>
      </c>
      <c r="AA249" s="31">
        <f t="shared" ref="AA249:AA250" si="365">O249+U249-X249+W249</f>
        <v>-112.5</v>
      </c>
      <c r="AB249" s="8"/>
      <c r="AC249" s="8"/>
      <c r="AD249" s="4"/>
    </row>
    <row r="250" spans="1:30" s="18" customFormat="1" ht="15.75" x14ac:dyDescent="0.2">
      <c r="A250" s="160"/>
      <c r="B250" s="167"/>
      <c r="C250" s="134"/>
      <c r="D250" s="134"/>
      <c r="E250" s="160"/>
      <c r="F250" s="134"/>
      <c r="G250" s="134"/>
      <c r="H250" s="134"/>
      <c r="I250" s="190"/>
      <c r="J250" s="134"/>
      <c r="K250" s="159"/>
      <c r="L250" s="159"/>
      <c r="M250" s="26">
        <f t="shared" si="358"/>
        <v>0</v>
      </c>
      <c r="N250" s="26">
        <f t="shared" si="359"/>
        <v>112.5</v>
      </c>
      <c r="O250" s="26">
        <f t="shared" si="360"/>
        <v>-112.5</v>
      </c>
      <c r="P250" s="180"/>
      <c r="Q250" s="88" t="s">
        <v>7</v>
      </c>
      <c r="R250" s="45"/>
      <c r="S250" s="67">
        <f t="shared" si="361"/>
        <v>0</v>
      </c>
      <c r="T250" s="67">
        <v>0</v>
      </c>
      <c r="U250" s="67">
        <v>0</v>
      </c>
      <c r="V250" s="68">
        <f t="shared" si="362"/>
        <v>0</v>
      </c>
      <c r="W250" s="67">
        <v>0</v>
      </c>
      <c r="X250" s="67">
        <v>0</v>
      </c>
      <c r="Y250" s="27">
        <f t="shared" si="363"/>
        <v>0</v>
      </c>
      <c r="Z250" s="27">
        <f t="shared" si="364"/>
        <v>112.5</v>
      </c>
      <c r="AA250" s="27">
        <f t="shared" si="365"/>
        <v>-112.5</v>
      </c>
      <c r="AB250" s="8"/>
      <c r="AC250" s="8"/>
      <c r="AD250" s="4"/>
    </row>
    <row r="251" spans="1:30" s="18" customFormat="1" ht="15.75" x14ac:dyDescent="0.2">
      <c r="A251" s="160"/>
      <c r="B251" s="167"/>
      <c r="C251" s="134"/>
      <c r="D251" s="134"/>
      <c r="E251" s="160"/>
      <c r="F251" s="134"/>
      <c r="G251" s="134"/>
      <c r="H251" s="134"/>
      <c r="I251" s="190"/>
      <c r="J251" s="134"/>
      <c r="K251" s="159"/>
      <c r="L251" s="159"/>
      <c r="M251" s="161"/>
      <c r="N251" s="161"/>
      <c r="O251" s="161"/>
      <c r="P251" s="180"/>
      <c r="Q251" s="82" t="s">
        <v>3</v>
      </c>
      <c r="R251" s="42">
        <f>R250</f>
        <v>0</v>
      </c>
      <c r="S251" s="30">
        <f>SUM(S247:S250)</f>
        <v>2450</v>
      </c>
      <c r="T251" s="30">
        <f>SUM(T247:T250)</f>
        <v>1225</v>
      </c>
      <c r="U251" s="30">
        <f t="shared" ref="U251:V251" si="366">SUM(U247:U250)</f>
        <v>1225</v>
      </c>
      <c r="V251" s="30">
        <f t="shared" si="366"/>
        <v>2450</v>
      </c>
      <c r="W251" s="30">
        <f>SUM(W247:W250)</f>
        <v>1112.5</v>
      </c>
      <c r="X251" s="30">
        <f>SUM(X247:X250)</f>
        <v>2450</v>
      </c>
      <c r="Y251" s="165"/>
      <c r="Z251" s="165"/>
      <c r="AA251" s="165"/>
      <c r="AB251" s="9"/>
      <c r="AC251" s="9"/>
      <c r="AD251" s="5"/>
    </row>
    <row r="252" spans="1:30" s="18" customFormat="1" ht="15.75" customHeight="1" x14ac:dyDescent="0.2">
      <c r="A252" s="166">
        <v>6</v>
      </c>
      <c r="B252" s="167" t="s">
        <v>95</v>
      </c>
      <c r="C252" s="134" t="s">
        <v>109</v>
      </c>
      <c r="D252" s="134" t="s">
        <v>231</v>
      </c>
      <c r="E252" s="134" t="s">
        <v>73</v>
      </c>
      <c r="F252" s="134"/>
      <c r="G252" s="144" t="s">
        <v>232</v>
      </c>
      <c r="H252" s="134" t="s">
        <v>100</v>
      </c>
      <c r="I252" s="190"/>
      <c r="J252" s="134"/>
      <c r="K252" s="159">
        <v>44197</v>
      </c>
      <c r="L252" s="159">
        <v>45291</v>
      </c>
      <c r="M252" s="32">
        <f>N252+O252</f>
        <v>0</v>
      </c>
      <c r="N252" s="32">
        <v>0</v>
      </c>
      <c r="O252" s="32">
        <v>0</v>
      </c>
      <c r="P252" s="180" t="s">
        <v>78</v>
      </c>
      <c r="Q252" s="88" t="s">
        <v>4</v>
      </c>
      <c r="R252" s="44"/>
      <c r="S252" s="67">
        <f>T252+U252</f>
        <v>75</v>
      </c>
      <c r="T252" s="67">
        <v>37.5</v>
      </c>
      <c r="U252" s="67">
        <v>37.5</v>
      </c>
      <c r="V252" s="68">
        <f>X252</f>
        <v>75</v>
      </c>
      <c r="W252" s="67">
        <v>37.5</v>
      </c>
      <c r="X252" s="67">
        <v>75</v>
      </c>
      <c r="Y252" s="31">
        <f>M252+S252-V252</f>
        <v>0</v>
      </c>
      <c r="Z252" s="31">
        <f>N252+T252-W252</f>
        <v>0</v>
      </c>
      <c r="AA252" s="31">
        <f>O252+U252-X252+W252</f>
        <v>0</v>
      </c>
      <c r="AB252" s="8" t="s">
        <v>152</v>
      </c>
      <c r="AC252" s="8"/>
      <c r="AD252" s="77"/>
    </row>
    <row r="253" spans="1:30" s="18" customFormat="1" ht="15.75" x14ac:dyDescent="0.2">
      <c r="A253" s="160"/>
      <c r="B253" s="167"/>
      <c r="C253" s="160"/>
      <c r="D253" s="160"/>
      <c r="E253" s="160"/>
      <c r="F253" s="160"/>
      <c r="G253" s="145"/>
      <c r="H253" s="160"/>
      <c r="I253" s="191"/>
      <c r="J253" s="134"/>
      <c r="K253" s="160"/>
      <c r="L253" s="134"/>
      <c r="M253" s="26">
        <f t="shared" ref="M253:M255" si="367">N253+O253</f>
        <v>0</v>
      </c>
      <c r="N253" s="26">
        <f t="shared" ref="N253:N255" si="368">Z252</f>
        <v>0</v>
      </c>
      <c r="O253" s="26">
        <f t="shared" ref="O253:O255" si="369">AA252</f>
        <v>0</v>
      </c>
      <c r="P253" s="180"/>
      <c r="Q253" s="88" t="s">
        <v>5</v>
      </c>
      <c r="R253" s="45"/>
      <c r="S253" s="67">
        <f>T253+U253</f>
        <v>0</v>
      </c>
      <c r="T253" s="67">
        <v>0</v>
      </c>
      <c r="U253" s="67">
        <v>0</v>
      </c>
      <c r="V253" s="68">
        <f>X253</f>
        <v>0</v>
      </c>
      <c r="W253" s="67">
        <v>0</v>
      </c>
      <c r="X253" s="67">
        <v>0</v>
      </c>
      <c r="Y253" s="31">
        <f>M253+S253-V253</f>
        <v>0</v>
      </c>
      <c r="Z253" s="31">
        <f>N253+T253-W253</f>
        <v>0</v>
      </c>
      <c r="AA253" s="31">
        <f>O253+U253-X253+W253</f>
        <v>0</v>
      </c>
      <c r="AB253" s="8"/>
      <c r="AC253" s="8"/>
      <c r="AD253" s="77"/>
    </row>
    <row r="254" spans="1:30" s="18" customFormat="1" ht="15.75" x14ac:dyDescent="0.2">
      <c r="A254" s="160"/>
      <c r="B254" s="167"/>
      <c r="C254" s="160"/>
      <c r="D254" s="160"/>
      <c r="E254" s="160"/>
      <c r="F254" s="160"/>
      <c r="G254" s="145"/>
      <c r="H254" s="160"/>
      <c r="I254" s="191"/>
      <c r="J254" s="134"/>
      <c r="K254" s="160"/>
      <c r="L254" s="134"/>
      <c r="M254" s="26">
        <f t="shared" si="367"/>
        <v>0</v>
      </c>
      <c r="N254" s="26">
        <f t="shared" si="368"/>
        <v>0</v>
      </c>
      <c r="O254" s="26">
        <f t="shared" si="369"/>
        <v>0</v>
      </c>
      <c r="P254" s="180"/>
      <c r="Q254" s="88" t="s">
        <v>6</v>
      </c>
      <c r="R254" s="45"/>
      <c r="S254" s="67">
        <f t="shared" ref="S254:S255" si="370">T254+U254</f>
        <v>0</v>
      </c>
      <c r="T254" s="67">
        <v>0</v>
      </c>
      <c r="U254" s="67">
        <v>0</v>
      </c>
      <c r="V254" s="68">
        <f t="shared" ref="V254:V255" si="371">X254</f>
        <v>0</v>
      </c>
      <c r="W254" s="67">
        <v>0</v>
      </c>
      <c r="X254" s="67">
        <v>0</v>
      </c>
      <c r="Y254" s="31">
        <f t="shared" ref="Y254:Y255" si="372">M254+S254-V254</f>
        <v>0</v>
      </c>
      <c r="Z254" s="31">
        <f t="shared" ref="Z254:Z255" si="373">N254+T254-W254</f>
        <v>0</v>
      </c>
      <c r="AA254" s="31">
        <f t="shared" ref="AA254:AA255" si="374">O254+U254-X254+W254</f>
        <v>0</v>
      </c>
      <c r="AB254" s="8"/>
      <c r="AC254" s="8"/>
      <c r="AD254" s="77"/>
    </row>
    <row r="255" spans="1:30" s="18" customFormat="1" ht="15.75" x14ac:dyDescent="0.2">
      <c r="A255" s="160"/>
      <c r="B255" s="167"/>
      <c r="C255" s="160"/>
      <c r="D255" s="160"/>
      <c r="E255" s="160"/>
      <c r="F255" s="160"/>
      <c r="G255" s="145"/>
      <c r="H255" s="160"/>
      <c r="I255" s="191"/>
      <c r="J255" s="134"/>
      <c r="K255" s="160"/>
      <c r="L255" s="134"/>
      <c r="M255" s="26">
        <f t="shared" si="367"/>
        <v>0</v>
      </c>
      <c r="N255" s="26">
        <f t="shared" si="368"/>
        <v>0</v>
      </c>
      <c r="O255" s="26">
        <f t="shared" si="369"/>
        <v>0</v>
      </c>
      <c r="P255" s="180"/>
      <c r="Q255" s="88" t="s">
        <v>7</v>
      </c>
      <c r="R255" s="45"/>
      <c r="S255" s="67">
        <f t="shared" si="370"/>
        <v>0</v>
      </c>
      <c r="T255" s="67">
        <v>0</v>
      </c>
      <c r="U255" s="67">
        <v>0</v>
      </c>
      <c r="V255" s="68">
        <f t="shared" si="371"/>
        <v>0</v>
      </c>
      <c r="W255" s="67">
        <v>0</v>
      </c>
      <c r="X255" s="67">
        <v>0</v>
      </c>
      <c r="Y255" s="79">
        <f t="shared" si="372"/>
        <v>0</v>
      </c>
      <c r="Z255" s="79">
        <f t="shared" si="373"/>
        <v>0</v>
      </c>
      <c r="AA255" s="79">
        <f t="shared" si="374"/>
        <v>0</v>
      </c>
      <c r="AB255" s="8"/>
      <c r="AC255" s="8"/>
      <c r="AD255" s="77"/>
    </row>
    <row r="256" spans="1:30" s="18" customFormat="1" ht="15.75" x14ac:dyDescent="0.2">
      <c r="A256" s="160"/>
      <c r="B256" s="167"/>
      <c r="C256" s="160"/>
      <c r="D256" s="160"/>
      <c r="E256" s="160"/>
      <c r="F256" s="160"/>
      <c r="G256" s="146"/>
      <c r="H256" s="160"/>
      <c r="I256" s="191"/>
      <c r="J256" s="134"/>
      <c r="K256" s="160"/>
      <c r="L256" s="134"/>
      <c r="M256" s="161"/>
      <c r="N256" s="161"/>
      <c r="O256" s="161"/>
      <c r="P256" s="180"/>
      <c r="Q256" s="82" t="s">
        <v>3</v>
      </c>
      <c r="R256" s="42">
        <f>R255</f>
        <v>0</v>
      </c>
      <c r="S256" s="80">
        <f>SUM(S252:S255)</f>
        <v>75</v>
      </c>
      <c r="T256" s="80">
        <f>SUM(T252:T255)</f>
        <v>37.5</v>
      </c>
      <c r="U256" s="80">
        <f t="shared" ref="U256:V256" si="375">SUM(U252:U255)</f>
        <v>37.5</v>
      </c>
      <c r="V256" s="80">
        <f t="shared" si="375"/>
        <v>75</v>
      </c>
      <c r="W256" s="80">
        <f>SUM(W252:W255)</f>
        <v>37.5</v>
      </c>
      <c r="X256" s="80">
        <f>SUM(X252:X255)</f>
        <v>75</v>
      </c>
      <c r="Y256" s="165"/>
      <c r="Z256" s="165"/>
      <c r="AA256" s="165"/>
      <c r="AB256" s="9"/>
      <c r="AC256" s="9"/>
      <c r="AD256" s="5"/>
    </row>
    <row r="257" spans="1:30" s="18" customFormat="1" ht="15.75" customHeight="1" x14ac:dyDescent="0.2">
      <c r="A257" s="166">
        <v>7</v>
      </c>
      <c r="B257" s="167" t="s">
        <v>95</v>
      </c>
      <c r="C257" s="168" t="s">
        <v>112</v>
      </c>
      <c r="D257" s="134" t="s">
        <v>233</v>
      </c>
      <c r="E257" s="134" t="s">
        <v>73</v>
      </c>
      <c r="F257" s="134"/>
      <c r="G257" s="144" t="s">
        <v>232</v>
      </c>
      <c r="H257" s="134" t="s">
        <v>100</v>
      </c>
      <c r="I257" s="190"/>
      <c r="J257" s="134"/>
      <c r="K257" s="159">
        <v>44197</v>
      </c>
      <c r="L257" s="159">
        <v>45291</v>
      </c>
      <c r="M257" s="32">
        <f>N257+O257</f>
        <v>0</v>
      </c>
      <c r="N257" s="32">
        <v>0</v>
      </c>
      <c r="O257" s="32">
        <v>0</v>
      </c>
      <c r="P257" s="180" t="s">
        <v>78</v>
      </c>
      <c r="Q257" s="88" t="s">
        <v>4</v>
      </c>
      <c r="R257" s="44"/>
      <c r="S257" s="67">
        <f>T257+U257</f>
        <v>75</v>
      </c>
      <c r="T257" s="67">
        <v>37.5</v>
      </c>
      <c r="U257" s="67">
        <v>37.5</v>
      </c>
      <c r="V257" s="68">
        <f>X257</f>
        <v>75</v>
      </c>
      <c r="W257" s="67">
        <v>37.5</v>
      </c>
      <c r="X257" s="67">
        <v>75</v>
      </c>
      <c r="Y257" s="31">
        <f>M257+S257-V257</f>
        <v>0</v>
      </c>
      <c r="Z257" s="31">
        <f>N257+T257-W257</f>
        <v>0</v>
      </c>
      <c r="AA257" s="31">
        <f>O257+U257-X257+W257</f>
        <v>0</v>
      </c>
      <c r="AB257" s="8" t="s">
        <v>152</v>
      </c>
      <c r="AC257" s="8"/>
      <c r="AD257" s="77"/>
    </row>
    <row r="258" spans="1:30" s="18" customFormat="1" ht="15.75" x14ac:dyDescent="0.2">
      <c r="A258" s="160"/>
      <c r="B258" s="167"/>
      <c r="C258" s="169"/>
      <c r="D258" s="160"/>
      <c r="E258" s="160"/>
      <c r="F258" s="160"/>
      <c r="G258" s="145"/>
      <c r="H258" s="160"/>
      <c r="I258" s="191"/>
      <c r="J258" s="134"/>
      <c r="K258" s="160"/>
      <c r="L258" s="134"/>
      <c r="M258" s="26">
        <f t="shared" ref="M258:M260" si="376">N258+O258</f>
        <v>0</v>
      </c>
      <c r="N258" s="26">
        <f t="shared" ref="N258:N260" si="377">Z257</f>
        <v>0</v>
      </c>
      <c r="O258" s="26">
        <f t="shared" ref="O258:O260" si="378">AA257</f>
        <v>0</v>
      </c>
      <c r="P258" s="180"/>
      <c r="Q258" s="88" t="s">
        <v>5</v>
      </c>
      <c r="R258" s="45"/>
      <c r="S258" s="67">
        <f>T258+U258</f>
        <v>0</v>
      </c>
      <c r="T258" s="67">
        <v>0</v>
      </c>
      <c r="U258" s="67">
        <v>0</v>
      </c>
      <c r="V258" s="68">
        <f>X258</f>
        <v>0</v>
      </c>
      <c r="W258" s="67">
        <v>0</v>
      </c>
      <c r="X258" s="67">
        <v>0</v>
      </c>
      <c r="Y258" s="31">
        <f>M258+S258-V258</f>
        <v>0</v>
      </c>
      <c r="Z258" s="31">
        <f>N258+T258-W258</f>
        <v>0</v>
      </c>
      <c r="AA258" s="31">
        <f>O258+U258-X258+W258</f>
        <v>0</v>
      </c>
      <c r="AB258" s="8"/>
      <c r="AC258" s="8"/>
      <c r="AD258" s="77"/>
    </row>
    <row r="259" spans="1:30" s="18" customFormat="1" ht="15.75" x14ac:dyDescent="0.2">
      <c r="A259" s="160"/>
      <c r="B259" s="167"/>
      <c r="C259" s="169"/>
      <c r="D259" s="160"/>
      <c r="E259" s="160"/>
      <c r="F259" s="160"/>
      <c r="G259" s="145"/>
      <c r="H259" s="160"/>
      <c r="I259" s="191"/>
      <c r="J259" s="134"/>
      <c r="K259" s="160"/>
      <c r="L259" s="134"/>
      <c r="M259" s="26">
        <f t="shared" si="376"/>
        <v>0</v>
      </c>
      <c r="N259" s="26">
        <f t="shared" si="377"/>
        <v>0</v>
      </c>
      <c r="O259" s="26">
        <f t="shared" si="378"/>
        <v>0</v>
      </c>
      <c r="P259" s="180"/>
      <c r="Q259" s="88" t="s">
        <v>6</v>
      </c>
      <c r="R259" s="45"/>
      <c r="S259" s="67">
        <f t="shared" ref="S259:S260" si="379">T259+U259</f>
        <v>0</v>
      </c>
      <c r="T259" s="67">
        <v>0</v>
      </c>
      <c r="U259" s="67">
        <v>0</v>
      </c>
      <c r="V259" s="68">
        <f t="shared" ref="V259:V260" si="380">X259</f>
        <v>0</v>
      </c>
      <c r="W259" s="67">
        <v>0</v>
      </c>
      <c r="X259" s="67">
        <v>0</v>
      </c>
      <c r="Y259" s="31">
        <f t="shared" ref="Y259:Y260" si="381">M259+S259-V259</f>
        <v>0</v>
      </c>
      <c r="Z259" s="31">
        <f t="shared" ref="Z259:Z260" si="382">N259+T259-W259</f>
        <v>0</v>
      </c>
      <c r="AA259" s="31">
        <f t="shared" ref="AA259:AA260" si="383">O259+U259-X259+W259</f>
        <v>0</v>
      </c>
      <c r="AB259" s="8"/>
      <c r="AC259" s="8"/>
      <c r="AD259" s="77"/>
    </row>
    <row r="260" spans="1:30" s="18" customFormat="1" ht="15.75" x14ac:dyDescent="0.2">
      <c r="A260" s="160"/>
      <c r="B260" s="167"/>
      <c r="C260" s="169"/>
      <c r="D260" s="160"/>
      <c r="E260" s="160"/>
      <c r="F260" s="160"/>
      <c r="G260" s="145"/>
      <c r="H260" s="160"/>
      <c r="I260" s="191"/>
      <c r="J260" s="134"/>
      <c r="K260" s="160"/>
      <c r="L260" s="134"/>
      <c r="M260" s="26">
        <f t="shared" si="376"/>
        <v>0</v>
      </c>
      <c r="N260" s="26">
        <f t="shared" si="377"/>
        <v>0</v>
      </c>
      <c r="O260" s="26">
        <f t="shared" si="378"/>
        <v>0</v>
      </c>
      <c r="P260" s="180"/>
      <c r="Q260" s="88" t="s">
        <v>7</v>
      </c>
      <c r="R260" s="45"/>
      <c r="S260" s="67">
        <f t="shared" si="379"/>
        <v>0</v>
      </c>
      <c r="T260" s="67">
        <v>0</v>
      </c>
      <c r="U260" s="67">
        <v>0</v>
      </c>
      <c r="V260" s="68">
        <f t="shared" si="380"/>
        <v>0</v>
      </c>
      <c r="W260" s="67">
        <v>0</v>
      </c>
      <c r="X260" s="67">
        <v>0</v>
      </c>
      <c r="Y260" s="79">
        <f t="shared" si="381"/>
        <v>0</v>
      </c>
      <c r="Z260" s="79">
        <f t="shared" si="382"/>
        <v>0</v>
      </c>
      <c r="AA260" s="79">
        <f t="shared" si="383"/>
        <v>0</v>
      </c>
      <c r="AB260" s="8"/>
      <c r="AC260" s="8"/>
      <c r="AD260" s="77"/>
    </row>
    <row r="261" spans="1:30" s="18" customFormat="1" ht="15.75" x14ac:dyDescent="0.2">
      <c r="A261" s="160"/>
      <c r="B261" s="167"/>
      <c r="C261" s="170"/>
      <c r="D261" s="160"/>
      <c r="E261" s="160"/>
      <c r="F261" s="160"/>
      <c r="G261" s="146"/>
      <c r="H261" s="160"/>
      <c r="I261" s="191"/>
      <c r="J261" s="134"/>
      <c r="K261" s="160"/>
      <c r="L261" s="134"/>
      <c r="M261" s="161"/>
      <c r="N261" s="161"/>
      <c r="O261" s="161"/>
      <c r="P261" s="180"/>
      <c r="Q261" s="82" t="s">
        <v>3</v>
      </c>
      <c r="R261" s="42">
        <f>R260</f>
        <v>0</v>
      </c>
      <c r="S261" s="80">
        <f>SUM(S257:S260)</f>
        <v>75</v>
      </c>
      <c r="T261" s="80">
        <f>SUM(T257:T260)</f>
        <v>37.5</v>
      </c>
      <c r="U261" s="80">
        <f t="shared" ref="U261:V261" si="384">SUM(U257:U260)</f>
        <v>37.5</v>
      </c>
      <c r="V261" s="80">
        <f t="shared" si="384"/>
        <v>75</v>
      </c>
      <c r="W261" s="80">
        <f>SUM(W257:W260)</f>
        <v>37.5</v>
      </c>
      <c r="X261" s="80">
        <f>SUM(X257:X260)</f>
        <v>75</v>
      </c>
      <c r="Y261" s="165"/>
      <c r="Z261" s="165"/>
      <c r="AA261" s="165"/>
      <c r="AB261" s="9"/>
      <c r="AC261" s="9"/>
      <c r="AD261" s="5"/>
    </row>
    <row r="262" spans="1:30" s="18" customFormat="1" ht="15.75" customHeight="1" x14ac:dyDescent="0.2">
      <c r="A262" s="166">
        <v>8</v>
      </c>
      <c r="B262" s="167" t="s">
        <v>95</v>
      </c>
      <c r="C262" s="168" t="s">
        <v>234</v>
      </c>
      <c r="D262" s="134" t="s">
        <v>235</v>
      </c>
      <c r="E262" s="134" t="s">
        <v>73</v>
      </c>
      <c r="F262" s="134"/>
      <c r="G262" s="134" t="s">
        <v>97</v>
      </c>
      <c r="H262" s="134" t="s">
        <v>98</v>
      </c>
      <c r="I262" s="190"/>
      <c r="J262" s="134"/>
      <c r="K262" s="159">
        <v>44739</v>
      </c>
      <c r="L262" s="159">
        <v>44926</v>
      </c>
      <c r="M262" s="32">
        <f>N262+O262</f>
        <v>0</v>
      </c>
      <c r="N262" s="32">
        <v>0</v>
      </c>
      <c r="O262" s="32">
        <v>0</v>
      </c>
      <c r="P262" s="180" t="s">
        <v>78</v>
      </c>
      <c r="Q262" s="88" t="s">
        <v>4</v>
      </c>
      <c r="R262" s="44"/>
      <c r="S262" s="67">
        <f>T262+U262</f>
        <v>0</v>
      </c>
      <c r="T262" s="67">
        <v>0</v>
      </c>
      <c r="U262" s="68">
        <v>0</v>
      </c>
      <c r="V262" s="68">
        <f>X262</f>
        <v>1440</v>
      </c>
      <c r="W262" s="67">
        <v>0</v>
      </c>
      <c r="X262" s="67">
        <v>1440</v>
      </c>
      <c r="Y262" s="31">
        <f>M262+S262-V262</f>
        <v>-1440</v>
      </c>
      <c r="Z262" s="31">
        <f>N262+T262-W262</f>
        <v>0</v>
      </c>
      <c r="AA262" s="31">
        <f>O262+U262-X262+W262</f>
        <v>-1440</v>
      </c>
      <c r="AB262" s="8" t="s">
        <v>152</v>
      </c>
      <c r="AC262" s="8"/>
      <c r="AD262" s="171" t="s">
        <v>426</v>
      </c>
    </row>
    <row r="263" spans="1:30" s="18" customFormat="1" ht="15.75" x14ac:dyDescent="0.2">
      <c r="A263" s="160"/>
      <c r="B263" s="167"/>
      <c r="C263" s="169"/>
      <c r="D263" s="160"/>
      <c r="E263" s="160"/>
      <c r="F263" s="160"/>
      <c r="G263" s="160"/>
      <c r="H263" s="160"/>
      <c r="I263" s="191"/>
      <c r="J263" s="134"/>
      <c r="K263" s="160"/>
      <c r="L263" s="134"/>
      <c r="M263" s="26">
        <f t="shared" ref="M263:M265" si="385">N263+O263</f>
        <v>-1440</v>
      </c>
      <c r="N263" s="26">
        <f t="shared" ref="N263:N265" si="386">Z262</f>
        <v>0</v>
      </c>
      <c r="O263" s="26">
        <f t="shared" ref="O263:O265" si="387">AA262</f>
        <v>-1440</v>
      </c>
      <c r="P263" s="180"/>
      <c r="Q263" s="88" t="s">
        <v>5</v>
      </c>
      <c r="R263" s="45"/>
      <c r="S263" s="67">
        <f>T263+U263</f>
        <v>0</v>
      </c>
      <c r="T263" s="67">
        <v>0</v>
      </c>
      <c r="U263" s="68">
        <v>0</v>
      </c>
      <c r="V263" s="68">
        <f t="shared" ref="V263:V265" si="388">X263</f>
        <v>0</v>
      </c>
      <c r="W263" s="67">
        <v>0</v>
      </c>
      <c r="X263" s="67">
        <v>0</v>
      </c>
      <c r="Y263" s="31">
        <f>M263+S263-V263</f>
        <v>-1440</v>
      </c>
      <c r="Z263" s="31">
        <f>N263+T263-W263</f>
        <v>0</v>
      </c>
      <c r="AA263" s="31">
        <f>O263+U263-X263+W263</f>
        <v>-1440</v>
      </c>
      <c r="AB263" s="8"/>
      <c r="AC263" s="8"/>
      <c r="AD263" s="172"/>
    </row>
    <row r="264" spans="1:30" s="18" customFormat="1" ht="15.75" x14ac:dyDescent="0.2">
      <c r="A264" s="160"/>
      <c r="B264" s="167"/>
      <c r="C264" s="169"/>
      <c r="D264" s="160"/>
      <c r="E264" s="160"/>
      <c r="F264" s="160"/>
      <c r="G264" s="160"/>
      <c r="H264" s="160"/>
      <c r="I264" s="191"/>
      <c r="J264" s="134"/>
      <c r="K264" s="160"/>
      <c r="L264" s="134"/>
      <c r="M264" s="26">
        <f t="shared" si="385"/>
        <v>-1440</v>
      </c>
      <c r="N264" s="26">
        <f t="shared" si="386"/>
        <v>0</v>
      </c>
      <c r="O264" s="26">
        <f t="shared" si="387"/>
        <v>-1440</v>
      </c>
      <c r="P264" s="180"/>
      <c r="Q264" s="88" t="s">
        <v>6</v>
      </c>
      <c r="R264" s="45"/>
      <c r="S264" s="67">
        <f t="shared" ref="S264:S265" si="389">T264+U264</f>
        <v>0</v>
      </c>
      <c r="T264" s="67">
        <v>0</v>
      </c>
      <c r="U264" s="68">
        <v>0</v>
      </c>
      <c r="V264" s="68">
        <f t="shared" si="388"/>
        <v>0</v>
      </c>
      <c r="W264" s="67">
        <v>0</v>
      </c>
      <c r="X264" s="67">
        <v>0</v>
      </c>
      <c r="Y264" s="31">
        <f t="shared" ref="Y264:Y265" si="390">M264+S264-V264</f>
        <v>-1440</v>
      </c>
      <c r="Z264" s="31">
        <f t="shared" ref="Z264:Z265" si="391">N264+T264-W264</f>
        <v>0</v>
      </c>
      <c r="AA264" s="31">
        <f t="shared" ref="AA264:AA265" si="392">O264+U264-X264+W264</f>
        <v>-1440</v>
      </c>
      <c r="AB264" s="8"/>
      <c r="AC264" s="8"/>
      <c r="AD264" s="172"/>
    </row>
    <row r="265" spans="1:30" s="18" customFormat="1" ht="15.75" x14ac:dyDescent="0.2">
      <c r="A265" s="160"/>
      <c r="B265" s="167"/>
      <c r="C265" s="169"/>
      <c r="D265" s="160"/>
      <c r="E265" s="160"/>
      <c r="F265" s="160"/>
      <c r="G265" s="160"/>
      <c r="H265" s="160"/>
      <c r="I265" s="191"/>
      <c r="J265" s="134"/>
      <c r="K265" s="160"/>
      <c r="L265" s="134"/>
      <c r="M265" s="26">
        <f t="shared" si="385"/>
        <v>-1440</v>
      </c>
      <c r="N265" s="26">
        <f t="shared" si="386"/>
        <v>0</v>
      </c>
      <c r="O265" s="26">
        <f t="shared" si="387"/>
        <v>-1440</v>
      </c>
      <c r="P265" s="180"/>
      <c r="Q265" s="88" t="s">
        <v>7</v>
      </c>
      <c r="R265" s="45"/>
      <c r="S265" s="67">
        <f t="shared" si="389"/>
        <v>0</v>
      </c>
      <c r="T265" s="67">
        <v>0</v>
      </c>
      <c r="U265" s="68">
        <v>0</v>
      </c>
      <c r="V265" s="68">
        <f t="shared" si="388"/>
        <v>0</v>
      </c>
      <c r="W265" s="67">
        <v>0</v>
      </c>
      <c r="X265" s="67">
        <v>0</v>
      </c>
      <c r="Y265" s="79">
        <f t="shared" si="390"/>
        <v>-1440</v>
      </c>
      <c r="Z265" s="79">
        <f t="shared" si="391"/>
        <v>0</v>
      </c>
      <c r="AA265" s="79">
        <f t="shared" si="392"/>
        <v>-1440</v>
      </c>
      <c r="AB265" s="8"/>
      <c r="AC265" s="8"/>
      <c r="AD265" s="173"/>
    </row>
    <row r="266" spans="1:30" s="18" customFormat="1" ht="15.75" x14ac:dyDescent="0.2">
      <c r="A266" s="160"/>
      <c r="B266" s="167"/>
      <c r="C266" s="170"/>
      <c r="D266" s="160"/>
      <c r="E266" s="160"/>
      <c r="F266" s="160"/>
      <c r="G266" s="160"/>
      <c r="H266" s="160"/>
      <c r="I266" s="191"/>
      <c r="J266" s="134"/>
      <c r="K266" s="160"/>
      <c r="L266" s="134"/>
      <c r="M266" s="161"/>
      <c r="N266" s="161"/>
      <c r="O266" s="161"/>
      <c r="P266" s="180"/>
      <c r="Q266" s="82" t="s">
        <v>3</v>
      </c>
      <c r="R266" s="42">
        <f>R265</f>
        <v>0</v>
      </c>
      <c r="S266" s="80">
        <f>SUM(S262:S265)</f>
        <v>0</v>
      </c>
      <c r="T266" s="80">
        <f>SUM(T262:T265)</f>
        <v>0</v>
      </c>
      <c r="U266" s="80">
        <f t="shared" ref="U266:V266" si="393">SUM(U262:U265)</f>
        <v>0</v>
      </c>
      <c r="V266" s="80">
        <f t="shared" si="393"/>
        <v>1440</v>
      </c>
      <c r="W266" s="80">
        <f>SUM(W262:W265)</f>
        <v>0</v>
      </c>
      <c r="X266" s="103">
        <f>SUM(X262:X265)</f>
        <v>1440</v>
      </c>
      <c r="Y266" s="165"/>
      <c r="Z266" s="165"/>
      <c r="AA266" s="165"/>
      <c r="AB266" s="9"/>
      <c r="AC266" s="9"/>
      <c r="AD266" s="5"/>
    </row>
    <row r="267" spans="1:30" s="18" customFormat="1" ht="15.75" x14ac:dyDescent="0.2">
      <c r="A267" s="166">
        <v>9</v>
      </c>
      <c r="B267" s="167" t="s">
        <v>95</v>
      </c>
      <c r="C267" s="168" t="s">
        <v>236</v>
      </c>
      <c r="D267" s="134" t="s">
        <v>237</v>
      </c>
      <c r="E267" s="134" t="s">
        <v>73</v>
      </c>
      <c r="F267" s="134"/>
      <c r="G267" s="144" t="s">
        <v>232</v>
      </c>
      <c r="H267" s="134" t="s">
        <v>100</v>
      </c>
      <c r="I267" s="190"/>
      <c r="J267" s="134"/>
      <c r="K267" s="159">
        <v>44785</v>
      </c>
      <c r="L267" s="159">
        <v>45291</v>
      </c>
      <c r="M267" s="32">
        <f>N267+O267</f>
        <v>0</v>
      </c>
      <c r="N267" s="32">
        <v>0</v>
      </c>
      <c r="O267" s="32">
        <v>0</v>
      </c>
      <c r="P267" s="180" t="s">
        <v>78</v>
      </c>
      <c r="Q267" s="88" t="s">
        <v>4</v>
      </c>
      <c r="R267" s="44"/>
      <c r="S267" s="67">
        <f>T267+U267</f>
        <v>300</v>
      </c>
      <c r="T267" s="67">
        <v>150</v>
      </c>
      <c r="U267" s="67">
        <v>150</v>
      </c>
      <c r="V267" s="68">
        <f>X267</f>
        <v>300</v>
      </c>
      <c r="W267" s="67">
        <v>37.5</v>
      </c>
      <c r="X267" s="67">
        <v>300</v>
      </c>
      <c r="Y267" s="31">
        <f>M267+S267-V267</f>
        <v>0</v>
      </c>
      <c r="Z267" s="31">
        <f>N267+T267-W267</f>
        <v>112.5</v>
      </c>
      <c r="AA267" s="31">
        <f>O267+U267-X267+W267</f>
        <v>-112.5</v>
      </c>
      <c r="AB267" s="8" t="s">
        <v>152</v>
      </c>
      <c r="AC267" s="8"/>
      <c r="AD267" s="77"/>
    </row>
    <row r="268" spans="1:30" s="18" customFormat="1" ht="15.75" x14ac:dyDescent="0.2">
      <c r="A268" s="160"/>
      <c r="B268" s="167"/>
      <c r="C268" s="169"/>
      <c r="D268" s="160"/>
      <c r="E268" s="160"/>
      <c r="F268" s="160"/>
      <c r="G268" s="145"/>
      <c r="H268" s="160"/>
      <c r="I268" s="191"/>
      <c r="J268" s="134"/>
      <c r="K268" s="160"/>
      <c r="L268" s="134"/>
      <c r="M268" s="26">
        <f t="shared" ref="M268:M270" si="394">N268+O268</f>
        <v>0</v>
      </c>
      <c r="N268" s="26">
        <f t="shared" ref="N268:N270" si="395">Z267</f>
        <v>112.5</v>
      </c>
      <c r="O268" s="26">
        <f t="shared" ref="O268:O270" si="396">AA267</f>
        <v>-112.5</v>
      </c>
      <c r="P268" s="180"/>
      <c r="Q268" s="88" t="s">
        <v>5</v>
      </c>
      <c r="R268" s="45"/>
      <c r="S268" s="67">
        <f>T268+U268</f>
        <v>0</v>
      </c>
      <c r="T268" s="67">
        <v>0</v>
      </c>
      <c r="U268" s="68">
        <v>0</v>
      </c>
      <c r="V268" s="68">
        <f>X268</f>
        <v>0</v>
      </c>
      <c r="W268" s="67">
        <v>0</v>
      </c>
      <c r="X268" s="67">
        <v>0</v>
      </c>
      <c r="Y268" s="31">
        <f>M268+S268-V268</f>
        <v>0</v>
      </c>
      <c r="Z268" s="31">
        <f>N268+T268-W268</f>
        <v>112.5</v>
      </c>
      <c r="AA268" s="31">
        <f>O268+U268-X268+W268</f>
        <v>-112.5</v>
      </c>
      <c r="AB268" s="8"/>
      <c r="AC268" s="8"/>
      <c r="AD268" s="77"/>
    </row>
    <row r="269" spans="1:30" s="18" customFormat="1" ht="15.75" x14ac:dyDescent="0.2">
      <c r="A269" s="160"/>
      <c r="B269" s="167"/>
      <c r="C269" s="169"/>
      <c r="D269" s="160"/>
      <c r="E269" s="160"/>
      <c r="F269" s="160"/>
      <c r="G269" s="145"/>
      <c r="H269" s="160"/>
      <c r="I269" s="191"/>
      <c r="J269" s="134"/>
      <c r="K269" s="160"/>
      <c r="L269" s="134"/>
      <c r="M269" s="26">
        <f t="shared" si="394"/>
        <v>0</v>
      </c>
      <c r="N269" s="26">
        <f t="shared" si="395"/>
        <v>112.5</v>
      </c>
      <c r="O269" s="26">
        <f t="shared" si="396"/>
        <v>-112.5</v>
      </c>
      <c r="P269" s="180"/>
      <c r="Q269" s="88" t="s">
        <v>6</v>
      </c>
      <c r="R269" s="45"/>
      <c r="S269" s="67">
        <f t="shared" ref="S269:S270" si="397">T269+U269</f>
        <v>0</v>
      </c>
      <c r="T269" s="67">
        <v>0</v>
      </c>
      <c r="U269" s="68">
        <v>0</v>
      </c>
      <c r="V269" s="68">
        <f t="shared" ref="V269:V270" si="398">X269</f>
        <v>0</v>
      </c>
      <c r="W269" s="67">
        <v>0</v>
      </c>
      <c r="X269" s="67">
        <v>0</v>
      </c>
      <c r="Y269" s="31">
        <f t="shared" ref="Y269:Y270" si="399">M269+S269-V269</f>
        <v>0</v>
      </c>
      <c r="Z269" s="31">
        <f t="shared" ref="Z269:Z270" si="400">N269+T269-W269</f>
        <v>112.5</v>
      </c>
      <c r="AA269" s="31">
        <f t="shared" ref="AA269:AA270" si="401">O269+U269-X269+W269</f>
        <v>-112.5</v>
      </c>
      <c r="AB269" s="8"/>
      <c r="AC269" s="8"/>
      <c r="AD269" s="77"/>
    </row>
    <row r="270" spans="1:30" s="18" customFormat="1" ht="15.75" x14ac:dyDescent="0.2">
      <c r="A270" s="160"/>
      <c r="B270" s="167"/>
      <c r="C270" s="169"/>
      <c r="D270" s="160"/>
      <c r="E270" s="160"/>
      <c r="F270" s="160"/>
      <c r="G270" s="145"/>
      <c r="H270" s="160"/>
      <c r="I270" s="191"/>
      <c r="J270" s="134"/>
      <c r="K270" s="160"/>
      <c r="L270" s="134"/>
      <c r="M270" s="26">
        <f t="shared" si="394"/>
        <v>0</v>
      </c>
      <c r="N270" s="26">
        <f t="shared" si="395"/>
        <v>112.5</v>
      </c>
      <c r="O270" s="26">
        <f t="shared" si="396"/>
        <v>-112.5</v>
      </c>
      <c r="P270" s="180"/>
      <c r="Q270" s="88" t="s">
        <v>7</v>
      </c>
      <c r="R270" s="45"/>
      <c r="S270" s="67">
        <f t="shared" si="397"/>
        <v>0</v>
      </c>
      <c r="T270" s="67">
        <v>0</v>
      </c>
      <c r="U270" s="68">
        <v>0</v>
      </c>
      <c r="V270" s="68">
        <f t="shared" si="398"/>
        <v>0</v>
      </c>
      <c r="W270" s="67">
        <v>0</v>
      </c>
      <c r="X270" s="67">
        <v>0</v>
      </c>
      <c r="Y270" s="79">
        <f t="shared" si="399"/>
        <v>0</v>
      </c>
      <c r="Z270" s="79">
        <f t="shared" si="400"/>
        <v>112.5</v>
      </c>
      <c r="AA270" s="79">
        <f t="shared" si="401"/>
        <v>-112.5</v>
      </c>
      <c r="AB270" s="8"/>
      <c r="AC270" s="8"/>
      <c r="AD270" s="77"/>
    </row>
    <row r="271" spans="1:30" s="18" customFormat="1" ht="15.75" x14ac:dyDescent="0.2">
      <c r="A271" s="160"/>
      <c r="B271" s="167"/>
      <c r="C271" s="170"/>
      <c r="D271" s="160"/>
      <c r="E271" s="160"/>
      <c r="F271" s="160"/>
      <c r="G271" s="146"/>
      <c r="H271" s="160"/>
      <c r="I271" s="191"/>
      <c r="J271" s="134"/>
      <c r="K271" s="160"/>
      <c r="L271" s="134"/>
      <c r="M271" s="161"/>
      <c r="N271" s="161"/>
      <c r="O271" s="161"/>
      <c r="P271" s="180"/>
      <c r="Q271" s="82" t="s">
        <v>3</v>
      </c>
      <c r="R271" s="42">
        <f>R270</f>
        <v>0</v>
      </c>
      <c r="S271" s="80">
        <f>SUM(S267:S270)</f>
        <v>300</v>
      </c>
      <c r="T271" s="80">
        <f>SUM(T267:T270)</f>
        <v>150</v>
      </c>
      <c r="U271" s="80">
        <f t="shared" ref="U271:V271" si="402">SUM(U267:U270)</f>
        <v>150</v>
      </c>
      <c r="V271" s="80">
        <f t="shared" si="402"/>
        <v>300</v>
      </c>
      <c r="W271" s="80">
        <f>SUM(W267:W270)</f>
        <v>37.5</v>
      </c>
      <c r="X271" s="80">
        <f>SUM(X267:X270)</f>
        <v>300</v>
      </c>
      <c r="Y271" s="165"/>
      <c r="Z271" s="165"/>
      <c r="AA271" s="165"/>
      <c r="AB271" s="9"/>
      <c r="AC271" s="9"/>
      <c r="AD271" s="5"/>
    </row>
    <row r="272" spans="1:30" s="18" customFormat="1" ht="15.75" customHeight="1" x14ac:dyDescent="0.2">
      <c r="A272" s="166">
        <v>10</v>
      </c>
      <c r="B272" s="174" t="s">
        <v>95</v>
      </c>
      <c r="C272" s="168" t="s">
        <v>127</v>
      </c>
      <c r="D272" s="141" t="s">
        <v>238</v>
      </c>
      <c r="E272" s="141" t="s">
        <v>73</v>
      </c>
      <c r="F272" s="141"/>
      <c r="G272" s="144" t="s">
        <v>232</v>
      </c>
      <c r="H272" s="141" t="s">
        <v>100</v>
      </c>
      <c r="I272" s="147"/>
      <c r="J272" s="141"/>
      <c r="K272" s="150">
        <v>44785</v>
      </c>
      <c r="L272" s="150">
        <v>45291</v>
      </c>
      <c r="M272" s="32">
        <f>N272+O272</f>
        <v>0</v>
      </c>
      <c r="N272" s="32">
        <v>0</v>
      </c>
      <c r="O272" s="32">
        <v>0</v>
      </c>
      <c r="P272" s="162" t="s">
        <v>78</v>
      </c>
      <c r="Q272" s="88" t="s">
        <v>4</v>
      </c>
      <c r="R272" s="44"/>
      <c r="S272" s="67">
        <f>T272+U272</f>
        <v>1425</v>
      </c>
      <c r="T272" s="67">
        <v>712.5</v>
      </c>
      <c r="U272" s="67">
        <v>712.5</v>
      </c>
      <c r="V272" s="68">
        <f>X272</f>
        <v>1425</v>
      </c>
      <c r="W272" s="67">
        <v>712.5</v>
      </c>
      <c r="X272" s="67">
        <v>1425</v>
      </c>
      <c r="Y272" s="31">
        <f>M272+S272-V272</f>
        <v>0</v>
      </c>
      <c r="Z272" s="31">
        <f>N272+T272-W272</f>
        <v>0</v>
      </c>
      <c r="AA272" s="31">
        <f>O272+U272-X272+W272</f>
        <v>0</v>
      </c>
      <c r="AB272" s="8" t="s">
        <v>152</v>
      </c>
      <c r="AC272" s="8"/>
      <c r="AD272" s="77"/>
    </row>
    <row r="273" spans="1:30" s="18" customFormat="1" ht="15.75" x14ac:dyDescent="0.2">
      <c r="A273" s="160"/>
      <c r="B273" s="175"/>
      <c r="C273" s="169"/>
      <c r="D273" s="142"/>
      <c r="E273" s="142"/>
      <c r="F273" s="142"/>
      <c r="G273" s="145"/>
      <c r="H273" s="142"/>
      <c r="I273" s="148"/>
      <c r="J273" s="142"/>
      <c r="K273" s="151"/>
      <c r="L273" s="151"/>
      <c r="M273" s="26">
        <f t="shared" ref="M273:M275" si="403">N273+O273</f>
        <v>0</v>
      </c>
      <c r="N273" s="26">
        <f t="shared" ref="N273:N275" si="404">Z272</f>
        <v>0</v>
      </c>
      <c r="O273" s="26">
        <f t="shared" ref="O273:O275" si="405">AA272</f>
        <v>0</v>
      </c>
      <c r="P273" s="163"/>
      <c r="Q273" s="88" t="s">
        <v>5</v>
      </c>
      <c r="R273" s="45"/>
      <c r="S273" s="67">
        <f>T273+U273</f>
        <v>0</v>
      </c>
      <c r="T273" s="67">
        <v>0</v>
      </c>
      <c r="U273" s="68">
        <v>0</v>
      </c>
      <c r="V273" s="68">
        <f>X273</f>
        <v>0</v>
      </c>
      <c r="W273" s="67">
        <v>0</v>
      </c>
      <c r="X273" s="67">
        <v>0</v>
      </c>
      <c r="Y273" s="31">
        <f>M273+S273-V273</f>
        <v>0</v>
      </c>
      <c r="Z273" s="31">
        <f>N273+T273-W273</f>
        <v>0</v>
      </c>
      <c r="AA273" s="31">
        <f>O273+U273-X273+W273</f>
        <v>0</v>
      </c>
      <c r="AB273" s="8"/>
      <c r="AC273" s="8"/>
      <c r="AD273" s="77"/>
    </row>
    <row r="274" spans="1:30" s="18" customFormat="1" ht="15.75" x14ac:dyDescent="0.2">
      <c r="A274" s="160"/>
      <c r="B274" s="175"/>
      <c r="C274" s="169"/>
      <c r="D274" s="142"/>
      <c r="E274" s="142"/>
      <c r="F274" s="142"/>
      <c r="G274" s="145"/>
      <c r="H274" s="142"/>
      <c r="I274" s="148"/>
      <c r="J274" s="142"/>
      <c r="K274" s="151"/>
      <c r="L274" s="151"/>
      <c r="M274" s="26">
        <f t="shared" si="403"/>
        <v>0</v>
      </c>
      <c r="N274" s="26">
        <f t="shared" si="404"/>
        <v>0</v>
      </c>
      <c r="O274" s="26">
        <f t="shared" si="405"/>
        <v>0</v>
      </c>
      <c r="P274" s="163"/>
      <c r="Q274" s="88" t="s">
        <v>6</v>
      </c>
      <c r="R274" s="45"/>
      <c r="S274" s="67">
        <f t="shared" ref="S274:S275" si="406">T274+U274</f>
        <v>0</v>
      </c>
      <c r="T274" s="67">
        <v>0</v>
      </c>
      <c r="U274" s="68">
        <v>0</v>
      </c>
      <c r="V274" s="68">
        <f t="shared" ref="V274:V275" si="407">X274</f>
        <v>0</v>
      </c>
      <c r="W274" s="67">
        <v>0</v>
      </c>
      <c r="X274" s="67">
        <v>0</v>
      </c>
      <c r="Y274" s="31">
        <f t="shared" ref="Y274:Y275" si="408">M274+S274-V274</f>
        <v>0</v>
      </c>
      <c r="Z274" s="31">
        <f t="shared" ref="Z274:Z275" si="409">N274+T274-W274</f>
        <v>0</v>
      </c>
      <c r="AA274" s="31">
        <f t="shared" ref="AA274:AA275" si="410">O274+U274-X274+W274</f>
        <v>0</v>
      </c>
      <c r="AB274" s="8"/>
      <c r="AC274" s="8"/>
      <c r="AD274" s="77"/>
    </row>
    <row r="275" spans="1:30" s="18" customFormat="1" ht="15.75" x14ac:dyDescent="0.2">
      <c r="A275" s="160"/>
      <c r="B275" s="175"/>
      <c r="C275" s="169"/>
      <c r="D275" s="142"/>
      <c r="E275" s="142"/>
      <c r="F275" s="142"/>
      <c r="G275" s="145"/>
      <c r="H275" s="142"/>
      <c r="I275" s="148"/>
      <c r="J275" s="142"/>
      <c r="K275" s="151"/>
      <c r="L275" s="151"/>
      <c r="M275" s="26">
        <f t="shared" si="403"/>
        <v>0</v>
      </c>
      <c r="N275" s="26">
        <f t="shared" si="404"/>
        <v>0</v>
      </c>
      <c r="O275" s="26">
        <f t="shared" si="405"/>
        <v>0</v>
      </c>
      <c r="P275" s="163"/>
      <c r="Q275" s="88" t="s">
        <v>7</v>
      </c>
      <c r="R275" s="45"/>
      <c r="S275" s="67">
        <f t="shared" si="406"/>
        <v>0</v>
      </c>
      <c r="T275" s="67">
        <v>0</v>
      </c>
      <c r="U275" s="68">
        <v>0</v>
      </c>
      <c r="V275" s="68">
        <f t="shared" si="407"/>
        <v>0</v>
      </c>
      <c r="W275" s="67">
        <v>0</v>
      </c>
      <c r="X275" s="67">
        <v>0</v>
      </c>
      <c r="Y275" s="79">
        <f t="shared" si="408"/>
        <v>0</v>
      </c>
      <c r="Z275" s="79">
        <f t="shared" si="409"/>
        <v>0</v>
      </c>
      <c r="AA275" s="79">
        <f t="shared" si="410"/>
        <v>0</v>
      </c>
      <c r="AB275" s="8"/>
      <c r="AC275" s="8"/>
      <c r="AD275" s="77"/>
    </row>
    <row r="276" spans="1:30" s="18" customFormat="1" ht="15.75" x14ac:dyDescent="0.2">
      <c r="A276" s="160"/>
      <c r="B276" s="176"/>
      <c r="C276" s="170"/>
      <c r="D276" s="143"/>
      <c r="E276" s="143"/>
      <c r="F276" s="143"/>
      <c r="G276" s="146"/>
      <c r="H276" s="143"/>
      <c r="I276" s="149"/>
      <c r="J276" s="143"/>
      <c r="K276" s="152"/>
      <c r="L276" s="152"/>
      <c r="M276" s="156"/>
      <c r="N276" s="157"/>
      <c r="O276" s="158"/>
      <c r="P276" s="164"/>
      <c r="Q276" s="82" t="s">
        <v>3</v>
      </c>
      <c r="R276" s="42">
        <f>R275</f>
        <v>0</v>
      </c>
      <c r="S276" s="80">
        <f>SUM(S272:S275)</f>
        <v>1425</v>
      </c>
      <c r="T276" s="80">
        <f>SUM(T272:T275)</f>
        <v>712.5</v>
      </c>
      <c r="U276" s="80">
        <f t="shared" ref="U276:V276" si="411">SUM(U272:U275)</f>
        <v>712.5</v>
      </c>
      <c r="V276" s="80">
        <f t="shared" si="411"/>
        <v>1425</v>
      </c>
      <c r="W276" s="80">
        <f>SUM(W272:W275)</f>
        <v>712.5</v>
      </c>
      <c r="X276" s="80">
        <f>SUM(X272:X275)</f>
        <v>1425</v>
      </c>
      <c r="Y276" s="177"/>
      <c r="Z276" s="178"/>
      <c r="AA276" s="179"/>
      <c r="AB276" s="9"/>
      <c r="AC276" s="9"/>
      <c r="AD276" s="5"/>
    </row>
    <row r="277" spans="1:30" s="18" customFormat="1" ht="15.75" customHeight="1" x14ac:dyDescent="0.2">
      <c r="A277" s="166">
        <v>11</v>
      </c>
      <c r="B277" s="174" t="s">
        <v>95</v>
      </c>
      <c r="C277" s="168" t="s">
        <v>107</v>
      </c>
      <c r="D277" s="141" t="s">
        <v>239</v>
      </c>
      <c r="E277" s="141" t="s">
        <v>73</v>
      </c>
      <c r="F277" s="141"/>
      <c r="G277" s="144" t="s">
        <v>232</v>
      </c>
      <c r="H277" s="141" t="s">
        <v>100</v>
      </c>
      <c r="I277" s="147"/>
      <c r="J277" s="141"/>
      <c r="K277" s="150">
        <v>44197</v>
      </c>
      <c r="L277" s="150">
        <v>45291</v>
      </c>
      <c r="M277" s="32">
        <f>N277+O277</f>
        <v>0</v>
      </c>
      <c r="N277" s="32">
        <v>0</v>
      </c>
      <c r="O277" s="32">
        <v>0</v>
      </c>
      <c r="P277" s="162" t="s">
        <v>78</v>
      </c>
      <c r="Q277" s="100" t="s">
        <v>4</v>
      </c>
      <c r="R277" s="44"/>
      <c r="S277" s="67">
        <f>T277+U277</f>
        <v>575</v>
      </c>
      <c r="T277" s="67">
        <v>287.5</v>
      </c>
      <c r="U277" s="67">
        <v>287.5</v>
      </c>
      <c r="V277" s="68">
        <f>X277</f>
        <v>575.5</v>
      </c>
      <c r="W277" s="67">
        <v>37.5</v>
      </c>
      <c r="X277" s="67">
        <v>575.5</v>
      </c>
      <c r="Y277" s="31">
        <f>M277+S277-V277</f>
        <v>-0.5</v>
      </c>
      <c r="Z277" s="31">
        <f>N277+T277-W277</f>
        <v>250</v>
      </c>
      <c r="AA277" s="31">
        <f>O277+U277-X277+W277</f>
        <v>-250.5</v>
      </c>
      <c r="AB277" s="8" t="s">
        <v>152</v>
      </c>
      <c r="AC277" s="8"/>
      <c r="AD277" s="101"/>
    </row>
    <row r="278" spans="1:30" s="18" customFormat="1" ht="15.75" x14ac:dyDescent="0.2">
      <c r="A278" s="160"/>
      <c r="B278" s="175"/>
      <c r="C278" s="169"/>
      <c r="D278" s="142"/>
      <c r="E278" s="142"/>
      <c r="F278" s="142"/>
      <c r="G278" s="145"/>
      <c r="H278" s="142"/>
      <c r="I278" s="148"/>
      <c r="J278" s="142"/>
      <c r="K278" s="151"/>
      <c r="L278" s="151"/>
      <c r="M278" s="26">
        <f t="shared" ref="M278:M280" si="412">N278+O278</f>
        <v>-0.5</v>
      </c>
      <c r="N278" s="26">
        <f t="shared" ref="N278:N280" si="413">Z277</f>
        <v>250</v>
      </c>
      <c r="O278" s="26">
        <f t="shared" ref="O278:O280" si="414">AA277</f>
        <v>-250.5</v>
      </c>
      <c r="P278" s="163"/>
      <c r="Q278" s="100" t="s">
        <v>5</v>
      </c>
      <c r="R278" s="45"/>
      <c r="S278" s="67">
        <f>T278+U278</f>
        <v>0</v>
      </c>
      <c r="T278" s="67">
        <v>0</v>
      </c>
      <c r="U278" s="68">
        <v>0</v>
      </c>
      <c r="V278" s="68">
        <f>X278</f>
        <v>0</v>
      </c>
      <c r="W278" s="67">
        <v>0</v>
      </c>
      <c r="X278" s="67">
        <v>0</v>
      </c>
      <c r="Y278" s="31">
        <f>M278+S278-V278</f>
        <v>-0.5</v>
      </c>
      <c r="Z278" s="31">
        <f>N278+T278-W278</f>
        <v>250</v>
      </c>
      <c r="AA278" s="31">
        <f>O278+U278-X278+W278</f>
        <v>-250.5</v>
      </c>
      <c r="AB278" s="8"/>
      <c r="AC278" s="8"/>
      <c r="AD278" s="101"/>
    </row>
    <row r="279" spans="1:30" s="18" customFormat="1" ht="15.75" x14ac:dyDescent="0.2">
      <c r="A279" s="160"/>
      <c r="B279" s="175"/>
      <c r="C279" s="169"/>
      <c r="D279" s="142"/>
      <c r="E279" s="142"/>
      <c r="F279" s="142"/>
      <c r="G279" s="145"/>
      <c r="H279" s="142"/>
      <c r="I279" s="148"/>
      <c r="J279" s="142"/>
      <c r="K279" s="151"/>
      <c r="L279" s="151"/>
      <c r="M279" s="26">
        <f t="shared" si="412"/>
        <v>-0.5</v>
      </c>
      <c r="N279" s="26">
        <f t="shared" si="413"/>
        <v>250</v>
      </c>
      <c r="O279" s="26">
        <f t="shared" si="414"/>
        <v>-250.5</v>
      </c>
      <c r="P279" s="163"/>
      <c r="Q279" s="100" t="s">
        <v>6</v>
      </c>
      <c r="R279" s="45"/>
      <c r="S279" s="67">
        <f t="shared" ref="S279:S280" si="415">T279+U279</f>
        <v>0</v>
      </c>
      <c r="T279" s="67">
        <v>0</v>
      </c>
      <c r="U279" s="68">
        <v>0</v>
      </c>
      <c r="V279" s="68">
        <f t="shared" ref="V279:V280" si="416">X279</f>
        <v>0</v>
      </c>
      <c r="W279" s="67">
        <v>0</v>
      </c>
      <c r="X279" s="67">
        <v>0</v>
      </c>
      <c r="Y279" s="31">
        <f t="shared" ref="Y279:Y280" si="417">M279+S279-V279</f>
        <v>-0.5</v>
      </c>
      <c r="Z279" s="31">
        <f t="shared" ref="Z279:Z280" si="418">N279+T279-W279</f>
        <v>250</v>
      </c>
      <c r="AA279" s="31">
        <f t="shared" ref="AA279:AA280" si="419">O279+U279-X279+W279</f>
        <v>-250.5</v>
      </c>
      <c r="AB279" s="8"/>
      <c r="AC279" s="8"/>
      <c r="AD279" s="101"/>
    </row>
    <row r="280" spans="1:30" s="18" customFormat="1" ht="15.75" x14ac:dyDescent="0.2">
      <c r="A280" s="160"/>
      <c r="B280" s="175"/>
      <c r="C280" s="169"/>
      <c r="D280" s="142"/>
      <c r="E280" s="142"/>
      <c r="F280" s="142"/>
      <c r="G280" s="145"/>
      <c r="H280" s="142"/>
      <c r="I280" s="148"/>
      <c r="J280" s="142"/>
      <c r="K280" s="151"/>
      <c r="L280" s="151"/>
      <c r="M280" s="26">
        <f t="shared" si="412"/>
        <v>-0.5</v>
      </c>
      <c r="N280" s="26">
        <f t="shared" si="413"/>
        <v>250</v>
      </c>
      <c r="O280" s="26">
        <f t="shared" si="414"/>
        <v>-250.5</v>
      </c>
      <c r="P280" s="163"/>
      <c r="Q280" s="100" t="s">
        <v>7</v>
      </c>
      <c r="R280" s="45"/>
      <c r="S280" s="67">
        <f t="shared" si="415"/>
        <v>0</v>
      </c>
      <c r="T280" s="67">
        <v>0</v>
      </c>
      <c r="U280" s="68">
        <v>0</v>
      </c>
      <c r="V280" s="68">
        <f t="shared" si="416"/>
        <v>0</v>
      </c>
      <c r="W280" s="67">
        <v>0</v>
      </c>
      <c r="X280" s="67">
        <v>0</v>
      </c>
      <c r="Y280" s="104">
        <f t="shared" si="417"/>
        <v>-0.5</v>
      </c>
      <c r="Z280" s="104">
        <f t="shared" si="418"/>
        <v>250</v>
      </c>
      <c r="AA280" s="104">
        <f t="shared" si="419"/>
        <v>-250.5</v>
      </c>
      <c r="AB280" s="8"/>
      <c r="AC280" s="8"/>
      <c r="AD280" s="101"/>
    </row>
    <row r="281" spans="1:30" s="18" customFormat="1" ht="15.75" x14ac:dyDescent="0.2">
      <c r="A281" s="160"/>
      <c r="B281" s="176"/>
      <c r="C281" s="170"/>
      <c r="D281" s="143"/>
      <c r="E281" s="143"/>
      <c r="F281" s="143"/>
      <c r="G281" s="146"/>
      <c r="H281" s="143"/>
      <c r="I281" s="149"/>
      <c r="J281" s="143"/>
      <c r="K281" s="152"/>
      <c r="L281" s="152"/>
      <c r="M281" s="156"/>
      <c r="N281" s="157"/>
      <c r="O281" s="158"/>
      <c r="P281" s="164"/>
      <c r="Q281" s="82" t="s">
        <v>3</v>
      </c>
      <c r="R281" s="42">
        <f>R280</f>
        <v>0</v>
      </c>
      <c r="S281" s="103">
        <f>SUM(S277:S280)</f>
        <v>575</v>
      </c>
      <c r="T281" s="103">
        <f>SUM(T277:T280)</f>
        <v>287.5</v>
      </c>
      <c r="U281" s="103">
        <f t="shared" ref="U281:V281" si="420">SUM(U277:U280)</f>
        <v>287.5</v>
      </c>
      <c r="V281" s="103">
        <f t="shared" si="420"/>
        <v>575.5</v>
      </c>
      <c r="W281" s="103">
        <f>SUM(W277:W280)</f>
        <v>37.5</v>
      </c>
      <c r="X281" s="103">
        <f>SUM(X277:X280)</f>
        <v>575.5</v>
      </c>
      <c r="Y281" s="177"/>
      <c r="Z281" s="178"/>
      <c r="AA281" s="179"/>
      <c r="AB281" s="9"/>
      <c r="AC281" s="9"/>
      <c r="AD281" s="5"/>
    </row>
    <row r="282" spans="1:30" s="18" customFormat="1" ht="15.75" customHeight="1" x14ac:dyDescent="0.2">
      <c r="A282" s="272" t="s">
        <v>217</v>
      </c>
      <c r="B282" s="290" t="s">
        <v>161</v>
      </c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5">
        <f>N282+O282</f>
        <v>45487.5</v>
      </c>
      <c r="N282" s="29">
        <f>N287+N292+N297+N302+N307+N312+N317+N322+N327+N332+N337+N342+N347+N352+N357+N362+N367+N372+N377+N382</f>
        <v>45487.5</v>
      </c>
      <c r="O282" s="117">
        <f>O287+O292+O297+O302+O307+O312+O317+O322+O327+O332+O337+O342+O347+O352+O357+O362+O367+O372+O377+O382</f>
        <v>0</v>
      </c>
      <c r="P282" s="271"/>
      <c r="Q282" s="22" t="s">
        <v>4</v>
      </c>
      <c r="R282" s="36"/>
      <c r="S282" s="30">
        <f>T282+U282</f>
        <v>24399.360000000004</v>
      </c>
      <c r="T282" s="29">
        <f>T287+T292+T297+T302+T307+T312+T317+T322+T327+T332+T337+T342+T347+T352+T357+T362+T367+T372+T377+T382+T387</f>
        <v>12199.680000000002</v>
      </c>
      <c r="U282" s="117">
        <f>U287+U292+U297+U302+U307+U312+U317+U322+U327+U332+U337+U342+U347+U352+U357+U362+U367+U372+U377+U382+U387</f>
        <v>12199.680000000002</v>
      </c>
      <c r="V282" s="72">
        <f>X282</f>
        <v>41139.99</v>
      </c>
      <c r="W282" s="29">
        <f>W287+W292+W297+W302+W307+W312+W317+W322+W327+W332+W337+W342+W347+W352+W357+W362+W367+W372+W377+W382+W387</f>
        <v>17024.949999999997</v>
      </c>
      <c r="X282" s="117">
        <f>X287+X292+X297+X302+X307+X312+X317+X322+X327+X332+X337+X342+X347+X352+X357+X362+X367+X372+X377+X382+X387</f>
        <v>41139.99</v>
      </c>
      <c r="Y282" s="27">
        <f>M282+S282-V282</f>
        <v>28746.870000000003</v>
      </c>
      <c r="Z282" s="27">
        <f>N282+T282-W282</f>
        <v>40662.230000000003</v>
      </c>
      <c r="AA282" s="27">
        <f>O282+U282-X282+W282</f>
        <v>-11915.36</v>
      </c>
      <c r="AB282" s="6"/>
      <c r="AC282" s="6"/>
      <c r="AD282" s="60"/>
    </row>
    <row r="283" spans="1:30" s="18" customFormat="1" ht="15.75" x14ac:dyDescent="0.2">
      <c r="A283" s="272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5">
        <f t="shared" ref="M283:M285" si="421">N283+O283</f>
        <v>29896.439999999995</v>
      </c>
      <c r="N283" s="117">
        <f t="shared" ref="N283:O285" si="422">N288+N293+N298+N303+N308+N313+N318+N323+N328+N333+N338+N343+N348+N353+N358+N363+N368+N373+N378+N383</f>
        <v>41037.009999999995</v>
      </c>
      <c r="O283" s="117">
        <f t="shared" si="422"/>
        <v>-11140.570000000002</v>
      </c>
      <c r="P283" s="271"/>
      <c r="Q283" s="22" t="s">
        <v>5</v>
      </c>
      <c r="R283" s="36"/>
      <c r="S283" s="103">
        <f t="shared" ref="S283:S286" si="423">T283+U283</f>
        <v>0</v>
      </c>
      <c r="T283" s="117">
        <f t="shared" ref="T283:U286" si="424">T288+T293+T298+T303+T308+T313+T318+T323+T328+T333+T338+T343+T348+T353+T358+T363+T368+T373+T378+T383+T388</f>
        <v>0</v>
      </c>
      <c r="U283" s="117">
        <f t="shared" si="424"/>
        <v>0</v>
      </c>
      <c r="V283" s="72">
        <f t="shared" ref="V283:V285" si="425">X283</f>
        <v>0</v>
      </c>
      <c r="W283" s="117">
        <f t="shared" ref="W283:X286" si="426">W288+W293+W298+W303+W308+W313+W318+W323+W328+W333+W338+W343+W348+W353+W358+W363+W368+W373+W378+W383+W388</f>
        <v>0</v>
      </c>
      <c r="X283" s="117">
        <f t="shared" si="426"/>
        <v>0</v>
      </c>
      <c r="Y283" s="27">
        <f>M283+S283-V283</f>
        <v>29896.439999999995</v>
      </c>
      <c r="Z283" s="27">
        <f>N283+T283-W283</f>
        <v>41037.009999999995</v>
      </c>
      <c r="AA283" s="27">
        <f>O283+U283-X283+W283</f>
        <v>-11140.570000000002</v>
      </c>
      <c r="AB283" s="6"/>
      <c r="AC283" s="6"/>
      <c r="AD283" s="60"/>
    </row>
    <row r="284" spans="1:30" s="18" customFormat="1" ht="15.75" x14ac:dyDescent="0.2">
      <c r="A284" s="272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5">
        <f t="shared" si="421"/>
        <v>29896.439999999995</v>
      </c>
      <c r="N284" s="117">
        <f t="shared" si="422"/>
        <v>41037.009999999995</v>
      </c>
      <c r="O284" s="117">
        <f t="shared" si="422"/>
        <v>-11140.570000000002</v>
      </c>
      <c r="P284" s="271"/>
      <c r="Q284" s="22" t="s">
        <v>6</v>
      </c>
      <c r="R284" s="36"/>
      <c r="S284" s="103">
        <f t="shared" si="423"/>
        <v>0</v>
      </c>
      <c r="T284" s="117">
        <f t="shared" si="424"/>
        <v>0</v>
      </c>
      <c r="U284" s="117">
        <f t="shared" si="424"/>
        <v>0</v>
      </c>
      <c r="V284" s="72">
        <f t="shared" si="425"/>
        <v>0</v>
      </c>
      <c r="W284" s="117">
        <f t="shared" si="426"/>
        <v>0</v>
      </c>
      <c r="X284" s="117">
        <f t="shared" si="426"/>
        <v>0</v>
      </c>
      <c r="Y284" s="27">
        <f t="shared" ref="Y284" si="427">M284+S284-V284</f>
        <v>29896.439999999995</v>
      </c>
      <c r="Z284" s="27">
        <f t="shared" ref="Z284:Z285" si="428">N284+T284-W284</f>
        <v>41037.009999999995</v>
      </c>
      <c r="AA284" s="27">
        <f t="shared" ref="AA284:AA285" si="429">O284+U284-X284+W284</f>
        <v>-11140.570000000002</v>
      </c>
      <c r="AB284" s="6"/>
      <c r="AC284" s="6"/>
      <c r="AD284" s="60"/>
    </row>
    <row r="285" spans="1:30" s="18" customFormat="1" ht="15.75" x14ac:dyDescent="0.2">
      <c r="A285" s="272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5">
        <f t="shared" si="421"/>
        <v>29896.439999999995</v>
      </c>
      <c r="N285" s="117">
        <f t="shared" si="422"/>
        <v>41037.009999999995</v>
      </c>
      <c r="O285" s="117">
        <f t="shared" si="422"/>
        <v>-11140.570000000002</v>
      </c>
      <c r="P285" s="271"/>
      <c r="Q285" s="22" t="s">
        <v>7</v>
      </c>
      <c r="R285" s="36"/>
      <c r="S285" s="103">
        <f t="shared" si="423"/>
        <v>0</v>
      </c>
      <c r="T285" s="117">
        <f t="shared" si="424"/>
        <v>0</v>
      </c>
      <c r="U285" s="117">
        <f t="shared" si="424"/>
        <v>0</v>
      </c>
      <c r="V285" s="72">
        <f t="shared" si="425"/>
        <v>0</v>
      </c>
      <c r="W285" s="117">
        <f t="shared" si="426"/>
        <v>0</v>
      </c>
      <c r="X285" s="117">
        <f t="shared" si="426"/>
        <v>0</v>
      </c>
      <c r="Y285" s="27">
        <f>M285+S285-V285</f>
        <v>29896.439999999995</v>
      </c>
      <c r="Z285" s="27">
        <f t="shared" si="428"/>
        <v>41037.009999999995</v>
      </c>
      <c r="AA285" s="27">
        <f t="shared" si="429"/>
        <v>-11140.570000000002</v>
      </c>
      <c r="AB285" s="6"/>
      <c r="AC285" s="6"/>
      <c r="AD285" s="60"/>
    </row>
    <row r="286" spans="1:30" s="18" customFormat="1" ht="15.75" x14ac:dyDescent="0.2">
      <c r="A286" s="272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70"/>
      <c r="N286" s="270"/>
      <c r="O286" s="270"/>
      <c r="P286" s="271"/>
      <c r="Q286" s="22" t="s">
        <v>195</v>
      </c>
      <c r="R286" s="36"/>
      <c r="S286" s="103">
        <f t="shared" si="423"/>
        <v>24399.360000000004</v>
      </c>
      <c r="T286" s="117">
        <f t="shared" si="424"/>
        <v>12199.680000000002</v>
      </c>
      <c r="U286" s="117">
        <f t="shared" si="424"/>
        <v>12199.680000000002</v>
      </c>
      <c r="V286" s="103">
        <f>SUM(V282:V285)</f>
        <v>41139.99</v>
      </c>
      <c r="W286" s="117">
        <f t="shared" si="426"/>
        <v>17024.949999999997</v>
      </c>
      <c r="X286" s="117">
        <f t="shared" si="426"/>
        <v>41139.99</v>
      </c>
      <c r="Y286" s="294"/>
      <c r="Z286" s="294"/>
      <c r="AA286" s="294"/>
      <c r="AB286" s="6"/>
      <c r="AC286" s="6"/>
      <c r="AD286" s="60"/>
    </row>
    <row r="287" spans="1:30" s="18" customFormat="1" ht="15.75" customHeight="1" x14ac:dyDescent="0.2">
      <c r="A287" s="135">
        <v>1</v>
      </c>
      <c r="B287" s="200" t="s">
        <v>223</v>
      </c>
      <c r="C287" s="135" t="s">
        <v>125</v>
      </c>
      <c r="D287" s="135"/>
      <c r="E287" s="134" t="s">
        <v>73</v>
      </c>
      <c r="F287" s="133"/>
      <c r="G287" s="280" t="s">
        <v>345</v>
      </c>
      <c r="H287" s="134" t="s">
        <v>105</v>
      </c>
      <c r="I287" s="135"/>
      <c r="J287" s="281"/>
      <c r="K287" s="299" t="s">
        <v>427</v>
      </c>
      <c r="L287" s="299">
        <v>45169</v>
      </c>
      <c r="M287" s="33">
        <f>N287+O287</f>
        <v>749.57</v>
      </c>
      <c r="N287" s="31">
        <v>749.57</v>
      </c>
      <c r="O287" s="31">
        <v>0</v>
      </c>
      <c r="P287" s="198" t="s">
        <v>126</v>
      </c>
      <c r="Q287" s="88" t="s">
        <v>4</v>
      </c>
      <c r="R287" s="95"/>
      <c r="S287" s="67">
        <f>T287+U287</f>
        <v>3901.76</v>
      </c>
      <c r="T287" s="67">
        <v>1950.88</v>
      </c>
      <c r="U287" s="67">
        <v>1950.88</v>
      </c>
      <c r="V287" s="68">
        <f>X287</f>
        <v>4025.08</v>
      </c>
      <c r="W287" s="67">
        <v>2020.45</v>
      </c>
      <c r="X287" s="67">
        <v>4025.08</v>
      </c>
      <c r="Y287" s="31">
        <f>M287+S287-V287</f>
        <v>626.25</v>
      </c>
      <c r="Z287" s="31">
        <f>N287+T287-W287</f>
        <v>680.00000000000023</v>
      </c>
      <c r="AA287" s="31">
        <f>O287+U287-X287+W287</f>
        <v>-53.749999999999773</v>
      </c>
      <c r="AB287" s="15"/>
      <c r="AC287" s="15"/>
      <c r="AD287" s="115"/>
    </row>
    <row r="288" spans="1:30" s="18" customFormat="1" ht="15.75" x14ac:dyDescent="0.2">
      <c r="A288" s="135"/>
      <c r="B288" s="200"/>
      <c r="C288" s="135"/>
      <c r="D288" s="135"/>
      <c r="E288" s="134"/>
      <c r="F288" s="133"/>
      <c r="G288" s="280"/>
      <c r="H288" s="134"/>
      <c r="I288" s="135"/>
      <c r="J288" s="281"/>
      <c r="K288" s="299"/>
      <c r="L288" s="299"/>
      <c r="M288" s="26">
        <f t="shared" ref="M288:M290" si="430">N288+O288</f>
        <v>626.25000000000045</v>
      </c>
      <c r="N288" s="26">
        <f>Z287</f>
        <v>680.00000000000023</v>
      </c>
      <c r="O288" s="26">
        <f>AA287</f>
        <v>-53.749999999999773</v>
      </c>
      <c r="P288" s="199"/>
      <c r="Q288" s="88" t="s">
        <v>5</v>
      </c>
      <c r="R288" s="96"/>
      <c r="S288" s="67">
        <f>T288+U288</f>
        <v>0</v>
      </c>
      <c r="T288" s="67">
        <v>0</v>
      </c>
      <c r="U288" s="67">
        <v>0</v>
      </c>
      <c r="V288" s="68">
        <f>X288</f>
        <v>0</v>
      </c>
      <c r="W288" s="67">
        <v>0</v>
      </c>
      <c r="X288" s="67">
        <v>0</v>
      </c>
      <c r="Y288" s="31">
        <f>M288+S288-V288</f>
        <v>626.25000000000045</v>
      </c>
      <c r="Z288" s="31">
        <f>N288+T288-W288</f>
        <v>680.00000000000023</v>
      </c>
      <c r="AA288" s="31">
        <f>O288+U288-X288+W288</f>
        <v>-53.749999999999773</v>
      </c>
      <c r="AB288" s="15"/>
      <c r="AC288" s="15"/>
      <c r="AD288" s="12"/>
    </row>
    <row r="289" spans="1:30" s="18" customFormat="1" ht="15.75" x14ac:dyDescent="0.2">
      <c r="A289" s="135"/>
      <c r="B289" s="200"/>
      <c r="C289" s="135"/>
      <c r="D289" s="135"/>
      <c r="E289" s="134"/>
      <c r="F289" s="133"/>
      <c r="G289" s="280"/>
      <c r="H289" s="134"/>
      <c r="I289" s="135"/>
      <c r="J289" s="281"/>
      <c r="K289" s="299"/>
      <c r="L289" s="299"/>
      <c r="M289" s="26">
        <f t="shared" si="430"/>
        <v>626.25000000000045</v>
      </c>
      <c r="N289" s="26">
        <f t="shared" ref="N289:N290" si="431">Z288</f>
        <v>680.00000000000023</v>
      </c>
      <c r="O289" s="26">
        <f t="shared" ref="O289:O290" si="432">AA288</f>
        <v>-53.749999999999773</v>
      </c>
      <c r="P289" s="199"/>
      <c r="Q289" s="88" t="s">
        <v>6</v>
      </c>
      <c r="R289" s="96"/>
      <c r="S289" s="67">
        <f>T289+U289</f>
        <v>0</v>
      </c>
      <c r="T289" s="67">
        <v>0</v>
      </c>
      <c r="U289" s="67">
        <v>0</v>
      </c>
      <c r="V289" s="68">
        <f t="shared" ref="V289" si="433">X289</f>
        <v>0</v>
      </c>
      <c r="W289" s="67">
        <v>0</v>
      </c>
      <c r="X289" s="67">
        <v>0</v>
      </c>
      <c r="Y289" s="31">
        <f>M289+S289-V289</f>
        <v>626.25000000000045</v>
      </c>
      <c r="Z289" s="31">
        <f t="shared" ref="Z289:Z290" si="434">N289+T289-W289</f>
        <v>680.00000000000023</v>
      </c>
      <c r="AA289" s="31">
        <f t="shared" ref="AA289:AA290" si="435">O289+U289-X289+W289</f>
        <v>-53.749999999999773</v>
      </c>
      <c r="AB289" s="15"/>
      <c r="AC289" s="15"/>
      <c r="AD289" s="12"/>
    </row>
    <row r="290" spans="1:30" s="18" customFormat="1" ht="15.75" x14ac:dyDescent="0.2">
      <c r="A290" s="135"/>
      <c r="B290" s="200"/>
      <c r="C290" s="135"/>
      <c r="D290" s="135"/>
      <c r="E290" s="134"/>
      <c r="F290" s="133"/>
      <c r="G290" s="280"/>
      <c r="H290" s="134"/>
      <c r="I290" s="135"/>
      <c r="J290" s="281"/>
      <c r="K290" s="299"/>
      <c r="L290" s="299"/>
      <c r="M290" s="26">
        <f t="shared" si="430"/>
        <v>626.25000000000045</v>
      </c>
      <c r="N290" s="26">
        <f t="shared" si="431"/>
        <v>680.00000000000023</v>
      </c>
      <c r="O290" s="26">
        <f t="shared" si="432"/>
        <v>-53.749999999999773</v>
      </c>
      <c r="P290" s="199"/>
      <c r="Q290" s="88" t="s">
        <v>7</v>
      </c>
      <c r="R290" s="96"/>
      <c r="S290" s="67">
        <f t="shared" ref="S290" si="436">T290+U290</f>
        <v>0</v>
      </c>
      <c r="T290" s="67">
        <v>0</v>
      </c>
      <c r="U290" s="67">
        <v>0</v>
      </c>
      <c r="V290" s="68">
        <f>X290</f>
        <v>0</v>
      </c>
      <c r="W290" s="67">
        <v>0</v>
      </c>
      <c r="X290" s="67">
        <v>0</v>
      </c>
      <c r="Y290" s="27">
        <f>M290+S290-V290</f>
        <v>626.25000000000045</v>
      </c>
      <c r="Z290" s="27">
        <f t="shared" si="434"/>
        <v>680.00000000000023</v>
      </c>
      <c r="AA290" s="27">
        <f t="shared" si="435"/>
        <v>-53.749999999999773</v>
      </c>
      <c r="AB290" s="15"/>
      <c r="AC290" s="15"/>
      <c r="AD290" s="12"/>
    </row>
    <row r="291" spans="1:30" s="18" customFormat="1" ht="15.75" x14ac:dyDescent="0.2">
      <c r="A291" s="135"/>
      <c r="B291" s="200"/>
      <c r="C291" s="135"/>
      <c r="D291" s="135"/>
      <c r="E291" s="134"/>
      <c r="F291" s="133"/>
      <c r="G291" s="280"/>
      <c r="H291" s="134"/>
      <c r="I291" s="135"/>
      <c r="J291" s="281"/>
      <c r="K291" s="299"/>
      <c r="L291" s="299"/>
      <c r="M291" s="161"/>
      <c r="N291" s="161"/>
      <c r="O291" s="161"/>
      <c r="P291" s="199"/>
      <c r="Q291" s="82" t="s">
        <v>3</v>
      </c>
      <c r="R291" s="97">
        <f>R290</f>
        <v>0</v>
      </c>
      <c r="S291" s="103">
        <f>SUM(S287:S290)</f>
        <v>3901.76</v>
      </c>
      <c r="T291" s="103">
        <f>SUM(T287:T290)</f>
        <v>1950.88</v>
      </c>
      <c r="U291" s="103">
        <f t="shared" ref="U291:V291" si="437">SUM(U287:U290)</f>
        <v>1950.88</v>
      </c>
      <c r="V291" s="103">
        <f t="shared" si="437"/>
        <v>4025.08</v>
      </c>
      <c r="W291" s="103">
        <f>SUM(W287:W290)</f>
        <v>2020.45</v>
      </c>
      <c r="X291" s="90">
        <f>SUM(X287:X290)</f>
        <v>4025.08</v>
      </c>
      <c r="Y291" s="177"/>
      <c r="Z291" s="178"/>
      <c r="AA291" s="179"/>
      <c r="AB291" s="15"/>
      <c r="AC291" s="15"/>
      <c r="AD291" s="12"/>
    </row>
    <row r="292" spans="1:30" s="18" customFormat="1" ht="15.75" customHeight="1" x14ac:dyDescent="0.2">
      <c r="A292" s="135">
        <v>2</v>
      </c>
      <c r="B292" s="208" t="s">
        <v>223</v>
      </c>
      <c r="C292" s="135" t="s">
        <v>127</v>
      </c>
      <c r="D292" s="135"/>
      <c r="E292" s="134" t="s">
        <v>73</v>
      </c>
      <c r="F292" s="133"/>
      <c r="G292" s="280" t="s">
        <v>134</v>
      </c>
      <c r="H292" s="134" t="s">
        <v>105</v>
      </c>
      <c r="I292" s="135"/>
      <c r="J292" s="281"/>
      <c r="K292" s="300" t="s">
        <v>427</v>
      </c>
      <c r="L292" s="300">
        <v>45169</v>
      </c>
      <c r="M292" s="33">
        <f>N292+O292</f>
        <v>0</v>
      </c>
      <c r="N292" s="31">
        <v>0</v>
      </c>
      <c r="O292" s="31">
        <v>0</v>
      </c>
      <c r="P292" s="198" t="s">
        <v>126</v>
      </c>
      <c r="Q292" s="88" t="s">
        <v>4</v>
      </c>
      <c r="R292" s="95"/>
      <c r="S292" s="67">
        <f t="shared" ref="S292:S295" si="438">T292+U292</f>
        <v>590.88</v>
      </c>
      <c r="T292" s="67">
        <v>295.44</v>
      </c>
      <c r="U292" s="67">
        <v>295.44</v>
      </c>
      <c r="V292" s="68">
        <f t="shared" ref="V292:V295" si="439">X292</f>
        <v>590.88</v>
      </c>
      <c r="W292" s="67">
        <v>610.22</v>
      </c>
      <c r="X292" s="67">
        <v>590.88</v>
      </c>
      <c r="Y292" s="31">
        <f t="shared" ref="Y292:Y295" si="440">M292+S292-V292</f>
        <v>0</v>
      </c>
      <c r="Z292" s="31">
        <f t="shared" ref="Z292:Z295" si="441">N292+T292-W292</f>
        <v>-314.78000000000003</v>
      </c>
      <c r="AA292" s="31">
        <f t="shared" ref="AA292:AA295" si="442">O292+U292-X292+W292</f>
        <v>314.78000000000003</v>
      </c>
      <c r="AB292" s="3" t="s">
        <v>156</v>
      </c>
      <c r="AC292" s="3"/>
      <c r="AD292" s="12"/>
    </row>
    <row r="293" spans="1:30" s="18" customFormat="1" ht="15.75" x14ac:dyDescent="0.2">
      <c r="A293" s="135"/>
      <c r="B293" s="209"/>
      <c r="C293" s="135"/>
      <c r="D293" s="135"/>
      <c r="E293" s="134"/>
      <c r="F293" s="133"/>
      <c r="G293" s="280"/>
      <c r="H293" s="134"/>
      <c r="I293" s="135"/>
      <c r="J293" s="281"/>
      <c r="K293" s="300"/>
      <c r="L293" s="300"/>
      <c r="M293" s="26">
        <f t="shared" ref="M293:M295" si="443">N293+O293</f>
        <v>0</v>
      </c>
      <c r="N293" s="26">
        <f>Z292</f>
        <v>-314.78000000000003</v>
      </c>
      <c r="O293" s="26">
        <f>AA292</f>
        <v>314.78000000000003</v>
      </c>
      <c r="P293" s="199"/>
      <c r="Q293" s="88" t="s">
        <v>5</v>
      </c>
      <c r="R293" s="96"/>
      <c r="S293" s="67">
        <f t="shared" si="438"/>
        <v>0</v>
      </c>
      <c r="T293" s="67">
        <v>0</v>
      </c>
      <c r="U293" s="67">
        <v>0</v>
      </c>
      <c r="V293" s="68">
        <f t="shared" si="439"/>
        <v>0</v>
      </c>
      <c r="W293" s="67">
        <v>0</v>
      </c>
      <c r="X293" s="67">
        <v>0</v>
      </c>
      <c r="Y293" s="31">
        <f t="shared" si="440"/>
        <v>0</v>
      </c>
      <c r="Z293" s="31">
        <f t="shared" si="441"/>
        <v>-314.78000000000003</v>
      </c>
      <c r="AA293" s="31">
        <f t="shared" si="442"/>
        <v>314.78000000000003</v>
      </c>
      <c r="AB293" s="3"/>
      <c r="AC293" s="3"/>
      <c r="AD293" s="12"/>
    </row>
    <row r="294" spans="1:30" s="18" customFormat="1" ht="15.75" x14ac:dyDescent="0.2">
      <c r="A294" s="135"/>
      <c r="B294" s="209"/>
      <c r="C294" s="135"/>
      <c r="D294" s="135"/>
      <c r="E294" s="134"/>
      <c r="F294" s="133"/>
      <c r="G294" s="280"/>
      <c r="H294" s="134"/>
      <c r="I294" s="135"/>
      <c r="J294" s="281"/>
      <c r="K294" s="300"/>
      <c r="L294" s="300"/>
      <c r="M294" s="26">
        <f t="shared" si="443"/>
        <v>0</v>
      </c>
      <c r="N294" s="26">
        <f t="shared" ref="N294:N295" si="444">Z293</f>
        <v>-314.78000000000003</v>
      </c>
      <c r="O294" s="26">
        <f t="shared" ref="O294:O295" si="445">AA293</f>
        <v>314.78000000000003</v>
      </c>
      <c r="P294" s="199"/>
      <c r="Q294" s="88" t="s">
        <v>6</v>
      </c>
      <c r="R294" s="96"/>
      <c r="S294" s="67">
        <f t="shared" si="438"/>
        <v>0</v>
      </c>
      <c r="T294" s="67">
        <v>0</v>
      </c>
      <c r="U294" s="67">
        <v>0</v>
      </c>
      <c r="V294" s="68">
        <f t="shared" si="439"/>
        <v>0</v>
      </c>
      <c r="W294" s="67">
        <v>0</v>
      </c>
      <c r="X294" s="67">
        <v>0</v>
      </c>
      <c r="Y294" s="31">
        <f t="shared" si="440"/>
        <v>0</v>
      </c>
      <c r="Z294" s="31">
        <f t="shared" si="441"/>
        <v>-314.78000000000003</v>
      </c>
      <c r="AA294" s="31">
        <f t="shared" si="442"/>
        <v>314.78000000000003</v>
      </c>
      <c r="AB294" s="3"/>
      <c r="AC294" s="3"/>
      <c r="AD294" s="12"/>
    </row>
    <row r="295" spans="1:30" s="18" customFormat="1" ht="15.75" x14ac:dyDescent="0.2">
      <c r="A295" s="135"/>
      <c r="B295" s="209"/>
      <c r="C295" s="135"/>
      <c r="D295" s="135"/>
      <c r="E295" s="134"/>
      <c r="F295" s="133"/>
      <c r="G295" s="280"/>
      <c r="H295" s="134"/>
      <c r="I295" s="135"/>
      <c r="J295" s="281"/>
      <c r="K295" s="300"/>
      <c r="L295" s="300"/>
      <c r="M295" s="26">
        <f t="shared" si="443"/>
        <v>0</v>
      </c>
      <c r="N295" s="26">
        <f t="shared" si="444"/>
        <v>-314.78000000000003</v>
      </c>
      <c r="O295" s="26">
        <f t="shared" si="445"/>
        <v>314.78000000000003</v>
      </c>
      <c r="P295" s="199"/>
      <c r="Q295" s="88" t="s">
        <v>7</v>
      </c>
      <c r="R295" s="96"/>
      <c r="S295" s="67">
        <f t="shared" si="438"/>
        <v>0</v>
      </c>
      <c r="T295" s="67">
        <v>0</v>
      </c>
      <c r="U295" s="67">
        <v>0</v>
      </c>
      <c r="V295" s="68">
        <f t="shared" si="439"/>
        <v>0</v>
      </c>
      <c r="W295" s="67">
        <v>0</v>
      </c>
      <c r="X295" s="67">
        <v>0</v>
      </c>
      <c r="Y295" s="27">
        <f t="shared" si="440"/>
        <v>0</v>
      </c>
      <c r="Z295" s="27">
        <f t="shared" si="441"/>
        <v>-314.78000000000003</v>
      </c>
      <c r="AA295" s="27">
        <f t="shared" si="442"/>
        <v>314.78000000000003</v>
      </c>
      <c r="AB295" s="3"/>
      <c r="AC295" s="3"/>
      <c r="AD295" s="12"/>
    </row>
    <row r="296" spans="1:30" s="18" customFormat="1" ht="15.75" x14ac:dyDescent="0.2">
      <c r="A296" s="135"/>
      <c r="B296" s="210"/>
      <c r="C296" s="135"/>
      <c r="D296" s="135"/>
      <c r="E296" s="134"/>
      <c r="F296" s="133"/>
      <c r="G296" s="280"/>
      <c r="H296" s="134"/>
      <c r="I296" s="135"/>
      <c r="J296" s="281"/>
      <c r="K296" s="300"/>
      <c r="L296" s="300"/>
      <c r="M296" s="161"/>
      <c r="N296" s="161"/>
      <c r="O296" s="161"/>
      <c r="P296" s="199"/>
      <c r="Q296" s="82" t="s">
        <v>3</v>
      </c>
      <c r="R296" s="97">
        <f t="shared" ref="R296" si="446">R295</f>
        <v>0</v>
      </c>
      <c r="S296" s="103">
        <f t="shared" ref="S296:X296" si="447">SUM(S292:S295)</f>
        <v>590.88</v>
      </c>
      <c r="T296" s="103">
        <f t="shared" si="447"/>
        <v>295.44</v>
      </c>
      <c r="U296" s="103">
        <f t="shared" si="447"/>
        <v>295.44</v>
      </c>
      <c r="V296" s="103">
        <f t="shared" si="447"/>
        <v>590.88</v>
      </c>
      <c r="W296" s="103">
        <f t="shared" si="447"/>
        <v>610.22</v>
      </c>
      <c r="X296" s="90">
        <f t="shared" si="447"/>
        <v>590.88</v>
      </c>
      <c r="Y296" s="165"/>
      <c r="Z296" s="165"/>
      <c r="AA296" s="165"/>
      <c r="AB296" s="3"/>
      <c r="AC296" s="3"/>
      <c r="AD296" s="12"/>
    </row>
    <row r="297" spans="1:30" s="18" customFormat="1" ht="21" customHeight="1" x14ac:dyDescent="0.2">
      <c r="A297" s="135">
        <v>3</v>
      </c>
      <c r="B297" s="208" t="s">
        <v>223</v>
      </c>
      <c r="C297" s="140" t="s">
        <v>106</v>
      </c>
      <c r="D297" s="140"/>
      <c r="E297" s="166" t="s">
        <v>73</v>
      </c>
      <c r="F297" s="302"/>
      <c r="G297" s="195" t="s">
        <v>135</v>
      </c>
      <c r="H297" s="166" t="s">
        <v>105</v>
      </c>
      <c r="I297" s="140"/>
      <c r="J297" s="281"/>
      <c r="K297" s="301">
        <v>44501</v>
      </c>
      <c r="L297" s="301">
        <v>44834</v>
      </c>
      <c r="M297" s="33">
        <f>N297+O297</f>
        <v>7318.8</v>
      </c>
      <c r="N297" s="26">
        <v>7318.8</v>
      </c>
      <c r="O297" s="26">
        <v>0</v>
      </c>
      <c r="P297" s="215" t="s">
        <v>126</v>
      </c>
      <c r="Q297" s="122" t="s">
        <v>4</v>
      </c>
      <c r="R297" s="125"/>
      <c r="S297" s="75">
        <f t="shared" ref="S297:S300" si="448">T297+U297</f>
        <v>0</v>
      </c>
      <c r="T297" s="67">
        <v>0</v>
      </c>
      <c r="U297" s="67">
        <v>0</v>
      </c>
      <c r="V297" s="68">
        <f t="shared" ref="V297:V300" si="449">X297</f>
        <v>0</v>
      </c>
      <c r="W297" s="67">
        <v>0</v>
      </c>
      <c r="X297" s="67">
        <v>0</v>
      </c>
      <c r="Y297" s="31">
        <f t="shared" ref="Y297:Y300" si="450">M297+S297-V297</f>
        <v>7318.8</v>
      </c>
      <c r="Z297" s="31">
        <f t="shared" ref="Z297:Z300" si="451">N297+T297-W297</f>
        <v>7318.8</v>
      </c>
      <c r="AA297" s="31">
        <f t="shared" ref="AA297:AA300" si="452">O297+U297-X297+W297</f>
        <v>0</v>
      </c>
      <c r="AB297" s="15" t="s">
        <v>152</v>
      </c>
      <c r="AC297" s="15"/>
      <c r="AD297" s="171" t="s">
        <v>372</v>
      </c>
    </row>
    <row r="298" spans="1:30" s="18" customFormat="1" ht="15.75" x14ac:dyDescent="0.2">
      <c r="A298" s="135"/>
      <c r="B298" s="209"/>
      <c r="C298" s="140"/>
      <c r="D298" s="140"/>
      <c r="E298" s="166"/>
      <c r="F298" s="302"/>
      <c r="G298" s="195"/>
      <c r="H298" s="166"/>
      <c r="I298" s="140"/>
      <c r="J298" s="281"/>
      <c r="K298" s="301"/>
      <c r="L298" s="301"/>
      <c r="M298" s="26">
        <f t="shared" ref="M298:M300" si="453">N298+O298</f>
        <v>7318.8</v>
      </c>
      <c r="N298" s="26">
        <f t="shared" ref="N298:N300" si="454">Z297</f>
        <v>7318.8</v>
      </c>
      <c r="O298" s="26">
        <f t="shared" ref="O298:O300" si="455">AA297</f>
        <v>0</v>
      </c>
      <c r="P298" s="199"/>
      <c r="Q298" s="122" t="s">
        <v>5</v>
      </c>
      <c r="R298" s="126"/>
      <c r="S298" s="75">
        <f t="shared" si="448"/>
        <v>0</v>
      </c>
      <c r="T298" s="67">
        <v>0</v>
      </c>
      <c r="U298" s="67">
        <v>0</v>
      </c>
      <c r="V298" s="68">
        <f t="shared" si="449"/>
        <v>0</v>
      </c>
      <c r="W298" s="67">
        <v>0</v>
      </c>
      <c r="X298" s="67">
        <v>0</v>
      </c>
      <c r="Y298" s="31">
        <f t="shared" si="450"/>
        <v>7318.8</v>
      </c>
      <c r="Z298" s="31">
        <f t="shared" si="451"/>
        <v>7318.8</v>
      </c>
      <c r="AA298" s="31">
        <f t="shared" si="452"/>
        <v>0</v>
      </c>
      <c r="AB298" s="15"/>
      <c r="AC298" s="15"/>
      <c r="AD298" s="172"/>
    </row>
    <row r="299" spans="1:30" s="18" customFormat="1" ht="15.75" x14ac:dyDescent="0.2">
      <c r="A299" s="135"/>
      <c r="B299" s="209"/>
      <c r="C299" s="140"/>
      <c r="D299" s="140"/>
      <c r="E299" s="166"/>
      <c r="F299" s="302"/>
      <c r="G299" s="195"/>
      <c r="H299" s="166"/>
      <c r="I299" s="140"/>
      <c r="J299" s="281"/>
      <c r="K299" s="301"/>
      <c r="L299" s="301"/>
      <c r="M299" s="26">
        <f t="shared" si="453"/>
        <v>7318.8</v>
      </c>
      <c r="N299" s="26">
        <f t="shared" si="454"/>
        <v>7318.8</v>
      </c>
      <c r="O299" s="26">
        <f t="shared" si="455"/>
        <v>0</v>
      </c>
      <c r="P299" s="199"/>
      <c r="Q299" s="122" t="s">
        <v>6</v>
      </c>
      <c r="R299" s="126"/>
      <c r="S299" s="75">
        <f t="shared" si="448"/>
        <v>0</v>
      </c>
      <c r="T299" s="67">
        <v>0</v>
      </c>
      <c r="U299" s="67">
        <v>0</v>
      </c>
      <c r="V299" s="68">
        <f t="shared" si="449"/>
        <v>0</v>
      </c>
      <c r="W299" s="67">
        <v>0</v>
      </c>
      <c r="X299" s="67">
        <v>0</v>
      </c>
      <c r="Y299" s="31">
        <f t="shared" si="450"/>
        <v>7318.8</v>
      </c>
      <c r="Z299" s="31">
        <f t="shared" si="451"/>
        <v>7318.8</v>
      </c>
      <c r="AA299" s="31">
        <f t="shared" si="452"/>
        <v>0</v>
      </c>
      <c r="AB299" s="15"/>
      <c r="AC299" s="15"/>
      <c r="AD299" s="172"/>
    </row>
    <row r="300" spans="1:30" s="18" customFormat="1" ht="15.75" x14ac:dyDescent="0.2">
      <c r="A300" s="135"/>
      <c r="B300" s="209"/>
      <c r="C300" s="140"/>
      <c r="D300" s="140"/>
      <c r="E300" s="166"/>
      <c r="F300" s="302"/>
      <c r="G300" s="195"/>
      <c r="H300" s="166"/>
      <c r="I300" s="140"/>
      <c r="J300" s="281"/>
      <c r="K300" s="301"/>
      <c r="L300" s="301"/>
      <c r="M300" s="26">
        <f t="shared" si="453"/>
        <v>7318.8</v>
      </c>
      <c r="N300" s="26">
        <f t="shared" si="454"/>
        <v>7318.8</v>
      </c>
      <c r="O300" s="26">
        <f t="shared" si="455"/>
        <v>0</v>
      </c>
      <c r="P300" s="199"/>
      <c r="Q300" s="122" t="s">
        <v>7</v>
      </c>
      <c r="R300" s="126"/>
      <c r="S300" s="75">
        <f t="shared" si="448"/>
        <v>0</v>
      </c>
      <c r="T300" s="67">
        <v>0</v>
      </c>
      <c r="U300" s="67">
        <v>0</v>
      </c>
      <c r="V300" s="68">
        <f t="shared" si="449"/>
        <v>0</v>
      </c>
      <c r="W300" s="67">
        <v>0</v>
      </c>
      <c r="X300" s="67">
        <v>0</v>
      </c>
      <c r="Y300" s="27">
        <f t="shared" si="450"/>
        <v>7318.8</v>
      </c>
      <c r="Z300" s="27">
        <f t="shared" si="451"/>
        <v>7318.8</v>
      </c>
      <c r="AA300" s="27">
        <f t="shared" si="452"/>
        <v>0</v>
      </c>
      <c r="AB300" s="15"/>
      <c r="AC300" s="15"/>
      <c r="AD300" s="173"/>
    </row>
    <row r="301" spans="1:30" s="18" customFormat="1" ht="15.75" x14ac:dyDescent="0.2">
      <c r="A301" s="135"/>
      <c r="B301" s="210"/>
      <c r="C301" s="140"/>
      <c r="D301" s="140"/>
      <c r="E301" s="166"/>
      <c r="F301" s="302"/>
      <c r="G301" s="195"/>
      <c r="H301" s="166"/>
      <c r="I301" s="140"/>
      <c r="J301" s="281"/>
      <c r="K301" s="301"/>
      <c r="L301" s="301"/>
      <c r="M301" s="161"/>
      <c r="N301" s="161"/>
      <c r="O301" s="161"/>
      <c r="P301" s="199"/>
      <c r="Q301" s="127" t="s">
        <v>3</v>
      </c>
      <c r="R301" s="128">
        <f t="shared" ref="R301" si="456">R300</f>
        <v>0</v>
      </c>
      <c r="S301" s="117">
        <f t="shared" ref="S301:X301" si="457">SUM(S297:S300)</f>
        <v>0</v>
      </c>
      <c r="T301" s="103">
        <f t="shared" si="457"/>
        <v>0</v>
      </c>
      <c r="U301" s="103">
        <f t="shared" si="457"/>
        <v>0</v>
      </c>
      <c r="V301" s="103">
        <f t="shared" si="457"/>
        <v>0</v>
      </c>
      <c r="W301" s="103">
        <f t="shared" si="457"/>
        <v>0</v>
      </c>
      <c r="X301" s="90">
        <f t="shared" si="457"/>
        <v>0</v>
      </c>
      <c r="Y301" s="165"/>
      <c r="Z301" s="165"/>
      <c r="AA301" s="165"/>
      <c r="AB301" s="15"/>
      <c r="AC301" s="15"/>
      <c r="AD301" s="12"/>
    </row>
    <row r="302" spans="1:30" s="18" customFormat="1" ht="15.75" customHeight="1" x14ac:dyDescent="0.2">
      <c r="A302" s="135">
        <v>4</v>
      </c>
      <c r="B302" s="200" t="s">
        <v>228</v>
      </c>
      <c r="C302" s="135" t="s">
        <v>107</v>
      </c>
      <c r="D302" s="135"/>
      <c r="E302" s="134" t="s">
        <v>73</v>
      </c>
      <c r="F302" s="133"/>
      <c r="G302" s="280" t="s">
        <v>346</v>
      </c>
      <c r="H302" s="134" t="s">
        <v>105</v>
      </c>
      <c r="I302" s="135"/>
      <c r="J302" s="281"/>
      <c r="K302" s="300">
        <v>44834</v>
      </c>
      <c r="L302" s="300">
        <v>45169</v>
      </c>
      <c r="M302" s="33">
        <f>N302+O302</f>
        <v>1659.96</v>
      </c>
      <c r="N302" s="31">
        <v>1659.96</v>
      </c>
      <c r="O302" s="31">
        <v>0</v>
      </c>
      <c r="P302" s="198" t="s">
        <v>126</v>
      </c>
      <c r="Q302" s="88" t="s">
        <v>4</v>
      </c>
      <c r="R302" s="95"/>
      <c r="S302" s="67">
        <f t="shared" ref="S302:S305" si="458">T302+U302</f>
        <v>1501.76</v>
      </c>
      <c r="T302" s="67">
        <v>750.88</v>
      </c>
      <c r="U302" s="67">
        <v>750.88</v>
      </c>
      <c r="V302" s="68">
        <f t="shared" ref="V302:V305" si="459">X302</f>
        <v>5325</v>
      </c>
      <c r="W302" s="67">
        <v>1380.45</v>
      </c>
      <c r="X302" s="67">
        <v>5325</v>
      </c>
      <c r="Y302" s="31">
        <f t="shared" ref="Y302:Y305" si="460">M302+S302-V302</f>
        <v>-2163.2799999999997</v>
      </c>
      <c r="Z302" s="31">
        <f t="shared" ref="Z302:Z305" si="461">N302+T302-W302</f>
        <v>1030.3900000000001</v>
      </c>
      <c r="AA302" s="31">
        <f t="shared" ref="AA302:AA305" si="462">O302+U302-X302+W302</f>
        <v>-3193.67</v>
      </c>
      <c r="AB302" s="15">
        <v>2</v>
      </c>
      <c r="AC302" s="15"/>
      <c r="AD302" s="107" t="s">
        <v>154</v>
      </c>
    </row>
    <row r="303" spans="1:30" s="18" customFormat="1" ht="15.75" x14ac:dyDescent="0.2">
      <c r="A303" s="135"/>
      <c r="B303" s="200"/>
      <c r="C303" s="135"/>
      <c r="D303" s="135"/>
      <c r="E303" s="134"/>
      <c r="F303" s="133"/>
      <c r="G303" s="280"/>
      <c r="H303" s="134"/>
      <c r="I303" s="135"/>
      <c r="J303" s="281"/>
      <c r="K303" s="300"/>
      <c r="L303" s="300"/>
      <c r="M303" s="26">
        <f t="shared" ref="M303:M305" si="463">N303+O303</f>
        <v>-2163.2799999999997</v>
      </c>
      <c r="N303" s="26">
        <f t="shared" ref="N303:N305" si="464">Z302</f>
        <v>1030.3900000000001</v>
      </c>
      <c r="O303" s="26">
        <f t="shared" ref="O303:O305" si="465">AA302</f>
        <v>-3193.67</v>
      </c>
      <c r="P303" s="199"/>
      <c r="Q303" s="88" t="s">
        <v>5</v>
      </c>
      <c r="R303" s="96"/>
      <c r="S303" s="67">
        <f t="shared" si="458"/>
        <v>0</v>
      </c>
      <c r="T303" s="67">
        <v>0</v>
      </c>
      <c r="U303" s="67">
        <v>0</v>
      </c>
      <c r="V303" s="68">
        <f t="shared" si="459"/>
        <v>0</v>
      </c>
      <c r="W303" s="67">
        <v>0</v>
      </c>
      <c r="X303" s="67">
        <v>0</v>
      </c>
      <c r="Y303" s="31">
        <f>M303+S303-V303</f>
        <v>-2163.2799999999997</v>
      </c>
      <c r="Z303" s="31">
        <f t="shared" si="461"/>
        <v>1030.3900000000001</v>
      </c>
      <c r="AA303" s="31">
        <f t="shared" si="462"/>
        <v>-3193.67</v>
      </c>
      <c r="AB303" s="15"/>
      <c r="AC303" s="15"/>
      <c r="AD303" s="12"/>
    </row>
    <row r="304" spans="1:30" s="18" customFormat="1" ht="15.75" x14ac:dyDescent="0.2">
      <c r="A304" s="135"/>
      <c r="B304" s="200"/>
      <c r="C304" s="135"/>
      <c r="D304" s="135"/>
      <c r="E304" s="134"/>
      <c r="F304" s="133"/>
      <c r="G304" s="280"/>
      <c r="H304" s="134"/>
      <c r="I304" s="135"/>
      <c r="J304" s="281"/>
      <c r="K304" s="300"/>
      <c r="L304" s="300"/>
      <c r="M304" s="26">
        <f t="shared" si="463"/>
        <v>-2163.2799999999997</v>
      </c>
      <c r="N304" s="26">
        <f t="shared" si="464"/>
        <v>1030.3900000000001</v>
      </c>
      <c r="O304" s="26">
        <f t="shared" si="465"/>
        <v>-3193.67</v>
      </c>
      <c r="P304" s="199"/>
      <c r="Q304" s="88" t="s">
        <v>6</v>
      </c>
      <c r="R304" s="96"/>
      <c r="S304" s="67">
        <f t="shared" si="458"/>
        <v>0</v>
      </c>
      <c r="T304" s="67">
        <v>0</v>
      </c>
      <c r="U304" s="67">
        <v>0</v>
      </c>
      <c r="V304" s="68">
        <f t="shared" si="459"/>
        <v>0</v>
      </c>
      <c r="W304" s="67">
        <v>0</v>
      </c>
      <c r="X304" s="67">
        <v>0</v>
      </c>
      <c r="Y304" s="31">
        <f>M304+S304-V304</f>
        <v>-2163.2799999999997</v>
      </c>
      <c r="Z304" s="31">
        <f t="shared" si="461"/>
        <v>1030.3900000000001</v>
      </c>
      <c r="AA304" s="31">
        <f t="shared" si="462"/>
        <v>-3193.67</v>
      </c>
      <c r="AB304" s="15"/>
      <c r="AC304" s="15"/>
      <c r="AD304" s="12"/>
    </row>
    <row r="305" spans="1:30" s="18" customFormat="1" ht="15.75" x14ac:dyDescent="0.2">
      <c r="A305" s="135"/>
      <c r="B305" s="200"/>
      <c r="C305" s="135"/>
      <c r="D305" s="135"/>
      <c r="E305" s="134"/>
      <c r="F305" s="133"/>
      <c r="G305" s="280"/>
      <c r="H305" s="134"/>
      <c r="I305" s="135"/>
      <c r="J305" s="281"/>
      <c r="K305" s="300"/>
      <c r="L305" s="300"/>
      <c r="M305" s="26">
        <f t="shared" si="463"/>
        <v>-2163.2799999999997</v>
      </c>
      <c r="N305" s="26">
        <f t="shared" si="464"/>
        <v>1030.3900000000001</v>
      </c>
      <c r="O305" s="26">
        <f t="shared" si="465"/>
        <v>-3193.67</v>
      </c>
      <c r="P305" s="199"/>
      <c r="Q305" s="88" t="s">
        <v>7</v>
      </c>
      <c r="R305" s="96"/>
      <c r="S305" s="67">
        <f t="shared" si="458"/>
        <v>0</v>
      </c>
      <c r="T305" s="67">
        <v>0</v>
      </c>
      <c r="U305" s="67">
        <v>0</v>
      </c>
      <c r="V305" s="68">
        <f t="shared" si="459"/>
        <v>0</v>
      </c>
      <c r="W305" s="67">
        <v>0</v>
      </c>
      <c r="X305" s="67">
        <v>0</v>
      </c>
      <c r="Y305" s="27">
        <f t="shared" si="460"/>
        <v>-2163.2799999999997</v>
      </c>
      <c r="Z305" s="27">
        <f t="shared" si="461"/>
        <v>1030.3900000000001</v>
      </c>
      <c r="AA305" s="27">
        <f t="shared" si="462"/>
        <v>-3193.67</v>
      </c>
      <c r="AB305" s="15"/>
      <c r="AC305" s="15"/>
      <c r="AD305" s="12"/>
    </row>
    <row r="306" spans="1:30" s="18" customFormat="1" ht="15.75" x14ac:dyDescent="0.2">
      <c r="A306" s="135"/>
      <c r="B306" s="200"/>
      <c r="C306" s="135"/>
      <c r="D306" s="135"/>
      <c r="E306" s="134"/>
      <c r="F306" s="133"/>
      <c r="G306" s="280"/>
      <c r="H306" s="134"/>
      <c r="I306" s="135"/>
      <c r="J306" s="281"/>
      <c r="K306" s="300"/>
      <c r="L306" s="300"/>
      <c r="M306" s="161"/>
      <c r="N306" s="161"/>
      <c r="O306" s="161"/>
      <c r="P306" s="199"/>
      <c r="Q306" s="82" t="s">
        <v>3</v>
      </c>
      <c r="R306" s="97">
        <f t="shared" ref="R306" si="466">R305</f>
        <v>0</v>
      </c>
      <c r="S306" s="103">
        <f t="shared" ref="S306:X306" si="467">SUM(S302:S305)</f>
        <v>1501.76</v>
      </c>
      <c r="T306" s="103">
        <f t="shared" si="467"/>
        <v>750.88</v>
      </c>
      <c r="U306" s="103">
        <f t="shared" si="467"/>
        <v>750.88</v>
      </c>
      <c r="V306" s="103">
        <f t="shared" si="467"/>
        <v>5325</v>
      </c>
      <c r="W306" s="103">
        <f t="shared" si="467"/>
        <v>1380.45</v>
      </c>
      <c r="X306" s="90">
        <f t="shared" si="467"/>
        <v>5325</v>
      </c>
      <c r="Y306" s="165"/>
      <c r="Z306" s="165"/>
      <c r="AA306" s="165"/>
      <c r="AB306" s="15"/>
      <c r="AC306" s="15"/>
      <c r="AD306" s="12"/>
    </row>
    <row r="307" spans="1:30" s="18" customFormat="1" ht="15.75" customHeight="1" x14ac:dyDescent="0.2">
      <c r="A307" s="135">
        <v>5</v>
      </c>
      <c r="B307" s="200" t="s">
        <v>228</v>
      </c>
      <c r="C307" s="135" t="s">
        <v>108</v>
      </c>
      <c r="D307" s="135"/>
      <c r="E307" s="134" t="s">
        <v>73</v>
      </c>
      <c r="F307" s="133"/>
      <c r="G307" s="280" t="s">
        <v>136</v>
      </c>
      <c r="H307" s="134" t="s">
        <v>105</v>
      </c>
      <c r="I307" s="135"/>
      <c r="J307" s="281"/>
      <c r="K307" s="286">
        <v>44834</v>
      </c>
      <c r="L307" s="286">
        <v>45169</v>
      </c>
      <c r="M307" s="33">
        <f>N307+O307</f>
        <v>1499.14</v>
      </c>
      <c r="N307" s="31">
        <v>1499.14</v>
      </c>
      <c r="O307" s="31">
        <v>0</v>
      </c>
      <c r="P307" s="198" t="s">
        <v>126</v>
      </c>
      <c r="Q307" s="88" t="s">
        <v>4</v>
      </c>
      <c r="R307" s="95"/>
      <c r="S307" s="67">
        <f t="shared" ref="S307:S310" si="468">T307+U307</f>
        <v>670.88</v>
      </c>
      <c r="T307" s="67">
        <v>335.44</v>
      </c>
      <c r="U307" s="67">
        <v>335.44</v>
      </c>
      <c r="V307" s="68">
        <f t="shared" ref="V307:V310" si="469">X307</f>
        <v>2352.9899999999998</v>
      </c>
      <c r="W307" s="67">
        <v>690.23</v>
      </c>
      <c r="X307" s="67">
        <v>2352.9899999999998</v>
      </c>
      <c r="Y307" s="31">
        <f>M307+S307-V307</f>
        <v>-182.9699999999998</v>
      </c>
      <c r="Z307" s="31">
        <f t="shared" ref="Z307:Z309" si="470">N307+T307-W307</f>
        <v>1144.3500000000001</v>
      </c>
      <c r="AA307" s="31">
        <f t="shared" ref="AA307:AA310" si="471">O307+U307-X307+W307</f>
        <v>-1327.3199999999997</v>
      </c>
      <c r="AB307" s="15" t="s">
        <v>152</v>
      </c>
      <c r="AC307" s="15"/>
      <c r="AD307" s="12"/>
    </row>
    <row r="308" spans="1:30" s="18" customFormat="1" ht="15.75" x14ac:dyDescent="0.2">
      <c r="A308" s="135"/>
      <c r="B308" s="200"/>
      <c r="C308" s="135"/>
      <c r="D308" s="135"/>
      <c r="E308" s="134"/>
      <c r="F308" s="133"/>
      <c r="G308" s="280"/>
      <c r="H308" s="134"/>
      <c r="I308" s="135"/>
      <c r="J308" s="281"/>
      <c r="K308" s="286"/>
      <c r="L308" s="286"/>
      <c r="M308" s="26">
        <f t="shared" ref="M308:M310" si="472">N308+O308</f>
        <v>-182.96999999999957</v>
      </c>
      <c r="N308" s="26">
        <f t="shared" ref="N308:N310" si="473">Z307</f>
        <v>1144.3500000000001</v>
      </c>
      <c r="O308" s="26">
        <f t="shared" ref="O308:O310" si="474">AA307</f>
        <v>-1327.3199999999997</v>
      </c>
      <c r="P308" s="199"/>
      <c r="Q308" s="88" t="s">
        <v>5</v>
      </c>
      <c r="R308" s="96"/>
      <c r="S308" s="67">
        <f t="shared" si="468"/>
        <v>0</v>
      </c>
      <c r="T308" s="67">
        <v>0</v>
      </c>
      <c r="U308" s="67">
        <v>0</v>
      </c>
      <c r="V308" s="68">
        <f t="shared" si="469"/>
        <v>0</v>
      </c>
      <c r="W308" s="67">
        <v>0</v>
      </c>
      <c r="X308" s="67">
        <v>0</v>
      </c>
      <c r="Y308" s="31">
        <f t="shared" ref="Y308:Y310" si="475">M308+S308-V308</f>
        <v>-182.96999999999957</v>
      </c>
      <c r="Z308" s="31">
        <f>N308+T308-W308</f>
        <v>1144.3500000000001</v>
      </c>
      <c r="AA308" s="31">
        <f t="shared" si="471"/>
        <v>-1327.3199999999997</v>
      </c>
      <c r="AB308" s="15"/>
      <c r="AC308" s="15"/>
      <c r="AD308" s="12"/>
    </row>
    <row r="309" spans="1:30" s="18" customFormat="1" ht="15.75" x14ac:dyDescent="0.2">
      <c r="A309" s="135"/>
      <c r="B309" s="200"/>
      <c r="C309" s="135"/>
      <c r="D309" s="135"/>
      <c r="E309" s="134"/>
      <c r="F309" s="133"/>
      <c r="G309" s="280"/>
      <c r="H309" s="134"/>
      <c r="I309" s="135"/>
      <c r="J309" s="281"/>
      <c r="K309" s="286"/>
      <c r="L309" s="286"/>
      <c r="M309" s="26">
        <f t="shared" si="472"/>
        <v>-182.96999999999957</v>
      </c>
      <c r="N309" s="26">
        <f t="shared" si="473"/>
        <v>1144.3500000000001</v>
      </c>
      <c r="O309" s="26">
        <f t="shared" si="474"/>
        <v>-1327.3199999999997</v>
      </c>
      <c r="P309" s="199"/>
      <c r="Q309" s="88" t="s">
        <v>6</v>
      </c>
      <c r="R309" s="96"/>
      <c r="S309" s="67">
        <f t="shared" si="468"/>
        <v>0</v>
      </c>
      <c r="T309" s="67">
        <v>0</v>
      </c>
      <c r="U309" s="67">
        <v>0</v>
      </c>
      <c r="V309" s="68">
        <f t="shared" si="469"/>
        <v>0</v>
      </c>
      <c r="W309" s="67">
        <v>0</v>
      </c>
      <c r="X309" s="67">
        <v>0</v>
      </c>
      <c r="Y309" s="31">
        <f>M309+S309-V309</f>
        <v>-182.96999999999957</v>
      </c>
      <c r="Z309" s="31">
        <f t="shared" si="470"/>
        <v>1144.3500000000001</v>
      </c>
      <c r="AA309" s="31">
        <f t="shared" si="471"/>
        <v>-1327.3199999999997</v>
      </c>
      <c r="AB309" s="15"/>
      <c r="AC309" s="15"/>
      <c r="AD309" s="12"/>
    </row>
    <row r="310" spans="1:30" s="18" customFormat="1" ht="15.75" x14ac:dyDescent="0.2">
      <c r="A310" s="135"/>
      <c r="B310" s="200"/>
      <c r="C310" s="135"/>
      <c r="D310" s="135"/>
      <c r="E310" s="134"/>
      <c r="F310" s="133"/>
      <c r="G310" s="280"/>
      <c r="H310" s="134"/>
      <c r="I310" s="135"/>
      <c r="J310" s="281"/>
      <c r="K310" s="286"/>
      <c r="L310" s="286"/>
      <c r="M310" s="26">
        <f t="shared" si="472"/>
        <v>-182.96999999999957</v>
      </c>
      <c r="N310" s="26">
        <f t="shared" si="473"/>
        <v>1144.3500000000001</v>
      </c>
      <c r="O310" s="26">
        <f t="shared" si="474"/>
        <v>-1327.3199999999997</v>
      </c>
      <c r="P310" s="199"/>
      <c r="Q310" s="88" t="s">
        <v>7</v>
      </c>
      <c r="R310" s="96"/>
      <c r="S310" s="67">
        <f t="shared" si="468"/>
        <v>0</v>
      </c>
      <c r="T310" s="67">
        <v>0</v>
      </c>
      <c r="U310" s="67">
        <v>0</v>
      </c>
      <c r="V310" s="68">
        <f t="shared" si="469"/>
        <v>0</v>
      </c>
      <c r="W310" s="67">
        <v>0</v>
      </c>
      <c r="X310" s="67">
        <v>0</v>
      </c>
      <c r="Y310" s="27">
        <f t="shared" si="475"/>
        <v>-182.96999999999957</v>
      </c>
      <c r="Z310" s="27">
        <f>N310+T310-W310</f>
        <v>1144.3500000000001</v>
      </c>
      <c r="AA310" s="27">
        <f t="shared" si="471"/>
        <v>-1327.3199999999997</v>
      </c>
      <c r="AB310" s="15"/>
      <c r="AC310" s="15"/>
      <c r="AD310" s="12"/>
    </row>
    <row r="311" spans="1:30" s="18" customFormat="1" ht="15.75" x14ac:dyDescent="0.2">
      <c r="A311" s="135"/>
      <c r="B311" s="200"/>
      <c r="C311" s="135"/>
      <c r="D311" s="135"/>
      <c r="E311" s="134"/>
      <c r="F311" s="133"/>
      <c r="G311" s="280"/>
      <c r="H311" s="134"/>
      <c r="I311" s="135"/>
      <c r="J311" s="281"/>
      <c r="K311" s="286"/>
      <c r="L311" s="286"/>
      <c r="M311" s="161"/>
      <c r="N311" s="161"/>
      <c r="O311" s="161"/>
      <c r="P311" s="199"/>
      <c r="Q311" s="82" t="s">
        <v>3</v>
      </c>
      <c r="R311" s="97">
        <f t="shared" ref="R311" si="476">R310</f>
        <v>0</v>
      </c>
      <c r="S311" s="103">
        <f t="shared" ref="S311:X311" si="477">SUM(S307:S310)</f>
        <v>670.88</v>
      </c>
      <c r="T311" s="103">
        <f t="shared" si="477"/>
        <v>335.44</v>
      </c>
      <c r="U311" s="103">
        <f t="shared" si="477"/>
        <v>335.44</v>
      </c>
      <c r="V311" s="103">
        <f t="shared" si="477"/>
        <v>2352.9899999999998</v>
      </c>
      <c r="W311" s="103">
        <f t="shared" si="477"/>
        <v>690.23</v>
      </c>
      <c r="X311" s="90">
        <f t="shared" si="477"/>
        <v>2352.9899999999998</v>
      </c>
      <c r="Y311" s="165"/>
      <c r="Z311" s="165"/>
      <c r="AA311" s="165"/>
      <c r="AB311" s="15"/>
      <c r="AC311" s="15"/>
      <c r="AD311" s="12"/>
    </row>
    <row r="312" spans="1:30" s="18" customFormat="1" ht="15.75" customHeight="1" x14ac:dyDescent="0.2">
      <c r="A312" s="135">
        <v>6</v>
      </c>
      <c r="B312" s="200" t="s">
        <v>228</v>
      </c>
      <c r="C312" s="135" t="s">
        <v>109</v>
      </c>
      <c r="D312" s="135"/>
      <c r="E312" s="134" t="s">
        <v>73</v>
      </c>
      <c r="F312" s="133"/>
      <c r="G312" s="280" t="s">
        <v>137</v>
      </c>
      <c r="H312" s="134" t="s">
        <v>105</v>
      </c>
      <c r="I312" s="135"/>
      <c r="J312" s="281"/>
      <c r="K312" s="286">
        <v>44501</v>
      </c>
      <c r="L312" s="286">
        <v>44834</v>
      </c>
      <c r="M312" s="33">
        <f>N312+O312</f>
        <v>913.55</v>
      </c>
      <c r="N312" s="31">
        <v>913.55</v>
      </c>
      <c r="O312" s="31">
        <v>0</v>
      </c>
      <c r="P312" s="198" t="s">
        <v>126</v>
      </c>
      <c r="Q312" s="88" t="s">
        <v>4</v>
      </c>
      <c r="R312" s="95"/>
      <c r="S312" s="67">
        <f t="shared" ref="S312:S315" si="478">T312+U312</f>
        <v>0</v>
      </c>
      <c r="T312" s="67">
        <v>0</v>
      </c>
      <c r="U312" s="67">
        <v>0</v>
      </c>
      <c r="V312" s="68">
        <f t="shared" ref="V312:V315" si="479">X312</f>
        <v>786.85</v>
      </c>
      <c r="W312" s="67">
        <v>0</v>
      </c>
      <c r="X312" s="67">
        <v>786.85</v>
      </c>
      <c r="Y312" s="31">
        <f t="shared" ref="Y312:Y315" si="480">M312+S312-V312</f>
        <v>126.69999999999993</v>
      </c>
      <c r="Z312" s="31">
        <f t="shared" ref="Z312:Z315" si="481">N312+T312-W312</f>
        <v>913.55</v>
      </c>
      <c r="AA312" s="31">
        <f t="shared" ref="AA312:AA315" si="482">O312+U312-X312+W312</f>
        <v>-786.85</v>
      </c>
      <c r="AB312" s="15" t="s">
        <v>156</v>
      </c>
      <c r="AC312" s="15"/>
      <c r="AD312" s="12"/>
    </row>
    <row r="313" spans="1:30" s="18" customFormat="1" ht="15.75" x14ac:dyDescent="0.2">
      <c r="A313" s="135"/>
      <c r="B313" s="200"/>
      <c r="C313" s="135"/>
      <c r="D313" s="135"/>
      <c r="E313" s="134"/>
      <c r="F313" s="133"/>
      <c r="G313" s="280"/>
      <c r="H313" s="134"/>
      <c r="I313" s="135"/>
      <c r="J313" s="281"/>
      <c r="K313" s="286"/>
      <c r="L313" s="286"/>
      <c r="M313" s="26">
        <f t="shared" ref="M313:M315" si="483">N313+O313</f>
        <v>126.69999999999993</v>
      </c>
      <c r="N313" s="26">
        <f t="shared" ref="N313:N315" si="484">Z312</f>
        <v>913.55</v>
      </c>
      <c r="O313" s="26">
        <f t="shared" ref="O313:O315" si="485">AA312</f>
        <v>-786.85</v>
      </c>
      <c r="P313" s="199"/>
      <c r="Q313" s="88" t="s">
        <v>5</v>
      </c>
      <c r="R313" s="96"/>
      <c r="S313" s="67">
        <f t="shared" si="478"/>
        <v>0</v>
      </c>
      <c r="T313" s="67">
        <v>0</v>
      </c>
      <c r="U313" s="67">
        <v>0</v>
      </c>
      <c r="V313" s="68">
        <f t="shared" si="479"/>
        <v>0</v>
      </c>
      <c r="W313" s="67">
        <v>0</v>
      </c>
      <c r="X313" s="67">
        <v>0</v>
      </c>
      <c r="Y313" s="31">
        <f t="shared" si="480"/>
        <v>126.69999999999993</v>
      </c>
      <c r="Z313" s="31">
        <f t="shared" si="481"/>
        <v>913.55</v>
      </c>
      <c r="AA313" s="31">
        <f t="shared" si="482"/>
        <v>-786.85</v>
      </c>
      <c r="AB313" s="15"/>
      <c r="AC313" s="15"/>
      <c r="AD313" s="12"/>
    </row>
    <row r="314" spans="1:30" s="18" customFormat="1" ht="22.5" x14ac:dyDescent="0.2">
      <c r="A314" s="135"/>
      <c r="B314" s="200"/>
      <c r="C314" s="135"/>
      <c r="D314" s="135"/>
      <c r="E314" s="134"/>
      <c r="F314" s="133"/>
      <c r="G314" s="280"/>
      <c r="H314" s="134"/>
      <c r="I314" s="135"/>
      <c r="J314" s="281"/>
      <c r="K314" s="286"/>
      <c r="L314" s="286"/>
      <c r="M314" s="26">
        <f t="shared" si="483"/>
        <v>126.69999999999993</v>
      </c>
      <c r="N314" s="26">
        <f t="shared" si="484"/>
        <v>913.55</v>
      </c>
      <c r="O314" s="26">
        <f t="shared" si="485"/>
        <v>-786.85</v>
      </c>
      <c r="P314" s="199"/>
      <c r="Q314" s="88" t="s">
        <v>6</v>
      </c>
      <c r="R314" s="96"/>
      <c r="S314" s="67">
        <f t="shared" si="478"/>
        <v>0</v>
      </c>
      <c r="T314" s="67">
        <v>0</v>
      </c>
      <c r="U314" s="67">
        <v>0</v>
      </c>
      <c r="V314" s="68">
        <f t="shared" si="479"/>
        <v>0</v>
      </c>
      <c r="W314" s="67">
        <v>0</v>
      </c>
      <c r="X314" s="67">
        <v>0</v>
      </c>
      <c r="Y314" s="31">
        <f>M314+S314-V314</f>
        <v>126.69999999999993</v>
      </c>
      <c r="Z314" s="31">
        <f t="shared" si="481"/>
        <v>913.55</v>
      </c>
      <c r="AA314" s="31">
        <f t="shared" si="482"/>
        <v>-786.85</v>
      </c>
      <c r="AB314" s="15"/>
      <c r="AC314" s="15"/>
      <c r="AD314" s="12" t="s">
        <v>373</v>
      </c>
    </row>
    <row r="315" spans="1:30" s="18" customFormat="1" ht="15.75" x14ac:dyDescent="0.2">
      <c r="A315" s="135"/>
      <c r="B315" s="200"/>
      <c r="C315" s="135"/>
      <c r="D315" s="135"/>
      <c r="E315" s="134"/>
      <c r="F315" s="133"/>
      <c r="G315" s="280"/>
      <c r="H315" s="134"/>
      <c r="I315" s="135"/>
      <c r="J315" s="281"/>
      <c r="K315" s="286"/>
      <c r="L315" s="286"/>
      <c r="M315" s="26">
        <f t="shared" si="483"/>
        <v>126.69999999999993</v>
      </c>
      <c r="N315" s="26">
        <f t="shared" si="484"/>
        <v>913.55</v>
      </c>
      <c r="O315" s="26">
        <f t="shared" si="485"/>
        <v>-786.85</v>
      </c>
      <c r="P315" s="199"/>
      <c r="Q315" s="88" t="s">
        <v>7</v>
      </c>
      <c r="R315" s="96"/>
      <c r="S315" s="67">
        <f t="shared" si="478"/>
        <v>0</v>
      </c>
      <c r="T315" s="67">
        <v>0</v>
      </c>
      <c r="U315" s="67">
        <v>0</v>
      </c>
      <c r="V315" s="68">
        <f t="shared" si="479"/>
        <v>0</v>
      </c>
      <c r="W315" s="67">
        <v>0</v>
      </c>
      <c r="X315" s="67">
        <v>0</v>
      </c>
      <c r="Y315" s="31">
        <f t="shared" si="480"/>
        <v>126.69999999999993</v>
      </c>
      <c r="Z315" s="27">
        <f t="shared" si="481"/>
        <v>913.55</v>
      </c>
      <c r="AA315" s="27">
        <f t="shared" si="482"/>
        <v>-786.85</v>
      </c>
      <c r="AB315" s="15"/>
      <c r="AC315" s="15"/>
      <c r="AD315" s="12"/>
    </row>
    <row r="316" spans="1:30" s="18" customFormat="1" ht="15.75" x14ac:dyDescent="0.2">
      <c r="A316" s="135"/>
      <c r="B316" s="200"/>
      <c r="C316" s="135"/>
      <c r="D316" s="135"/>
      <c r="E316" s="134"/>
      <c r="F316" s="133"/>
      <c r="G316" s="280"/>
      <c r="H316" s="134"/>
      <c r="I316" s="135"/>
      <c r="J316" s="281"/>
      <c r="K316" s="286"/>
      <c r="L316" s="286"/>
      <c r="M316" s="161"/>
      <c r="N316" s="161"/>
      <c r="O316" s="161"/>
      <c r="P316" s="199"/>
      <c r="Q316" s="82" t="s">
        <v>3</v>
      </c>
      <c r="R316" s="97">
        <f t="shared" ref="R316" si="486">R315</f>
        <v>0</v>
      </c>
      <c r="S316" s="103">
        <f t="shared" ref="S316:X316" si="487">SUM(S312:S315)</f>
        <v>0</v>
      </c>
      <c r="T316" s="103">
        <f t="shared" si="487"/>
        <v>0</v>
      </c>
      <c r="U316" s="103">
        <f t="shared" si="487"/>
        <v>0</v>
      </c>
      <c r="V316" s="103">
        <f t="shared" si="487"/>
        <v>786.85</v>
      </c>
      <c r="W316" s="103">
        <f t="shared" si="487"/>
        <v>0</v>
      </c>
      <c r="X316" s="90">
        <f t="shared" si="487"/>
        <v>786.85</v>
      </c>
      <c r="Y316" s="165"/>
      <c r="Z316" s="165"/>
      <c r="AA316" s="165"/>
      <c r="AB316" s="15"/>
      <c r="AC316" s="15"/>
      <c r="AD316" s="12"/>
    </row>
    <row r="317" spans="1:30" s="18" customFormat="1" ht="15.75" customHeight="1" x14ac:dyDescent="0.2">
      <c r="A317" s="135">
        <v>7</v>
      </c>
      <c r="B317" s="200" t="s">
        <v>228</v>
      </c>
      <c r="C317" s="135" t="s">
        <v>110</v>
      </c>
      <c r="D317" s="135"/>
      <c r="E317" s="134" t="s">
        <v>73</v>
      </c>
      <c r="F317" s="133"/>
      <c r="G317" s="280" t="s">
        <v>138</v>
      </c>
      <c r="H317" s="134" t="s">
        <v>105</v>
      </c>
      <c r="I317" s="135"/>
      <c r="J317" s="281"/>
      <c r="K317" s="303">
        <v>44834</v>
      </c>
      <c r="L317" s="303">
        <v>45169</v>
      </c>
      <c r="M317" s="33">
        <f>N317+O317</f>
        <v>709.57</v>
      </c>
      <c r="N317" s="31">
        <v>709.57</v>
      </c>
      <c r="O317" s="31">
        <v>0</v>
      </c>
      <c r="P317" s="198" t="s">
        <v>126</v>
      </c>
      <c r="Q317" s="88" t="s">
        <v>4</v>
      </c>
      <c r="R317" s="95"/>
      <c r="S317" s="67">
        <f t="shared" ref="S317:S320" si="488">T317+U317</f>
        <v>1310.88</v>
      </c>
      <c r="T317" s="67">
        <v>655.44</v>
      </c>
      <c r="U317" s="67">
        <v>655.44</v>
      </c>
      <c r="V317" s="68">
        <f t="shared" ref="V317:V320" si="489">X317</f>
        <v>1740.45</v>
      </c>
      <c r="W317" s="67">
        <v>870.23</v>
      </c>
      <c r="X317" s="67">
        <v>1740.45</v>
      </c>
      <c r="Y317" s="31">
        <f t="shared" ref="Y317:Y318" si="490">M317+S317-V317</f>
        <v>280.00000000000023</v>
      </c>
      <c r="Z317" s="31">
        <f t="shared" ref="Z317:Z320" si="491">N317+T317-W317</f>
        <v>494.7800000000002</v>
      </c>
      <c r="AA317" s="31">
        <f t="shared" ref="AA317:AA320" si="492">O317+U317-X317+W317</f>
        <v>-214.77999999999997</v>
      </c>
      <c r="AB317" s="15" t="s">
        <v>156</v>
      </c>
      <c r="AC317" s="15"/>
      <c r="AD317" s="12"/>
    </row>
    <row r="318" spans="1:30" s="18" customFormat="1" ht="15.75" x14ac:dyDescent="0.2">
      <c r="A318" s="135"/>
      <c r="B318" s="200"/>
      <c r="C318" s="135"/>
      <c r="D318" s="135"/>
      <c r="E318" s="134"/>
      <c r="F318" s="133"/>
      <c r="G318" s="280"/>
      <c r="H318" s="134"/>
      <c r="I318" s="135"/>
      <c r="J318" s="281"/>
      <c r="K318" s="304"/>
      <c r="L318" s="304"/>
      <c r="M318" s="26">
        <f t="shared" ref="M318:M320" si="493">N318+O318</f>
        <v>280.00000000000023</v>
      </c>
      <c r="N318" s="26">
        <f t="shared" ref="N318:N320" si="494">Z317</f>
        <v>494.7800000000002</v>
      </c>
      <c r="O318" s="26">
        <f t="shared" ref="O318:O320" si="495">AA317</f>
        <v>-214.77999999999997</v>
      </c>
      <c r="P318" s="199"/>
      <c r="Q318" s="88" t="s">
        <v>5</v>
      </c>
      <c r="R318" s="96"/>
      <c r="S318" s="67">
        <f t="shared" si="488"/>
        <v>0</v>
      </c>
      <c r="T318" s="67">
        <v>0</v>
      </c>
      <c r="U318" s="67">
        <v>0</v>
      </c>
      <c r="V318" s="68">
        <f t="shared" si="489"/>
        <v>0</v>
      </c>
      <c r="W318" s="67">
        <v>0</v>
      </c>
      <c r="X318" s="67">
        <v>0</v>
      </c>
      <c r="Y318" s="31">
        <f t="shared" si="490"/>
        <v>280.00000000000023</v>
      </c>
      <c r="Z318" s="31">
        <f t="shared" si="491"/>
        <v>494.7800000000002</v>
      </c>
      <c r="AA318" s="31">
        <f t="shared" si="492"/>
        <v>-214.77999999999997</v>
      </c>
      <c r="AB318" s="15"/>
      <c r="AC318" s="15"/>
      <c r="AD318" s="12"/>
    </row>
    <row r="319" spans="1:30" s="18" customFormat="1" ht="15.75" x14ac:dyDescent="0.2">
      <c r="A319" s="135"/>
      <c r="B319" s="200"/>
      <c r="C319" s="135"/>
      <c r="D319" s="135"/>
      <c r="E319" s="134"/>
      <c r="F319" s="133"/>
      <c r="G319" s="280"/>
      <c r="H319" s="134"/>
      <c r="I319" s="135"/>
      <c r="J319" s="281"/>
      <c r="K319" s="304"/>
      <c r="L319" s="304"/>
      <c r="M319" s="26">
        <f t="shared" si="493"/>
        <v>280.00000000000023</v>
      </c>
      <c r="N319" s="26">
        <f t="shared" si="494"/>
        <v>494.7800000000002</v>
      </c>
      <c r="O319" s="26">
        <f t="shared" si="495"/>
        <v>-214.77999999999997</v>
      </c>
      <c r="P319" s="199"/>
      <c r="Q319" s="88" t="s">
        <v>6</v>
      </c>
      <c r="R319" s="96"/>
      <c r="S319" s="67">
        <f t="shared" si="488"/>
        <v>0</v>
      </c>
      <c r="T319" s="67">
        <v>0</v>
      </c>
      <c r="U319" s="67">
        <v>0</v>
      </c>
      <c r="V319" s="68">
        <f t="shared" si="489"/>
        <v>0</v>
      </c>
      <c r="W319" s="67">
        <v>0</v>
      </c>
      <c r="X319" s="67">
        <v>0</v>
      </c>
      <c r="Y319" s="31">
        <f>M319+S319-V319</f>
        <v>280.00000000000023</v>
      </c>
      <c r="Z319" s="31">
        <f t="shared" si="491"/>
        <v>494.7800000000002</v>
      </c>
      <c r="AA319" s="31">
        <f t="shared" si="492"/>
        <v>-214.77999999999997</v>
      </c>
      <c r="AB319" s="15"/>
      <c r="AC319" s="15"/>
      <c r="AD319" s="12"/>
    </row>
    <row r="320" spans="1:30" s="18" customFormat="1" ht="15.75" x14ac:dyDescent="0.2">
      <c r="A320" s="135"/>
      <c r="B320" s="200"/>
      <c r="C320" s="135"/>
      <c r="D320" s="135"/>
      <c r="E320" s="134"/>
      <c r="F320" s="133"/>
      <c r="G320" s="280"/>
      <c r="H320" s="134"/>
      <c r="I320" s="135"/>
      <c r="J320" s="281"/>
      <c r="K320" s="305"/>
      <c r="L320" s="305"/>
      <c r="M320" s="26">
        <f t="shared" si="493"/>
        <v>280.00000000000023</v>
      </c>
      <c r="N320" s="26">
        <f t="shared" si="494"/>
        <v>494.7800000000002</v>
      </c>
      <c r="O320" s="26">
        <f t="shared" si="495"/>
        <v>-214.77999999999997</v>
      </c>
      <c r="P320" s="199"/>
      <c r="Q320" s="88" t="s">
        <v>7</v>
      </c>
      <c r="R320" s="96"/>
      <c r="S320" s="67">
        <f t="shared" si="488"/>
        <v>0</v>
      </c>
      <c r="T320" s="67">
        <v>0</v>
      </c>
      <c r="U320" s="67">
        <v>0</v>
      </c>
      <c r="V320" s="68">
        <f t="shared" si="489"/>
        <v>0</v>
      </c>
      <c r="W320" s="67">
        <v>0</v>
      </c>
      <c r="X320" s="67">
        <v>0</v>
      </c>
      <c r="Y320" s="27">
        <f>M320+S320-V320</f>
        <v>280.00000000000023</v>
      </c>
      <c r="Z320" s="81">
        <f t="shared" si="491"/>
        <v>494.7800000000002</v>
      </c>
      <c r="AA320" s="81">
        <f t="shared" si="492"/>
        <v>-214.77999999999997</v>
      </c>
      <c r="AB320" s="15"/>
      <c r="AC320" s="15"/>
      <c r="AD320" s="12"/>
    </row>
    <row r="321" spans="1:30" s="18" customFormat="1" ht="15.75" x14ac:dyDescent="0.2">
      <c r="A321" s="135"/>
      <c r="B321" s="200"/>
      <c r="C321" s="135"/>
      <c r="D321" s="135"/>
      <c r="E321" s="134"/>
      <c r="F321" s="133"/>
      <c r="G321" s="280"/>
      <c r="H321" s="134"/>
      <c r="I321" s="135"/>
      <c r="J321" s="281"/>
      <c r="K321" s="130"/>
      <c r="L321" s="130"/>
      <c r="M321" s="161"/>
      <c r="N321" s="161"/>
      <c r="O321" s="161"/>
      <c r="P321" s="199"/>
      <c r="Q321" s="82" t="s">
        <v>3</v>
      </c>
      <c r="R321" s="97">
        <f t="shared" ref="R321" si="496">R320</f>
        <v>0</v>
      </c>
      <c r="S321" s="103">
        <f t="shared" ref="S321:X321" si="497">SUM(S317:S320)</f>
        <v>1310.88</v>
      </c>
      <c r="T321" s="103">
        <f t="shared" si="497"/>
        <v>655.44</v>
      </c>
      <c r="U321" s="103">
        <f t="shared" si="497"/>
        <v>655.44</v>
      </c>
      <c r="V321" s="103">
        <f t="shared" si="497"/>
        <v>1740.45</v>
      </c>
      <c r="W321" s="103">
        <f t="shared" si="497"/>
        <v>870.23</v>
      </c>
      <c r="X321" s="90">
        <f t="shared" si="497"/>
        <v>1740.45</v>
      </c>
      <c r="Y321" s="165"/>
      <c r="Z321" s="165"/>
      <c r="AA321" s="165"/>
      <c r="AB321" s="15"/>
      <c r="AC321" s="15"/>
      <c r="AD321" s="12"/>
    </row>
    <row r="322" spans="1:30" s="18" customFormat="1" ht="15.75" customHeight="1" x14ac:dyDescent="0.2">
      <c r="A322" s="135">
        <v>8</v>
      </c>
      <c r="B322" s="200" t="s">
        <v>228</v>
      </c>
      <c r="C322" s="135" t="s">
        <v>111</v>
      </c>
      <c r="D322" s="135"/>
      <c r="E322" s="134" t="s">
        <v>73</v>
      </c>
      <c r="F322" s="133"/>
      <c r="G322" s="280" t="s">
        <v>139</v>
      </c>
      <c r="H322" s="134" t="s">
        <v>105</v>
      </c>
      <c r="I322" s="135"/>
      <c r="J322" s="281"/>
      <c r="K322" s="303">
        <v>44834</v>
      </c>
      <c r="L322" s="303">
        <v>45169</v>
      </c>
      <c r="M322" s="33">
        <f>N322+O322</f>
        <v>2139.16</v>
      </c>
      <c r="N322" s="31">
        <v>2139.16</v>
      </c>
      <c r="O322" s="31">
        <v>0</v>
      </c>
      <c r="P322" s="198" t="s">
        <v>126</v>
      </c>
      <c r="Q322" s="88" t="s">
        <v>4</v>
      </c>
      <c r="R322" s="95"/>
      <c r="S322" s="67">
        <f t="shared" ref="S322:S325" si="498">T322+U322</f>
        <v>4692.6400000000003</v>
      </c>
      <c r="T322" s="67">
        <v>2346.3200000000002</v>
      </c>
      <c r="U322" s="67">
        <v>2346.3200000000002</v>
      </c>
      <c r="V322" s="68">
        <f t="shared" ref="V322:V324" si="499">X322</f>
        <v>5461.35</v>
      </c>
      <c r="W322" s="67">
        <v>2730.68</v>
      </c>
      <c r="X322" s="67">
        <v>5461.35</v>
      </c>
      <c r="Y322" s="31">
        <f t="shared" ref="Y322:Y325" si="500">M322+S322-V322</f>
        <v>1370.4499999999998</v>
      </c>
      <c r="Z322" s="31">
        <f t="shared" ref="Z322:Z325" si="501">N322+T322-W322</f>
        <v>1754.7999999999997</v>
      </c>
      <c r="AA322" s="31">
        <f t="shared" ref="AA322:AA325" si="502">O322+U322-X322+W322</f>
        <v>-384.35000000000036</v>
      </c>
      <c r="AB322" s="15" t="s">
        <v>156</v>
      </c>
      <c r="AC322" s="15"/>
      <c r="AD322" s="12"/>
    </row>
    <row r="323" spans="1:30" s="18" customFormat="1" ht="15.75" x14ac:dyDescent="0.2">
      <c r="A323" s="135"/>
      <c r="B323" s="200"/>
      <c r="C323" s="135"/>
      <c r="D323" s="135"/>
      <c r="E323" s="134"/>
      <c r="F323" s="133"/>
      <c r="G323" s="280"/>
      <c r="H323" s="134"/>
      <c r="I323" s="135"/>
      <c r="J323" s="281"/>
      <c r="K323" s="304"/>
      <c r="L323" s="304"/>
      <c r="M323" s="26">
        <f t="shared" ref="M323:M325" si="503">N323+O323</f>
        <v>1370.4499999999994</v>
      </c>
      <c r="N323" s="26">
        <f t="shared" ref="N323:N325" si="504">Z322</f>
        <v>1754.7999999999997</v>
      </c>
      <c r="O323" s="26">
        <f t="shared" ref="O323:O325" si="505">AA322</f>
        <v>-384.35000000000036</v>
      </c>
      <c r="P323" s="199"/>
      <c r="Q323" s="88" t="s">
        <v>5</v>
      </c>
      <c r="R323" s="96"/>
      <c r="S323" s="67">
        <f t="shared" si="498"/>
        <v>0</v>
      </c>
      <c r="T323" s="67">
        <v>0</v>
      </c>
      <c r="U323" s="67">
        <v>0</v>
      </c>
      <c r="V323" s="68">
        <f t="shared" si="499"/>
        <v>0</v>
      </c>
      <c r="W323" s="67">
        <v>0</v>
      </c>
      <c r="X323" s="67">
        <v>0</v>
      </c>
      <c r="Y323" s="31">
        <f t="shared" si="500"/>
        <v>1370.4499999999994</v>
      </c>
      <c r="Z323" s="31">
        <f>N323+T323-W323</f>
        <v>1754.7999999999997</v>
      </c>
      <c r="AA323" s="31">
        <f>O323+U323-X323+W323</f>
        <v>-384.35000000000036</v>
      </c>
      <c r="AB323" s="15"/>
      <c r="AC323" s="15"/>
      <c r="AD323" s="12"/>
    </row>
    <row r="324" spans="1:30" s="18" customFormat="1" ht="15.75" x14ac:dyDescent="0.2">
      <c r="A324" s="135"/>
      <c r="B324" s="200"/>
      <c r="C324" s="135"/>
      <c r="D324" s="135"/>
      <c r="E324" s="134"/>
      <c r="F324" s="133"/>
      <c r="G324" s="280"/>
      <c r="H324" s="134"/>
      <c r="I324" s="135"/>
      <c r="J324" s="281"/>
      <c r="K324" s="304"/>
      <c r="L324" s="304"/>
      <c r="M324" s="26">
        <f t="shared" si="503"/>
        <v>1370.4499999999994</v>
      </c>
      <c r="N324" s="26">
        <f t="shared" si="504"/>
        <v>1754.7999999999997</v>
      </c>
      <c r="O324" s="26">
        <f t="shared" si="505"/>
        <v>-384.35000000000036</v>
      </c>
      <c r="P324" s="199"/>
      <c r="Q324" s="88" t="s">
        <v>6</v>
      </c>
      <c r="R324" s="96"/>
      <c r="S324" s="67">
        <f t="shared" si="498"/>
        <v>0</v>
      </c>
      <c r="T324" s="67">
        <v>0</v>
      </c>
      <c r="U324" s="67">
        <v>0</v>
      </c>
      <c r="V324" s="68">
        <f t="shared" si="499"/>
        <v>0</v>
      </c>
      <c r="W324" s="67">
        <v>0</v>
      </c>
      <c r="X324" s="67">
        <v>0</v>
      </c>
      <c r="Y324" s="31">
        <f t="shared" si="500"/>
        <v>1370.4499999999994</v>
      </c>
      <c r="Z324" s="31">
        <f>N324+T324-W324</f>
        <v>1754.7999999999997</v>
      </c>
      <c r="AA324" s="31">
        <f>O324+U324-X324+W324</f>
        <v>-384.35000000000036</v>
      </c>
      <c r="AB324" s="15"/>
      <c r="AC324" s="15"/>
      <c r="AD324" s="12"/>
    </row>
    <row r="325" spans="1:30" s="18" customFormat="1" ht="15.75" x14ac:dyDescent="0.2">
      <c r="A325" s="135"/>
      <c r="B325" s="200"/>
      <c r="C325" s="135"/>
      <c r="D325" s="135"/>
      <c r="E325" s="134"/>
      <c r="F325" s="133"/>
      <c r="G325" s="280"/>
      <c r="H325" s="134"/>
      <c r="I325" s="135"/>
      <c r="J325" s="281"/>
      <c r="K325" s="305"/>
      <c r="L325" s="305"/>
      <c r="M325" s="26">
        <f t="shared" si="503"/>
        <v>1370.4499999999994</v>
      </c>
      <c r="N325" s="26">
        <f t="shared" si="504"/>
        <v>1754.7999999999997</v>
      </c>
      <c r="O325" s="26">
        <f t="shared" si="505"/>
        <v>-384.35000000000036</v>
      </c>
      <c r="P325" s="199"/>
      <c r="Q325" s="88" t="s">
        <v>7</v>
      </c>
      <c r="R325" s="96"/>
      <c r="S325" s="67">
        <f t="shared" si="498"/>
        <v>0</v>
      </c>
      <c r="T325" s="67">
        <v>0</v>
      </c>
      <c r="U325" s="67">
        <v>0</v>
      </c>
      <c r="V325" s="68">
        <f>X325</f>
        <v>0</v>
      </c>
      <c r="W325" s="67">
        <v>0</v>
      </c>
      <c r="X325" s="67">
        <v>0</v>
      </c>
      <c r="Y325" s="27">
        <f t="shared" si="500"/>
        <v>1370.4499999999994</v>
      </c>
      <c r="Z325" s="27">
        <f t="shared" si="501"/>
        <v>1754.7999999999997</v>
      </c>
      <c r="AA325" s="27">
        <f t="shared" si="502"/>
        <v>-384.35000000000036</v>
      </c>
      <c r="AB325" s="15"/>
      <c r="AC325" s="15"/>
      <c r="AD325" s="12"/>
    </row>
    <row r="326" spans="1:30" s="18" customFormat="1" ht="15.75" x14ac:dyDescent="0.2">
      <c r="A326" s="135"/>
      <c r="B326" s="200"/>
      <c r="C326" s="135"/>
      <c r="D326" s="135"/>
      <c r="E326" s="134"/>
      <c r="F326" s="133"/>
      <c r="G326" s="280"/>
      <c r="H326" s="134"/>
      <c r="I326" s="135"/>
      <c r="J326" s="281"/>
      <c r="K326" s="130"/>
      <c r="L326" s="130"/>
      <c r="M326" s="161"/>
      <c r="N326" s="161"/>
      <c r="O326" s="161"/>
      <c r="P326" s="199"/>
      <c r="Q326" s="82" t="s">
        <v>3</v>
      </c>
      <c r="R326" s="97">
        <f t="shared" ref="R326" si="506">R325</f>
        <v>0</v>
      </c>
      <c r="S326" s="103">
        <f t="shared" ref="S326:X326" si="507">SUM(S322:S325)</f>
        <v>4692.6400000000003</v>
      </c>
      <c r="T326" s="103">
        <f t="shared" si="507"/>
        <v>2346.3200000000002</v>
      </c>
      <c r="U326" s="103">
        <f t="shared" si="507"/>
        <v>2346.3200000000002</v>
      </c>
      <c r="V326" s="103">
        <f t="shared" si="507"/>
        <v>5461.35</v>
      </c>
      <c r="W326" s="103">
        <f t="shared" si="507"/>
        <v>2730.68</v>
      </c>
      <c r="X326" s="90">
        <f t="shared" si="507"/>
        <v>5461.35</v>
      </c>
      <c r="Y326" s="165"/>
      <c r="Z326" s="165"/>
      <c r="AA326" s="165"/>
      <c r="AB326" s="15"/>
      <c r="AC326" s="15"/>
      <c r="AD326" s="12"/>
    </row>
    <row r="327" spans="1:30" ht="15.75" customHeight="1" x14ac:dyDescent="0.2">
      <c r="A327" s="135">
        <v>9</v>
      </c>
      <c r="B327" s="200" t="s">
        <v>228</v>
      </c>
      <c r="C327" s="135" t="s">
        <v>112</v>
      </c>
      <c r="D327" s="135"/>
      <c r="E327" s="134" t="s">
        <v>73</v>
      </c>
      <c r="F327" s="133"/>
      <c r="G327" s="280" t="s">
        <v>140</v>
      </c>
      <c r="H327" s="134" t="s">
        <v>105</v>
      </c>
      <c r="I327" s="135"/>
      <c r="J327" s="281"/>
      <c r="K327" s="303">
        <v>44834</v>
      </c>
      <c r="L327" s="303">
        <v>45169</v>
      </c>
      <c r="M327" s="75">
        <f t="shared" ref="M327:M330" si="508">N327+O327</f>
        <v>829.37</v>
      </c>
      <c r="N327" s="67">
        <v>829.37</v>
      </c>
      <c r="O327" s="67">
        <v>0</v>
      </c>
      <c r="P327" s="198" t="s">
        <v>126</v>
      </c>
      <c r="Q327" s="88" t="s">
        <v>4</v>
      </c>
      <c r="R327" s="95"/>
      <c r="S327" s="67">
        <f t="shared" ref="S327:S330" si="509">T327+U327</f>
        <v>630.88</v>
      </c>
      <c r="T327" s="67">
        <v>315.44</v>
      </c>
      <c r="U327" s="67">
        <v>315.44</v>
      </c>
      <c r="V327" s="68">
        <f t="shared" ref="V327:V330" si="510">X327</f>
        <v>1420.45</v>
      </c>
      <c r="W327" s="67">
        <v>610.22</v>
      </c>
      <c r="X327" s="67">
        <v>1420.45</v>
      </c>
      <c r="Y327" s="31">
        <f t="shared" ref="Y327:Y330" si="511">M327+S327-V327</f>
        <v>39.799999999999955</v>
      </c>
      <c r="Z327" s="31">
        <f t="shared" ref="Z327:Z330" si="512">N327+T327-W327</f>
        <v>534.58999999999992</v>
      </c>
      <c r="AA327" s="31">
        <f t="shared" ref="AA327:AA330" si="513">O327+U327-X327+W327</f>
        <v>-494.78999999999996</v>
      </c>
      <c r="AB327" s="15" t="s">
        <v>156</v>
      </c>
      <c r="AC327" s="15"/>
      <c r="AD327" s="12"/>
    </row>
    <row r="328" spans="1:30" ht="15.75" x14ac:dyDescent="0.2">
      <c r="A328" s="135"/>
      <c r="B328" s="200"/>
      <c r="C328" s="135"/>
      <c r="D328" s="135"/>
      <c r="E328" s="134"/>
      <c r="F328" s="133"/>
      <c r="G328" s="280"/>
      <c r="H328" s="134"/>
      <c r="I328" s="135"/>
      <c r="J328" s="281"/>
      <c r="K328" s="304"/>
      <c r="L328" s="304"/>
      <c r="M328" s="75">
        <f t="shared" si="508"/>
        <v>39.799999999999955</v>
      </c>
      <c r="N328" s="75">
        <f t="shared" ref="N328:N330" si="514">Z327</f>
        <v>534.58999999999992</v>
      </c>
      <c r="O328" s="75">
        <f t="shared" ref="O328:O330" si="515">AA327</f>
        <v>-494.78999999999996</v>
      </c>
      <c r="P328" s="199"/>
      <c r="Q328" s="88" t="s">
        <v>5</v>
      </c>
      <c r="R328" s="96"/>
      <c r="S328" s="67">
        <f t="shared" si="509"/>
        <v>0</v>
      </c>
      <c r="T328" s="67">
        <v>0</v>
      </c>
      <c r="U328" s="67">
        <v>0</v>
      </c>
      <c r="V328" s="68">
        <f t="shared" si="510"/>
        <v>0</v>
      </c>
      <c r="W328" s="67">
        <v>0</v>
      </c>
      <c r="X328" s="67">
        <v>0</v>
      </c>
      <c r="Y328" s="31">
        <f t="shared" si="511"/>
        <v>39.799999999999955</v>
      </c>
      <c r="Z328" s="31">
        <f t="shared" si="512"/>
        <v>534.58999999999992</v>
      </c>
      <c r="AA328" s="31">
        <f t="shared" si="513"/>
        <v>-494.78999999999996</v>
      </c>
      <c r="AB328" s="15"/>
      <c r="AC328" s="15"/>
      <c r="AD328" s="12"/>
    </row>
    <row r="329" spans="1:30" ht="15.75" x14ac:dyDescent="0.2">
      <c r="A329" s="135"/>
      <c r="B329" s="200"/>
      <c r="C329" s="135"/>
      <c r="D329" s="135"/>
      <c r="E329" s="134"/>
      <c r="F329" s="133"/>
      <c r="G329" s="280"/>
      <c r="H329" s="134"/>
      <c r="I329" s="135"/>
      <c r="J329" s="281"/>
      <c r="K329" s="304"/>
      <c r="L329" s="304"/>
      <c r="M329" s="75">
        <f t="shared" si="508"/>
        <v>39.799999999999955</v>
      </c>
      <c r="N329" s="75">
        <f t="shared" si="514"/>
        <v>534.58999999999992</v>
      </c>
      <c r="O329" s="75">
        <f t="shared" si="515"/>
        <v>-494.78999999999996</v>
      </c>
      <c r="P329" s="199"/>
      <c r="Q329" s="88" t="s">
        <v>6</v>
      </c>
      <c r="R329" s="96"/>
      <c r="S329" s="67">
        <f t="shared" si="509"/>
        <v>0</v>
      </c>
      <c r="T329" s="67">
        <v>0</v>
      </c>
      <c r="U329" s="67">
        <v>0</v>
      </c>
      <c r="V329" s="68">
        <f t="shared" si="510"/>
        <v>0</v>
      </c>
      <c r="W329" s="67">
        <v>0</v>
      </c>
      <c r="X329" s="67">
        <v>0</v>
      </c>
      <c r="Y329" s="31">
        <f t="shared" si="511"/>
        <v>39.799999999999955</v>
      </c>
      <c r="Z329" s="31">
        <f t="shared" si="512"/>
        <v>534.58999999999992</v>
      </c>
      <c r="AA329" s="31">
        <f t="shared" si="513"/>
        <v>-494.78999999999996</v>
      </c>
      <c r="AB329" s="15"/>
      <c r="AC329" s="15"/>
      <c r="AD329" s="12"/>
    </row>
    <row r="330" spans="1:30" ht="15.75" x14ac:dyDescent="0.2">
      <c r="A330" s="135"/>
      <c r="B330" s="200"/>
      <c r="C330" s="135"/>
      <c r="D330" s="135"/>
      <c r="E330" s="134"/>
      <c r="F330" s="133"/>
      <c r="G330" s="280"/>
      <c r="H330" s="134"/>
      <c r="I330" s="135"/>
      <c r="J330" s="281"/>
      <c r="K330" s="305"/>
      <c r="L330" s="305"/>
      <c r="M330" s="75">
        <f t="shared" si="508"/>
        <v>39.799999999999955</v>
      </c>
      <c r="N330" s="75">
        <f t="shared" si="514"/>
        <v>534.58999999999992</v>
      </c>
      <c r="O330" s="75">
        <f t="shared" si="515"/>
        <v>-494.78999999999996</v>
      </c>
      <c r="P330" s="199"/>
      <c r="Q330" s="88" t="s">
        <v>7</v>
      </c>
      <c r="R330" s="96"/>
      <c r="S330" s="67">
        <f t="shared" si="509"/>
        <v>0</v>
      </c>
      <c r="T330" s="67">
        <v>0</v>
      </c>
      <c r="U330" s="67">
        <v>0</v>
      </c>
      <c r="V330" s="68">
        <f t="shared" si="510"/>
        <v>0</v>
      </c>
      <c r="W330" s="67">
        <v>0</v>
      </c>
      <c r="X330" s="67">
        <v>0</v>
      </c>
      <c r="Y330" s="27">
        <f t="shared" si="511"/>
        <v>39.799999999999955</v>
      </c>
      <c r="Z330" s="27">
        <f t="shared" si="512"/>
        <v>534.58999999999992</v>
      </c>
      <c r="AA330" s="27">
        <f t="shared" si="513"/>
        <v>-494.78999999999996</v>
      </c>
      <c r="AB330" s="15"/>
      <c r="AC330" s="15"/>
      <c r="AD330" s="12"/>
    </row>
    <row r="331" spans="1:30" ht="15.75" x14ac:dyDescent="0.2">
      <c r="A331" s="135"/>
      <c r="B331" s="200"/>
      <c r="C331" s="135"/>
      <c r="D331" s="135"/>
      <c r="E331" s="134"/>
      <c r="F331" s="133"/>
      <c r="G331" s="280"/>
      <c r="H331" s="134"/>
      <c r="I331" s="135"/>
      <c r="J331" s="281"/>
      <c r="K331" s="130"/>
      <c r="L331" s="130"/>
      <c r="M331" s="161"/>
      <c r="N331" s="161"/>
      <c r="O331" s="161"/>
      <c r="P331" s="199"/>
      <c r="Q331" s="82" t="s">
        <v>3</v>
      </c>
      <c r="R331" s="97">
        <f t="shared" ref="R331" si="516">R330</f>
        <v>0</v>
      </c>
      <c r="S331" s="103">
        <f t="shared" ref="S331:X331" si="517">SUM(S327:S330)</f>
        <v>630.88</v>
      </c>
      <c r="T331" s="103">
        <f t="shared" si="517"/>
        <v>315.44</v>
      </c>
      <c r="U331" s="103">
        <f t="shared" si="517"/>
        <v>315.44</v>
      </c>
      <c r="V331" s="103">
        <f t="shared" si="517"/>
        <v>1420.45</v>
      </c>
      <c r="W331" s="103">
        <f t="shared" si="517"/>
        <v>610.22</v>
      </c>
      <c r="X331" s="90">
        <f t="shared" si="517"/>
        <v>1420.45</v>
      </c>
      <c r="Y331" s="165"/>
      <c r="Z331" s="165"/>
      <c r="AA331" s="165"/>
      <c r="AB331" s="15"/>
      <c r="AC331" s="15"/>
      <c r="AD331" s="12"/>
    </row>
    <row r="332" spans="1:30" ht="15.75" x14ac:dyDescent="0.2">
      <c r="A332" s="135">
        <v>10</v>
      </c>
      <c r="B332" s="200" t="s">
        <v>228</v>
      </c>
      <c r="C332" s="135" t="s">
        <v>113</v>
      </c>
      <c r="D332" s="135"/>
      <c r="E332" s="134" t="s">
        <v>73</v>
      </c>
      <c r="F332" s="133"/>
      <c r="G332" s="280" t="s">
        <v>141</v>
      </c>
      <c r="H332" s="134" t="s">
        <v>105</v>
      </c>
      <c r="I332" s="135"/>
      <c r="J332" s="281"/>
      <c r="K332" s="303">
        <v>44834</v>
      </c>
      <c r="L332" s="303">
        <v>45169</v>
      </c>
      <c r="M332" s="33">
        <f t="shared" ref="M332:M335" si="518">N332+O332</f>
        <v>1720.16</v>
      </c>
      <c r="N332" s="31">
        <v>1720.16</v>
      </c>
      <c r="O332" s="31">
        <v>0</v>
      </c>
      <c r="P332" s="198" t="s">
        <v>126</v>
      </c>
      <c r="Q332" s="88" t="s">
        <v>4</v>
      </c>
      <c r="R332" s="95"/>
      <c r="S332" s="67">
        <f t="shared" ref="S332:S335" si="519">T332+U332</f>
        <v>2061.7600000000002</v>
      </c>
      <c r="T332" s="67">
        <v>1030.8800000000001</v>
      </c>
      <c r="U332" s="67">
        <v>1030.8800000000001</v>
      </c>
      <c r="V332" s="68">
        <f t="shared" ref="V332:V335" si="520">X332</f>
        <v>3320.9</v>
      </c>
      <c r="W332" s="67">
        <v>1260.45</v>
      </c>
      <c r="X332" s="67">
        <v>3320.9</v>
      </c>
      <c r="Y332" s="31">
        <f t="shared" ref="Y332:Y335" si="521">M332+S332-V332</f>
        <v>461.02</v>
      </c>
      <c r="Z332" s="31">
        <f t="shared" ref="Z332:Z335" si="522">N332+T332-W332</f>
        <v>1490.59</v>
      </c>
      <c r="AA332" s="31">
        <f t="shared" ref="AA332:AA335" si="523">O332+U332-X332+W332</f>
        <v>-1029.57</v>
      </c>
      <c r="AB332" s="15" t="s">
        <v>156</v>
      </c>
      <c r="AC332" s="15"/>
      <c r="AD332" s="12"/>
    </row>
    <row r="333" spans="1:30" ht="15.75" x14ac:dyDescent="0.2">
      <c r="A333" s="135"/>
      <c r="B333" s="200"/>
      <c r="C333" s="135"/>
      <c r="D333" s="135"/>
      <c r="E333" s="134"/>
      <c r="F333" s="133"/>
      <c r="G333" s="280"/>
      <c r="H333" s="134"/>
      <c r="I333" s="135"/>
      <c r="J333" s="281"/>
      <c r="K333" s="304"/>
      <c r="L333" s="304"/>
      <c r="M333" s="26">
        <f t="shared" si="518"/>
        <v>461.02</v>
      </c>
      <c r="N333" s="26">
        <f t="shared" ref="N333:N335" si="524">Z332</f>
        <v>1490.59</v>
      </c>
      <c r="O333" s="26">
        <f t="shared" ref="O333:O335" si="525">AA332</f>
        <v>-1029.57</v>
      </c>
      <c r="P333" s="199"/>
      <c r="Q333" s="88" t="s">
        <v>5</v>
      </c>
      <c r="R333" s="96"/>
      <c r="S333" s="67">
        <f t="shared" si="519"/>
        <v>0</v>
      </c>
      <c r="T333" s="67">
        <v>0</v>
      </c>
      <c r="U333" s="67">
        <v>0</v>
      </c>
      <c r="V333" s="68">
        <f t="shared" si="520"/>
        <v>0</v>
      </c>
      <c r="W333" s="67">
        <v>0</v>
      </c>
      <c r="X333" s="67">
        <v>0</v>
      </c>
      <c r="Y333" s="31">
        <f t="shared" si="521"/>
        <v>461.02</v>
      </c>
      <c r="Z333" s="31">
        <f t="shared" si="522"/>
        <v>1490.59</v>
      </c>
      <c r="AA333" s="31">
        <f t="shared" si="523"/>
        <v>-1029.57</v>
      </c>
      <c r="AB333" s="15"/>
      <c r="AC333" s="15"/>
      <c r="AD333" s="12"/>
    </row>
    <row r="334" spans="1:30" ht="15.75" x14ac:dyDescent="0.2">
      <c r="A334" s="135"/>
      <c r="B334" s="200"/>
      <c r="C334" s="135"/>
      <c r="D334" s="135"/>
      <c r="E334" s="134"/>
      <c r="F334" s="133"/>
      <c r="G334" s="280"/>
      <c r="H334" s="134"/>
      <c r="I334" s="135"/>
      <c r="J334" s="281"/>
      <c r="K334" s="304"/>
      <c r="L334" s="304"/>
      <c r="M334" s="26">
        <f t="shared" si="518"/>
        <v>461.02</v>
      </c>
      <c r="N334" s="26">
        <f t="shared" si="524"/>
        <v>1490.59</v>
      </c>
      <c r="O334" s="26">
        <f t="shared" si="525"/>
        <v>-1029.57</v>
      </c>
      <c r="P334" s="199"/>
      <c r="Q334" s="88" t="s">
        <v>6</v>
      </c>
      <c r="R334" s="96"/>
      <c r="S334" s="67">
        <f t="shared" si="519"/>
        <v>0</v>
      </c>
      <c r="T334" s="67">
        <v>0</v>
      </c>
      <c r="U334" s="67">
        <v>0</v>
      </c>
      <c r="V334" s="68">
        <f t="shared" si="520"/>
        <v>0</v>
      </c>
      <c r="W334" s="67">
        <v>0</v>
      </c>
      <c r="X334" s="67">
        <v>0</v>
      </c>
      <c r="Y334" s="31">
        <f t="shared" si="521"/>
        <v>461.02</v>
      </c>
      <c r="Z334" s="31">
        <f t="shared" si="522"/>
        <v>1490.59</v>
      </c>
      <c r="AA334" s="31">
        <f t="shared" si="523"/>
        <v>-1029.57</v>
      </c>
      <c r="AB334" s="15"/>
      <c r="AC334" s="15"/>
      <c r="AD334" s="12"/>
    </row>
    <row r="335" spans="1:30" ht="15.75" x14ac:dyDescent="0.2">
      <c r="A335" s="135"/>
      <c r="B335" s="200"/>
      <c r="C335" s="135"/>
      <c r="D335" s="135"/>
      <c r="E335" s="134"/>
      <c r="F335" s="133"/>
      <c r="G335" s="280"/>
      <c r="H335" s="134"/>
      <c r="I335" s="135"/>
      <c r="J335" s="281"/>
      <c r="K335" s="305"/>
      <c r="L335" s="305"/>
      <c r="M335" s="26">
        <f t="shared" si="518"/>
        <v>461.02</v>
      </c>
      <c r="N335" s="26">
        <f t="shared" si="524"/>
        <v>1490.59</v>
      </c>
      <c r="O335" s="26">
        <f t="shared" si="525"/>
        <v>-1029.57</v>
      </c>
      <c r="P335" s="199"/>
      <c r="Q335" s="88" t="s">
        <v>7</v>
      </c>
      <c r="R335" s="96"/>
      <c r="S335" s="67">
        <f t="shared" si="519"/>
        <v>0</v>
      </c>
      <c r="T335" s="67">
        <v>0</v>
      </c>
      <c r="U335" s="67">
        <v>0</v>
      </c>
      <c r="V335" s="68">
        <f t="shared" si="520"/>
        <v>0</v>
      </c>
      <c r="W335" s="67">
        <v>0</v>
      </c>
      <c r="X335" s="67">
        <v>0</v>
      </c>
      <c r="Y335" s="27">
        <f t="shared" si="521"/>
        <v>461.02</v>
      </c>
      <c r="Z335" s="27">
        <f t="shared" si="522"/>
        <v>1490.59</v>
      </c>
      <c r="AA335" s="27">
        <f t="shared" si="523"/>
        <v>-1029.57</v>
      </c>
      <c r="AB335" s="15"/>
      <c r="AC335" s="15"/>
      <c r="AD335" s="12"/>
    </row>
    <row r="336" spans="1:30" ht="15.75" x14ac:dyDescent="0.2">
      <c r="A336" s="135"/>
      <c r="B336" s="200"/>
      <c r="C336" s="135"/>
      <c r="D336" s="135"/>
      <c r="E336" s="134"/>
      <c r="F336" s="133"/>
      <c r="G336" s="280"/>
      <c r="H336" s="134"/>
      <c r="I336" s="135"/>
      <c r="J336" s="281"/>
      <c r="K336" s="130"/>
      <c r="L336" s="130"/>
      <c r="M336" s="161"/>
      <c r="N336" s="161"/>
      <c r="O336" s="161"/>
      <c r="P336" s="199"/>
      <c r="Q336" s="82" t="s">
        <v>3</v>
      </c>
      <c r="R336" s="97">
        <f t="shared" ref="R336" si="526">R335</f>
        <v>0</v>
      </c>
      <c r="S336" s="103">
        <f t="shared" ref="S336:X336" si="527">SUM(S332:S335)</f>
        <v>2061.7600000000002</v>
      </c>
      <c r="T336" s="103">
        <f t="shared" si="527"/>
        <v>1030.8800000000001</v>
      </c>
      <c r="U336" s="103">
        <f t="shared" si="527"/>
        <v>1030.8800000000001</v>
      </c>
      <c r="V336" s="103">
        <f t="shared" si="527"/>
        <v>3320.9</v>
      </c>
      <c r="W336" s="103">
        <f t="shared" si="527"/>
        <v>1260.45</v>
      </c>
      <c r="X336" s="90">
        <f t="shared" si="527"/>
        <v>3320.9</v>
      </c>
      <c r="Y336" s="165"/>
      <c r="Z336" s="165"/>
      <c r="AA336" s="165"/>
      <c r="AB336" s="15"/>
      <c r="AC336" s="15"/>
      <c r="AD336" s="12"/>
    </row>
    <row r="337" spans="1:30" ht="15.75" x14ac:dyDescent="0.2">
      <c r="A337" s="135">
        <v>11</v>
      </c>
      <c r="B337" s="200" t="s">
        <v>228</v>
      </c>
      <c r="C337" s="135" t="s">
        <v>128</v>
      </c>
      <c r="D337" s="135"/>
      <c r="E337" s="134" t="s">
        <v>73</v>
      </c>
      <c r="F337" s="133"/>
      <c r="G337" s="280" t="s">
        <v>142</v>
      </c>
      <c r="H337" s="134" t="s">
        <v>105</v>
      </c>
      <c r="I337" s="135"/>
      <c r="J337" s="281"/>
      <c r="K337" s="303">
        <v>44834</v>
      </c>
      <c r="L337" s="303">
        <v>45169</v>
      </c>
      <c r="M337" s="33">
        <f t="shared" ref="M337:M340" si="528">N337+O337</f>
        <v>1419.14</v>
      </c>
      <c r="N337" s="31">
        <v>1419.14</v>
      </c>
      <c r="O337" s="31">
        <v>0</v>
      </c>
      <c r="P337" s="198" t="s">
        <v>126</v>
      </c>
      <c r="Q337" s="88" t="s">
        <v>4</v>
      </c>
      <c r="R337" s="95"/>
      <c r="S337" s="67">
        <f t="shared" ref="S337:S340" si="529">T337+U337</f>
        <v>550.88</v>
      </c>
      <c r="T337" s="67">
        <v>275.44</v>
      </c>
      <c r="U337" s="67">
        <v>275.44</v>
      </c>
      <c r="V337" s="68">
        <f t="shared" ref="V337:V340" si="530">X337</f>
        <v>1181</v>
      </c>
      <c r="W337" s="67">
        <v>590.22</v>
      </c>
      <c r="X337" s="67">
        <v>1181</v>
      </c>
      <c r="Y337" s="31">
        <f t="shared" ref="Y337:Y340" si="531">M337+S337-V337</f>
        <v>789.02</v>
      </c>
      <c r="Z337" s="31">
        <f t="shared" ref="Z337:Z340" si="532">N337+T337-W337</f>
        <v>1104.3600000000001</v>
      </c>
      <c r="AA337" s="31">
        <f t="shared" ref="AA337:AA340" si="533">O337+U337-X337+W337</f>
        <v>-315.33999999999992</v>
      </c>
      <c r="AB337" s="15" t="s">
        <v>156</v>
      </c>
      <c r="AC337" s="15"/>
      <c r="AD337" s="12"/>
    </row>
    <row r="338" spans="1:30" ht="15.75" x14ac:dyDescent="0.2">
      <c r="A338" s="135"/>
      <c r="B338" s="200"/>
      <c r="C338" s="135"/>
      <c r="D338" s="135"/>
      <c r="E338" s="134"/>
      <c r="F338" s="133"/>
      <c r="G338" s="280"/>
      <c r="H338" s="134"/>
      <c r="I338" s="135"/>
      <c r="J338" s="281"/>
      <c r="K338" s="304"/>
      <c r="L338" s="304"/>
      <c r="M338" s="26">
        <f t="shared" si="528"/>
        <v>789.02000000000021</v>
      </c>
      <c r="N338" s="26">
        <f t="shared" ref="N338:N340" si="534">Z337</f>
        <v>1104.3600000000001</v>
      </c>
      <c r="O338" s="26">
        <f t="shared" ref="O338:O340" si="535">AA337</f>
        <v>-315.33999999999992</v>
      </c>
      <c r="P338" s="199"/>
      <c r="Q338" s="88" t="s">
        <v>5</v>
      </c>
      <c r="R338" s="96"/>
      <c r="S338" s="67">
        <f t="shared" si="529"/>
        <v>0</v>
      </c>
      <c r="T338" s="67">
        <v>0</v>
      </c>
      <c r="U338" s="67">
        <v>0</v>
      </c>
      <c r="V338" s="68">
        <f t="shared" si="530"/>
        <v>0</v>
      </c>
      <c r="W338" s="67">
        <v>0</v>
      </c>
      <c r="X338" s="67">
        <v>0</v>
      </c>
      <c r="Y338" s="31">
        <f t="shared" si="531"/>
        <v>789.02000000000021</v>
      </c>
      <c r="Z338" s="31">
        <f t="shared" si="532"/>
        <v>1104.3600000000001</v>
      </c>
      <c r="AA338" s="31">
        <f t="shared" si="533"/>
        <v>-315.33999999999992</v>
      </c>
      <c r="AB338" s="15"/>
      <c r="AC338" s="15"/>
      <c r="AD338" s="12"/>
    </row>
    <row r="339" spans="1:30" ht="15.75" x14ac:dyDescent="0.2">
      <c r="A339" s="135"/>
      <c r="B339" s="200"/>
      <c r="C339" s="135"/>
      <c r="D339" s="135"/>
      <c r="E339" s="134"/>
      <c r="F339" s="133"/>
      <c r="G339" s="280"/>
      <c r="H339" s="134"/>
      <c r="I339" s="135"/>
      <c r="J339" s="281"/>
      <c r="K339" s="304"/>
      <c r="L339" s="304"/>
      <c r="M339" s="26">
        <f t="shared" si="528"/>
        <v>789.02000000000021</v>
      </c>
      <c r="N339" s="26">
        <f t="shared" si="534"/>
        <v>1104.3600000000001</v>
      </c>
      <c r="O339" s="26">
        <f t="shared" si="535"/>
        <v>-315.33999999999992</v>
      </c>
      <c r="P339" s="199"/>
      <c r="Q339" s="88" t="s">
        <v>6</v>
      </c>
      <c r="R339" s="96"/>
      <c r="S339" s="67">
        <f t="shared" si="529"/>
        <v>0</v>
      </c>
      <c r="T339" s="67">
        <v>0</v>
      </c>
      <c r="U339" s="67">
        <v>0</v>
      </c>
      <c r="V339" s="68">
        <f t="shared" si="530"/>
        <v>0</v>
      </c>
      <c r="W339" s="67">
        <v>0</v>
      </c>
      <c r="X339" s="67">
        <v>0</v>
      </c>
      <c r="Y339" s="31">
        <f t="shared" si="531"/>
        <v>789.02000000000021</v>
      </c>
      <c r="Z339" s="31">
        <f t="shared" si="532"/>
        <v>1104.3600000000001</v>
      </c>
      <c r="AA339" s="31">
        <f t="shared" si="533"/>
        <v>-315.33999999999992</v>
      </c>
      <c r="AB339" s="15"/>
      <c r="AC339" s="15"/>
      <c r="AD339" s="12" t="s">
        <v>347</v>
      </c>
    </row>
    <row r="340" spans="1:30" ht="15.75" x14ac:dyDescent="0.2">
      <c r="A340" s="135"/>
      <c r="B340" s="200"/>
      <c r="C340" s="135"/>
      <c r="D340" s="135"/>
      <c r="E340" s="134"/>
      <c r="F340" s="133"/>
      <c r="G340" s="280"/>
      <c r="H340" s="134"/>
      <c r="I340" s="135"/>
      <c r="J340" s="281"/>
      <c r="K340" s="305"/>
      <c r="L340" s="305"/>
      <c r="M340" s="26">
        <f t="shared" si="528"/>
        <v>789.02000000000021</v>
      </c>
      <c r="N340" s="26">
        <f t="shared" si="534"/>
        <v>1104.3600000000001</v>
      </c>
      <c r="O340" s="26">
        <f t="shared" si="535"/>
        <v>-315.33999999999992</v>
      </c>
      <c r="P340" s="199"/>
      <c r="Q340" s="88" t="s">
        <v>7</v>
      </c>
      <c r="R340" s="96"/>
      <c r="S340" s="67">
        <f t="shared" si="529"/>
        <v>0</v>
      </c>
      <c r="T340" s="67">
        <v>0</v>
      </c>
      <c r="U340" s="67">
        <v>0</v>
      </c>
      <c r="V340" s="68">
        <f t="shared" si="530"/>
        <v>0</v>
      </c>
      <c r="W340" s="67">
        <v>0</v>
      </c>
      <c r="X340" s="67">
        <v>0</v>
      </c>
      <c r="Y340" s="27">
        <f t="shared" si="531"/>
        <v>789.02000000000021</v>
      </c>
      <c r="Z340" s="27">
        <f t="shared" si="532"/>
        <v>1104.3600000000001</v>
      </c>
      <c r="AA340" s="27">
        <f t="shared" si="533"/>
        <v>-315.33999999999992</v>
      </c>
      <c r="AB340" s="15"/>
      <c r="AC340" s="15"/>
      <c r="AD340" s="12"/>
    </row>
    <row r="341" spans="1:30" ht="15.75" x14ac:dyDescent="0.2">
      <c r="A341" s="135"/>
      <c r="B341" s="200"/>
      <c r="C341" s="135"/>
      <c r="D341" s="135"/>
      <c r="E341" s="134"/>
      <c r="F341" s="133"/>
      <c r="G341" s="280"/>
      <c r="H341" s="134"/>
      <c r="I341" s="135"/>
      <c r="J341" s="281"/>
      <c r="K341" s="130"/>
      <c r="L341" s="130"/>
      <c r="M341" s="161"/>
      <c r="N341" s="161"/>
      <c r="O341" s="161"/>
      <c r="P341" s="199"/>
      <c r="Q341" s="82" t="s">
        <v>3</v>
      </c>
      <c r="R341" s="97">
        <f t="shared" ref="R341" si="536">R340</f>
        <v>0</v>
      </c>
      <c r="S341" s="103">
        <f t="shared" ref="S341:X341" si="537">SUM(S337:S340)</f>
        <v>550.88</v>
      </c>
      <c r="T341" s="103">
        <f t="shared" si="537"/>
        <v>275.44</v>
      </c>
      <c r="U341" s="103">
        <f t="shared" si="537"/>
        <v>275.44</v>
      </c>
      <c r="V341" s="103">
        <f t="shared" si="537"/>
        <v>1181</v>
      </c>
      <c r="W341" s="103">
        <f t="shared" si="537"/>
        <v>590.22</v>
      </c>
      <c r="X341" s="90">
        <f t="shared" si="537"/>
        <v>1181</v>
      </c>
      <c r="Y341" s="165"/>
      <c r="Z341" s="165"/>
      <c r="AA341" s="165"/>
      <c r="AB341" s="15"/>
      <c r="AC341" s="15"/>
      <c r="AD341" s="12"/>
    </row>
    <row r="342" spans="1:30" ht="15.75" x14ac:dyDescent="0.2">
      <c r="A342" s="135">
        <v>12</v>
      </c>
      <c r="B342" s="200" t="s">
        <v>228</v>
      </c>
      <c r="C342" s="135" t="s">
        <v>129</v>
      </c>
      <c r="D342" s="135"/>
      <c r="E342" s="134" t="s">
        <v>73</v>
      </c>
      <c r="F342" s="133"/>
      <c r="G342" s="280" t="s">
        <v>143</v>
      </c>
      <c r="H342" s="134" t="s">
        <v>105</v>
      </c>
      <c r="I342" s="135"/>
      <c r="J342" s="281"/>
      <c r="K342" s="303">
        <v>44866</v>
      </c>
      <c r="L342" s="303">
        <v>45169</v>
      </c>
      <c r="M342" s="33">
        <f t="shared" ref="M342:M345" si="538">N342+O342</f>
        <v>909.57</v>
      </c>
      <c r="N342" s="31">
        <v>909.57</v>
      </c>
      <c r="O342" s="31">
        <v>0</v>
      </c>
      <c r="P342" s="198" t="s">
        <v>126</v>
      </c>
      <c r="Q342" s="88" t="s">
        <v>4</v>
      </c>
      <c r="R342" s="95"/>
      <c r="S342" s="67">
        <f t="shared" ref="S342:S345" si="539">T342+U342</f>
        <v>1270.8800000000001</v>
      </c>
      <c r="T342" s="67">
        <v>635.44000000000005</v>
      </c>
      <c r="U342" s="67">
        <v>635.44000000000005</v>
      </c>
      <c r="V342" s="68">
        <f t="shared" ref="V342:V345" si="540">X342</f>
        <v>1980.45</v>
      </c>
      <c r="W342" s="67">
        <v>930.23</v>
      </c>
      <c r="X342" s="67">
        <v>1980.45</v>
      </c>
      <c r="Y342" s="31">
        <f t="shared" ref="Y342:Y345" si="541">M342+S342-V342</f>
        <v>200.00000000000023</v>
      </c>
      <c r="Z342" s="31">
        <f t="shared" ref="Z342:Z345" si="542">N342+T342-W342</f>
        <v>614.7800000000002</v>
      </c>
      <c r="AA342" s="31">
        <f t="shared" ref="AA342:AA345" si="543">O342+U342-X342+W342</f>
        <v>-414.78</v>
      </c>
      <c r="AB342" s="15" t="s">
        <v>156</v>
      </c>
      <c r="AC342" s="15"/>
      <c r="AD342" s="12"/>
    </row>
    <row r="343" spans="1:30" ht="15.75" x14ac:dyDescent="0.2">
      <c r="A343" s="135"/>
      <c r="B343" s="200"/>
      <c r="C343" s="135"/>
      <c r="D343" s="135"/>
      <c r="E343" s="134"/>
      <c r="F343" s="133"/>
      <c r="G343" s="280"/>
      <c r="H343" s="134"/>
      <c r="I343" s="135"/>
      <c r="J343" s="281"/>
      <c r="K343" s="304"/>
      <c r="L343" s="304"/>
      <c r="M343" s="26">
        <f t="shared" si="538"/>
        <v>200.00000000000023</v>
      </c>
      <c r="N343" s="26">
        <f t="shared" ref="N343:N345" si="544">Z342</f>
        <v>614.7800000000002</v>
      </c>
      <c r="O343" s="26">
        <f t="shared" ref="O343:O345" si="545">AA342</f>
        <v>-414.78</v>
      </c>
      <c r="P343" s="199"/>
      <c r="Q343" s="88" t="s">
        <v>5</v>
      </c>
      <c r="R343" s="96"/>
      <c r="S343" s="67">
        <f t="shared" si="539"/>
        <v>0</v>
      </c>
      <c r="T343" s="67">
        <v>0</v>
      </c>
      <c r="U343" s="67">
        <v>0</v>
      </c>
      <c r="V343" s="68">
        <f t="shared" si="540"/>
        <v>0</v>
      </c>
      <c r="W343" s="67">
        <v>0</v>
      </c>
      <c r="X343" s="67">
        <v>0</v>
      </c>
      <c r="Y343" s="31">
        <f t="shared" si="541"/>
        <v>200.00000000000023</v>
      </c>
      <c r="Z343" s="31">
        <f t="shared" si="542"/>
        <v>614.7800000000002</v>
      </c>
      <c r="AA343" s="31">
        <f t="shared" si="543"/>
        <v>-414.78</v>
      </c>
      <c r="AB343" s="15"/>
      <c r="AC343" s="15"/>
      <c r="AD343" s="12"/>
    </row>
    <row r="344" spans="1:30" ht="15.75" x14ac:dyDescent="0.2">
      <c r="A344" s="135"/>
      <c r="B344" s="200"/>
      <c r="C344" s="135"/>
      <c r="D344" s="135"/>
      <c r="E344" s="134"/>
      <c r="F344" s="133"/>
      <c r="G344" s="280"/>
      <c r="H344" s="134"/>
      <c r="I344" s="135"/>
      <c r="J344" s="281"/>
      <c r="K344" s="304"/>
      <c r="L344" s="304"/>
      <c r="M344" s="26">
        <f t="shared" si="538"/>
        <v>200.00000000000023</v>
      </c>
      <c r="N344" s="26">
        <f t="shared" si="544"/>
        <v>614.7800000000002</v>
      </c>
      <c r="O344" s="26">
        <f t="shared" si="545"/>
        <v>-414.78</v>
      </c>
      <c r="P344" s="199"/>
      <c r="Q344" s="88" t="s">
        <v>6</v>
      </c>
      <c r="R344" s="96"/>
      <c r="S344" s="67">
        <f t="shared" si="539"/>
        <v>0</v>
      </c>
      <c r="T344" s="67">
        <v>0</v>
      </c>
      <c r="U344" s="67">
        <v>0</v>
      </c>
      <c r="V344" s="68">
        <f t="shared" si="540"/>
        <v>0</v>
      </c>
      <c r="W344" s="67">
        <v>0</v>
      </c>
      <c r="X344" s="67">
        <v>0</v>
      </c>
      <c r="Y344" s="31">
        <f t="shared" si="541"/>
        <v>200.00000000000023</v>
      </c>
      <c r="Z344" s="31">
        <f t="shared" si="542"/>
        <v>614.7800000000002</v>
      </c>
      <c r="AA344" s="31">
        <f t="shared" si="543"/>
        <v>-414.78</v>
      </c>
      <c r="AB344" s="15"/>
      <c r="AC344" s="15"/>
      <c r="AD344" s="12"/>
    </row>
    <row r="345" spans="1:30" ht="15.75" x14ac:dyDescent="0.2">
      <c r="A345" s="135"/>
      <c r="B345" s="200"/>
      <c r="C345" s="135"/>
      <c r="D345" s="135"/>
      <c r="E345" s="134"/>
      <c r="F345" s="133"/>
      <c r="G345" s="280"/>
      <c r="H345" s="134"/>
      <c r="I345" s="135"/>
      <c r="J345" s="281"/>
      <c r="K345" s="305"/>
      <c r="L345" s="305"/>
      <c r="M345" s="26">
        <f t="shared" si="538"/>
        <v>200.00000000000023</v>
      </c>
      <c r="N345" s="26">
        <f t="shared" si="544"/>
        <v>614.7800000000002</v>
      </c>
      <c r="O345" s="26">
        <f t="shared" si="545"/>
        <v>-414.78</v>
      </c>
      <c r="P345" s="199"/>
      <c r="Q345" s="88" t="s">
        <v>7</v>
      </c>
      <c r="R345" s="96"/>
      <c r="S345" s="67">
        <f t="shared" si="539"/>
        <v>0</v>
      </c>
      <c r="T345" s="67">
        <v>0</v>
      </c>
      <c r="U345" s="67">
        <v>0</v>
      </c>
      <c r="V345" s="68">
        <f t="shared" si="540"/>
        <v>0</v>
      </c>
      <c r="W345" s="67">
        <v>0</v>
      </c>
      <c r="X345" s="67">
        <v>0</v>
      </c>
      <c r="Y345" s="27">
        <f t="shared" si="541"/>
        <v>200.00000000000023</v>
      </c>
      <c r="Z345" s="27">
        <f t="shared" si="542"/>
        <v>614.7800000000002</v>
      </c>
      <c r="AA345" s="27">
        <f t="shared" si="543"/>
        <v>-414.78</v>
      </c>
      <c r="AB345" s="15"/>
      <c r="AC345" s="15"/>
      <c r="AD345" s="12"/>
    </row>
    <row r="346" spans="1:30" ht="15.75" x14ac:dyDescent="0.2">
      <c r="A346" s="135"/>
      <c r="B346" s="200"/>
      <c r="C346" s="135"/>
      <c r="D346" s="135"/>
      <c r="E346" s="134"/>
      <c r="F346" s="133"/>
      <c r="G346" s="280"/>
      <c r="H346" s="134"/>
      <c r="I346" s="135"/>
      <c r="J346" s="281"/>
      <c r="K346" s="130"/>
      <c r="L346" s="130"/>
      <c r="M346" s="161"/>
      <c r="N346" s="161"/>
      <c r="O346" s="161"/>
      <c r="P346" s="199"/>
      <c r="Q346" s="82" t="s">
        <v>3</v>
      </c>
      <c r="R346" s="97">
        <f t="shared" ref="R346" si="546">R345</f>
        <v>0</v>
      </c>
      <c r="S346" s="103">
        <f t="shared" ref="S346:X346" si="547">SUM(S342:S345)</f>
        <v>1270.8800000000001</v>
      </c>
      <c r="T346" s="103">
        <f t="shared" si="547"/>
        <v>635.44000000000005</v>
      </c>
      <c r="U346" s="103">
        <f t="shared" si="547"/>
        <v>635.44000000000005</v>
      </c>
      <c r="V346" s="103">
        <f t="shared" si="547"/>
        <v>1980.45</v>
      </c>
      <c r="W346" s="103">
        <f t="shared" si="547"/>
        <v>930.23</v>
      </c>
      <c r="X346" s="90">
        <f t="shared" si="547"/>
        <v>1980.45</v>
      </c>
      <c r="Y346" s="165"/>
      <c r="Z346" s="165"/>
      <c r="AA346" s="165"/>
      <c r="AB346" s="15"/>
      <c r="AC346" s="15"/>
      <c r="AD346" s="12"/>
    </row>
    <row r="347" spans="1:30" ht="15.75" x14ac:dyDescent="0.2">
      <c r="A347" s="135">
        <v>13</v>
      </c>
      <c r="B347" s="200" t="s">
        <v>228</v>
      </c>
      <c r="C347" s="135" t="s">
        <v>114</v>
      </c>
      <c r="D347" s="135"/>
      <c r="E347" s="134" t="s">
        <v>73</v>
      </c>
      <c r="F347" s="133"/>
      <c r="G347" s="280" t="s">
        <v>144</v>
      </c>
      <c r="H347" s="134" t="s">
        <v>105</v>
      </c>
      <c r="I347" s="135"/>
      <c r="J347" s="281"/>
      <c r="K347" s="288">
        <v>44317</v>
      </c>
      <c r="L347" s="288">
        <v>44500</v>
      </c>
      <c r="M347" s="33">
        <f t="shared" ref="M347:M350" si="548">N347+O347</f>
        <v>243.96</v>
      </c>
      <c r="N347" s="31">
        <v>243.96</v>
      </c>
      <c r="O347" s="31">
        <v>0</v>
      </c>
      <c r="P347" s="198" t="s">
        <v>126</v>
      </c>
      <c r="Q347" s="88" t="s">
        <v>4</v>
      </c>
      <c r="R347" s="95"/>
      <c r="S347" s="67">
        <f t="shared" ref="S347:S350" si="549">T347+U347</f>
        <v>0</v>
      </c>
      <c r="T347" s="67">
        <v>0</v>
      </c>
      <c r="U347" s="68">
        <v>0</v>
      </c>
      <c r="V347" s="68">
        <f t="shared" ref="V347:V350" si="550">X347</f>
        <v>0</v>
      </c>
      <c r="W347" s="67">
        <v>0</v>
      </c>
      <c r="X347" s="67">
        <v>0</v>
      </c>
      <c r="Y347" s="31">
        <f t="shared" ref="Y347:Y350" si="551">M347+S347-V347</f>
        <v>243.96</v>
      </c>
      <c r="Z347" s="31">
        <f t="shared" ref="Z347:Z350" si="552">N347+T347-W347</f>
        <v>243.96</v>
      </c>
      <c r="AA347" s="31">
        <f t="shared" ref="AA347:AA350" si="553">O347+U347-X347+W347</f>
        <v>0</v>
      </c>
      <c r="AB347" s="15" t="s">
        <v>156</v>
      </c>
      <c r="AC347" s="15"/>
      <c r="AD347" s="12"/>
    </row>
    <row r="348" spans="1:30" ht="15.75" x14ac:dyDescent="0.2">
      <c r="A348" s="135"/>
      <c r="B348" s="200"/>
      <c r="C348" s="135"/>
      <c r="D348" s="135"/>
      <c r="E348" s="134"/>
      <c r="F348" s="133"/>
      <c r="G348" s="280"/>
      <c r="H348" s="134"/>
      <c r="I348" s="135"/>
      <c r="J348" s="281"/>
      <c r="K348" s="289"/>
      <c r="L348" s="289"/>
      <c r="M348" s="26">
        <f t="shared" si="548"/>
        <v>243.96</v>
      </c>
      <c r="N348" s="26">
        <f t="shared" ref="N348:N350" si="554">Z347</f>
        <v>243.96</v>
      </c>
      <c r="O348" s="26">
        <f t="shared" ref="O348:O350" si="555">AA347</f>
        <v>0</v>
      </c>
      <c r="P348" s="199"/>
      <c r="Q348" s="88" t="s">
        <v>5</v>
      </c>
      <c r="R348" s="96"/>
      <c r="S348" s="67">
        <f t="shared" si="549"/>
        <v>0</v>
      </c>
      <c r="T348" s="67">
        <v>0</v>
      </c>
      <c r="U348" s="68">
        <v>0</v>
      </c>
      <c r="V348" s="68">
        <f t="shared" si="550"/>
        <v>0</v>
      </c>
      <c r="W348" s="67">
        <v>0</v>
      </c>
      <c r="X348" s="67">
        <v>0</v>
      </c>
      <c r="Y348" s="31">
        <f t="shared" si="551"/>
        <v>243.96</v>
      </c>
      <c r="Z348" s="31">
        <f t="shared" si="552"/>
        <v>243.96</v>
      </c>
      <c r="AA348" s="31">
        <f t="shared" si="553"/>
        <v>0</v>
      </c>
      <c r="AB348" s="15"/>
      <c r="AC348" s="15"/>
      <c r="AD348" s="12"/>
    </row>
    <row r="349" spans="1:30" ht="15.75" x14ac:dyDescent="0.2">
      <c r="A349" s="135"/>
      <c r="B349" s="200"/>
      <c r="C349" s="135"/>
      <c r="D349" s="135"/>
      <c r="E349" s="134"/>
      <c r="F349" s="133"/>
      <c r="G349" s="280"/>
      <c r="H349" s="134"/>
      <c r="I349" s="135"/>
      <c r="J349" s="281"/>
      <c r="K349" s="289"/>
      <c r="L349" s="289"/>
      <c r="M349" s="26">
        <f t="shared" si="548"/>
        <v>243.96</v>
      </c>
      <c r="N349" s="26">
        <f t="shared" si="554"/>
        <v>243.96</v>
      </c>
      <c r="O349" s="26">
        <f t="shared" si="555"/>
        <v>0</v>
      </c>
      <c r="P349" s="199"/>
      <c r="Q349" s="88" t="s">
        <v>6</v>
      </c>
      <c r="R349" s="96"/>
      <c r="S349" s="67">
        <f t="shared" si="549"/>
        <v>0</v>
      </c>
      <c r="T349" s="67">
        <v>0</v>
      </c>
      <c r="U349" s="68">
        <v>0</v>
      </c>
      <c r="V349" s="68">
        <f t="shared" si="550"/>
        <v>0</v>
      </c>
      <c r="W349" s="67">
        <v>0</v>
      </c>
      <c r="X349" s="67">
        <v>0</v>
      </c>
      <c r="Y349" s="31">
        <f t="shared" si="551"/>
        <v>243.96</v>
      </c>
      <c r="Z349" s="31">
        <f t="shared" si="552"/>
        <v>243.96</v>
      </c>
      <c r="AA349" s="31">
        <f t="shared" si="553"/>
        <v>0</v>
      </c>
      <c r="AB349" s="15"/>
      <c r="AC349" s="15"/>
      <c r="AD349" s="12"/>
    </row>
    <row r="350" spans="1:30" ht="15.75" x14ac:dyDescent="0.2">
      <c r="A350" s="135"/>
      <c r="B350" s="200"/>
      <c r="C350" s="135"/>
      <c r="D350" s="135"/>
      <c r="E350" s="134"/>
      <c r="F350" s="133"/>
      <c r="G350" s="280"/>
      <c r="H350" s="134"/>
      <c r="I350" s="135"/>
      <c r="J350" s="281"/>
      <c r="K350" s="289"/>
      <c r="L350" s="289"/>
      <c r="M350" s="26">
        <f t="shared" si="548"/>
        <v>243.96</v>
      </c>
      <c r="N350" s="26">
        <f t="shared" si="554"/>
        <v>243.96</v>
      </c>
      <c r="O350" s="26">
        <f t="shared" si="555"/>
        <v>0</v>
      </c>
      <c r="P350" s="199"/>
      <c r="Q350" s="88" t="s">
        <v>7</v>
      </c>
      <c r="R350" s="96"/>
      <c r="S350" s="67">
        <f t="shared" si="549"/>
        <v>0</v>
      </c>
      <c r="T350" s="67">
        <v>0</v>
      </c>
      <c r="U350" s="68">
        <v>0</v>
      </c>
      <c r="V350" s="68">
        <f t="shared" si="550"/>
        <v>0</v>
      </c>
      <c r="W350" s="67">
        <v>0</v>
      </c>
      <c r="X350" s="67">
        <v>0</v>
      </c>
      <c r="Y350" s="27">
        <f t="shared" si="551"/>
        <v>243.96</v>
      </c>
      <c r="Z350" s="27">
        <f t="shared" si="552"/>
        <v>243.96</v>
      </c>
      <c r="AA350" s="27">
        <f t="shared" si="553"/>
        <v>0</v>
      </c>
      <c r="AB350" s="15"/>
      <c r="AC350" s="15"/>
      <c r="AD350" s="12" t="s">
        <v>428</v>
      </c>
    </row>
    <row r="351" spans="1:30" ht="15.75" x14ac:dyDescent="0.2">
      <c r="A351" s="135"/>
      <c r="B351" s="200"/>
      <c r="C351" s="135"/>
      <c r="D351" s="135"/>
      <c r="E351" s="134"/>
      <c r="F351" s="133"/>
      <c r="G351" s="280"/>
      <c r="H351" s="134"/>
      <c r="I351" s="135"/>
      <c r="J351" s="281"/>
      <c r="K351" s="289"/>
      <c r="L351" s="289"/>
      <c r="M351" s="161"/>
      <c r="N351" s="161"/>
      <c r="O351" s="161"/>
      <c r="P351" s="199"/>
      <c r="Q351" s="82" t="s">
        <v>3</v>
      </c>
      <c r="R351" s="97">
        <f t="shared" ref="R351" si="556">R350</f>
        <v>0</v>
      </c>
      <c r="S351" s="103">
        <f t="shared" ref="S351:X351" si="557">SUM(S347:S350)</f>
        <v>0</v>
      </c>
      <c r="T351" s="103">
        <f t="shared" si="557"/>
        <v>0</v>
      </c>
      <c r="U351" s="103">
        <f t="shared" si="557"/>
        <v>0</v>
      </c>
      <c r="V351" s="103">
        <f t="shared" si="557"/>
        <v>0</v>
      </c>
      <c r="W351" s="103">
        <f t="shared" si="557"/>
        <v>0</v>
      </c>
      <c r="X351" s="90">
        <f t="shared" si="557"/>
        <v>0</v>
      </c>
      <c r="Y351" s="165"/>
      <c r="Z351" s="165"/>
      <c r="AA351" s="165"/>
      <c r="AB351" s="15"/>
      <c r="AC351" s="15"/>
      <c r="AD351" s="12"/>
    </row>
    <row r="352" spans="1:30" ht="15.75" x14ac:dyDescent="0.2">
      <c r="A352" s="135">
        <v>14</v>
      </c>
      <c r="B352" s="200" t="s">
        <v>228</v>
      </c>
      <c r="C352" s="135" t="s">
        <v>115</v>
      </c>
      <c r="D352" s="135"/>
      <c r="E352" s="134" t="s">
        <v>73</v>
      </c>
      <c r="F352" s="133"/>
      <c r="G352" s="280" t="s">
        <v>132</v>
      </c>
      <c r="H352" s="134" t="s">
        <v>105</v>
      </c>
      <c r="I352" s="135"/>
      <c r="J352" s="281"/>
      <c r="K352" s="286">
        <v>44317</v>
      </c>
      <c r="L352" s="288">
        <v>44500</v>
      </c>
      <c r="M352" s="33">
        <f t="shared" ref="M352:M355" si="558">N352+O352</f>
        <v>13707.6</v>
      </c>
      <c r="N352" s="31">
        <v>13707.6</v>
      </c>
      <c r="O352" s="31">
        <v>0</v>
      </c>
      <c r="P352" s="198" t="s">
        <v>126</v>
      </c>
      <c r="Q352" s="88" t="s">
        <v>4</v>
      </c>
      <c r="R352" s="95"/>
      <c r="S352" s="67">
        <f t="shared" ref="S352:S355" si="559">T352+U352</f>
        <v>0</v>
      </c>
      <c r="T352" s="67">
        <v>0</v>
      </c>
      <c r="U352" s="68">
        <v>0</v>
      </c>
      <c r="V352" s="68">
        <f t="shared" ref="V352:V355" si="560">X352</f>
        <v>0</v>
      </c>
      <c r="W352" s="67">
        <v>0</v>
      </c>
      <c r="X352" s="67">
        <v>0</v>
      </c>
      <c r="Y352" s="31">
        <f t="shared" ref="Y352:Y355" si="561">M352+S352-V352</f>
        <v>13707.6</v>
      </c>
      <c r="Z352" s="31">
        <f t="shared" ref="Z352:Z355" si="562">N352+T352-W352</f>
        <v>13707.6</v>
      </c>
      <c r="AA352" s="31">
        <f t="shared" ref="AA352:AA355" si="563">O352+U352-X352+W352</f>
        <v>0</v>
      </c>
      <c r="AB352" s="15" t="s">
        <v>156</v>
      </c>
      <c r="AC352" s="15"/>
      <c r="AD352" s="282" t="s">
        <v>429</v>
      </c>
    </row>
    <row r="353" spans="1:30" ht="15.75" x14ac:dyDescent="0.2">
      <c r="A353" s="135"/>
      <c r="B353" s="200"/>
      <c r="C353" s="135"/>
      <c r="D353" s="135"/>
      <c r="E353" s="134"/>
      <c r="F353" s="133"/>
      <c r="G353" s="280"/>
      <c r="H353" s="134"/>
      <c r="I353" s="135"/>
      <c r="J353" s="281"/>
      <c r="K353" s="287"/>
      <c r="L353" s="289"/>
      <c r="M353" s="26">
        <f t="shared" si="558"/>
        <v>13707.6</v>
      </c>
      <c r="N353" s="26">
        <f t="shared" ref="N353:N355" si="564">Z352</f>
        <v>13707.6</v>
      </c>
      <c r="O353" s="26">
        <f t="shared" ref="O353:O355" si="565">AA352</f>
        <v>0</v>
      </c>
      <c r="P353" s="199"/>
      <c r="Q353" s="88" t="s">
        <v>5</v>
      </c>
      <c r="R353" s="96"/>
      <c r="S353" s="67">
        <f t="shared" si="559"/>
        <v>0</v>
      </c>
      <c r="T353" s="67">
        <v>0</v>
      </c>
      <c r="U353" s="68">
        <v>0</v>
      </c>
      <c r="V353" s="68">
        <f t="shared" si="560"/>
        <v>0</v>
      </c>
      <c r="W353" s="67">
        <v>0</v>
      </c>
      <c r="X353" s="67">
        <v>0</v>
      </c>
      <c r="Y353" s="31">
        <f t="shared" si="561"/>
        <v>13707.6</v>
      </c>
      <c r="Z353" s="31">
        <f t="shared" si="562"/>
        <v>13707.6</v>
      </c>
      <c r="AA353" s="31">
        <f t="shared" si="563"/>
        <v>0</v>
      </c>
      <c r="AB353" s="15"/>
      <c r="AC353" s="15"/>
      <c r="AD353" s="283"/>
    </row>
    <row r="354" spans="1:30" ht="15.75" x14ac:dyDescent="0.2">
      <c r="A354" s="135"/>
      <c r="B354" s="200"/>
      <c r="C354" s="135"/>
      <c r="D354" s="135"/>
      <c r="E354" s="134"/>
      <c r="F354" s="133"/>
      <c r="G354" s="280"/>
      <c r="H354" s="134"/>
      <c r="I354" s="135"/>
      <c r="J354" s="281"/>
      <c r="K354" s="287"/>
      <c r="L354" s="289"/>
      <c r="M354" s="26">
        <f t="shared" si="558"/>
        <v>13707.6</v>
      </c>
      <c r="N354" s="26">
        <f t="shared" si="564"/>
        <v>13707.6</v>
      </c>
      <c r="O354" s="26">
        <f t="shared" si="565"/>
        <v>0</v>
      </c>
      <c r="P354" s="199"/>
      <c r="Q354" s="88" t="s">
        <v>6</v>
      </c>
      <c r="R354" s="96"/>
      <c r="S354" s="67">
        <f t="shared" si="559"/>
        <v>0</v>
      </c>
      <c r="T354" s="67">
        <v>0</v>
      </c>
      <c r="U354" s="68">
        <v>0</v>
      </c>
      <c r="V354" s="68">
        <f t="shared" si="560"/>
        <v>0</v>
      </c>
      <c r="W354" s="67">
        <v>0</v>
      </c>
      <c r="X354" s="67">
        <v>0</v>
      </c>
      <c r="Y354" s="31">
        <f t="shared" si="561"/>
        <v>13707.6</v>
      </c>
      <c r="Z354" s="31">
        <f t="shared" si="562"/>
        <v>13707.6</v>
      </c>
      <c r="AA354" s="31">
        <f t="shared" si="563"/>
        <v>0</v>
      </c>
      <c r="AB354" s="12"/>
      <c r="AC354" s="12"/>
      <c r="AD354" s="283"/>
    </row>
    <row r="355" spans="1:30" ht="15.75" x14ac:dyDescent="0.2">
      <c r="A355" s="135"/>
      <c r="B355" s="200"/>
      <c r="C355" s="135"/>
      <c r="D355" s="135"/>
      <c r="E355" s="134"/>
      <c r="F355" s="133"/>
      <c r="G355" s="280"/>
      <c r="H355" s="134"/>
      <c r="I355" s="135"/>
      <c r="J355" s="281"/>
      <c r="K355" s="287"/>
      <c r="L355" s="289"/>
      <c r="M355" s="26">
        <f t="shared" si="558"/>
        <v>13707.6</v>
      </c>
      <c r="N355" s="26">
        <f t="shared" si="564"/>
        <v>13707.6</v>
      </c>
      <c r="O355" s="26">
        <f t="shared" si="565"/>
        <v>0</v>
      </c>
      <c r="P355" s="199"/>
      <c r="Q355" s="88" t="s">
        <v>7</v>
      </c>
      <c r="R355" s="96"/>
      <c r="S355" s="67">
        <f t="shared" si="559"/>
        <v>0</v>
      </c>
      <c r="T355" s="67">
        <v>0</v>
      </c>
      <c r="U355" s="68">
        <v>0</v>
      </c>
      <c r="V355" s="68">
        <f t="shared" si="560"/>
        <v>0</v>
      </c>
      <c r="W355" s="67">
        <v>0</v>
      </c>
      <c r="X355" s="67">
        <v>0</v>
      </c>
      <c r="Y355" s="27">
        <f t="shared" si="561"/>
        <v>13707.6</v>
      </c>
      <c r="Z355" s="27">
        <f t="shared" si="562"/>
        <v>13707.6</v>
      </c>
      <c r="AA355" s="27">
        <f t="shared" si="563"/>
        <v>0</v>
      </c>
      <c r="AB355" s="15"/>
      <c r="AC355" s="15"/>
      <c r="AD355" s="283"/>
    </row>
    <row r="356" spans="1:30" ht="15.75" x14ac:dyDescent="0.2">
      <c r="A356" s="135"/>
      <c r="B356" s="200"/>
      <c r="C356" s="135"/>
      <c r="D356" s="135"/>
      <c r="E356" s="134"/>
      <c r="F356" s="133"/>
      <c r="G356" s="280"/>
      <c r="H356" s="134"/>
      <c r="I356" s="135"/>
      <c r="J356" s="281"/>
      <c r="K356" s="287"/>
      <c r="L356" s="289"/>
      <c r="M356" s="161"/>
      <c r="N356" s="161"/>
      <c r="O356" s="161"/>
      <c r="P356" s="199"/>
      <c r="Q356" s="82" t="s">
        <v>3</v>
      </c>
      <c r="R356" s="97">
        <f t="shared" ref="R356" si="566">R355</f>
        <v>0</v>
      </c>
      <c r="S356" s="103">
        <f t="shared" ref="S356:X356" si="567">SUM(S352:S355)</f>
        <v>0</v>
      </c>
      <c r="T356" s="103">
        <f t="shared" si="567"/>
        <v>0</v>
      </c>
      <c r="U356" s="103">
        <f t="shared" si="567"/>
        <v>0</v>
      </c>
      <c r="V356" s="103">
        <f t="shared" si="567"/>
        <v>0</v>
      </c>
      <c r="W356" s="103">
        <f t="shared" si="567"/>
        <v>0</v>
      </c>
      <c r="X356" s="90">
        <f t="shared" si="567"/>
        <v>0</v>
      </c>
      <c r="Y356" s="165"/>
      <c r="Z356" s="165"/>
      <c r="AA356" s="165"/>
      <c r="AB356" s="15"/>
      <c r="AC356" s="15"/>
      <c r="AD356" s="283"/>
    </row>
    <row r="357" spans="1:30" ht="15.75" customHeight="1" x14ac:dyDescent="0.2">
      <c r="A357" s="135">
        <v>15</v>
      </c>
      <c r="B357" s="200" t="s">
        <v>228</v>
      </c>
      <c r="C357" s="135" t="s">
        <v>116</v>
      </c>
      <c r="D357" s="135"/>
      <c r="E357" s="134" t="s">
        <v>73</v>
      </c>
      <c r="F357" s="133"/>
      <c r="G357" s="280" t="s">
        <v>145</v>
      </c>
      <c r="H357" s="134" t="s">
        <v>105</v>
      </c>
      <c r="I357" s="135"/>
      <c r="J357" s="281"/>
      <c r="K357" s="131">
        <v>44501</v>
      </c>
      <c r="L357" s="131">
        <v>44834</v>
      </c>
      <c r="M357" s="33">
        <f t="shared" ref="M357:M360" si="568">N357+O357</f>
        <v>1266.9100000000001</v>
      </c>
      <c r="N357" s="31">
        <v>1266.9100000000001</v>
      </c>
      <c r="O357" s="31">
        <v>0</v>
      </c>
      <c r="P357" s="198" t="s">
        <v>126</v>
      </c>
      <c r="Q357" s="88" t="s">
        <v>4</v>
      </c>
      <c r="R357" s="95"/>
      <c r="S357" s="67">
        <f t="shared" ref="S357:S360" si="569">T357+U357</f>
        <v>550.88</v>
      </c>
      <c r="T357" s="67">
        <v>275.44</v>
      </c>
      <c r="U357" s="68">
        <v>275.44</v>
      </c>
      <c r="V357" s="68">
        <f t="shared" ref="V357:V360" si="570">X357</f>
        <v>942</v>
      </c>
      <c r="W357" s="67">
        <v>590.22</v>
      </c>
      <c r="X357" s="67">
        <v>942</v>
      </c>
      <c r="Y357" s="31">
        <f t="shared" ref="Y357:Y360" si="571">M357+S357-V357</f>
        <v>875.79</v>
      </c>
      <c r="Z357" s="31">
        <f t="shared" ref="Z357:Z360" si="572">N357+T357-W357</f>
        <v>952.13000000000011</v>
      </c>
      <c r="AA357" s="31">
        <f t="shared" ref="AA357:AA360" si="573">O357+U357-X357+W357</f>
        <v>-76.339999999999918</v>
      </c>
      <c r="AB357" s="15" t="s">
        <v>156</v>
      </c>
      <c r="AC357" s="15"/>
      <c r="AD357" s="12"/>
    </row>
    <row r="358" spans="1:30" ht="15.75" x14ac:dyDescent="0.2">
      <c r="A358" s="135"/>
      <c r="B358" s="200"/>
      <c r="C358" s="135"/>
      <c r="D358" s="135"/>
      <c r="E358" s="134"/>
      <c r="F358" s="133"/>
      <c r="G358" s="280"/>
      <c r="H358" s="134"/>
      <c r="I358" s="135"/>
      <c r="J358" s="281"/>
      <c r="K358" s="130"/>
      <c r="L358" s="130"/>
      <c r="M358" s="26">
        <f t="shared" si="568"/>
        <v>875.79000000000019</v>
      </c>
      <c r="N358" s="26">
        <f t="shared" ref="N358:N360" si="574">Z357</f>
        <v>952.13000000000011</v>
      </c>
      <c r="O358" s="26">
        <f t="shared" ref="O358:O360" si="575">AA357</f>
        <v>-76.339999999999918</v>
      </c>
      <c r="P358" s="199"/>
      <c r="Q358" s="88" t="s">
        <v>5</v>
      </c>
      <c r="R358" s="96"/>
      <c r="S358" s="67">
        <f t="shared" si="569"/>
        <v>0</v>
      </c>
      <c r="T358" s="67">
        <v>0</v>
      </c>
      <c r="U358" s="67">
        <v>0</v>
      </c>
      <c r="V358" s="68">
        <f t="shared" si="570"/>
        <v>0</v>
      </c>
      <c r="W358" s="67">
        <v>0</v>
      </c>
      <c r="X358" s="67">
        <v>0</v>
      </c>
      <c r="Y358" s="31">
        <f t="shared" si="571"/>
        <v>875.79000000000019</v>
      </c>
      <c r="Z358" s="31">
        <f t="shared" si="572"/>
        <v>952.13000000000011</v>
      </c>
      <c r="AA358" s="31">
        <f t="shared" si="573"/>
        <v>-76.339999999999918</v>
      </c>
      <c r="AB358" s="15"/>
      <c r="AC358" s="15"/>
      <c r="AD358" s="12"/>
    </row>
    <row r="359" spans="1:30" ht="15.75" x14ac:dyDescent="0.2">
      <c r="A359" s="135"/>
      <c r="B359" s="200"/>
      <c r="C359" s="135"/>
      <c r="D359" s="135"/>
      <c r="E359" s="134"/>
      <c r="F359" s="133"/>
      <c r="G359" s="280"/>
      <c r="H359" s="134"/>
      <c r="I359" s="135"/>
      <c r="J359" s="281"/>
      <c r="K359" s="130"/>
      <c r="L359" s="130"/>
      <c r="M359" s="26">
        <f t="shared" si="568"/>
        <v>875.79000000000019</v>
      </c>
      <c r="N359" s="26">
        <f t="shared" si="574"/>
        <v>952.13000000000011</v>
      </c>
      <c r="O359" s="26">
        <f t="shared" si="575"/>
        <v>-76.339999999999918</v>
      </c>
      <c r="P359" s="199"/>
      <c r="Q359" s="88" t="s">
        <v>6</v>
      </c>
      <c r="R359" s="96"/>
      <c r="S359" s="67">
        <f t="shared" si="569"/>
        <v>0</v>
      </c>
      <c r="T359" s="67">
        <v>0</v>
      </c>
      <c r="U359" s="67">
        <v>0</v>
      </c>
      <c r="V359" s="68">
        <f t="shared" si="570"/>
        <v>0</v>
      </c>
      <c r="W359" s="67">
        <v>0</v>
      </c>
      <c r="X359" s="67">
        <v>0</v>
      </c>
      <c r="Y359" s="31">
        <f t="shared" si="571"/>
        <v>875.79000000000019</v>
      </c>
      <c r="Z359" s="31">
        <f t="shared" si="572"/>
        <v>952.13000000000011</v>
      </c>
      <c r="AA359" s="31">
        <f t="shared" si="573"/>
        <v>-76.339999999999918</v>
      </c>
      <c r="AB359" s="15"/>
      <c r="AC359" s="15"/>
      <c r="AD359" s="12"/>
    </row>
    <row r="360" spans="1:30" ht="15.75" x14ac:dyDescent="0.2">
      <c r="A360" s="135"/>
      <c r="B360" s="200"/>
      <c r="C360" s="135"/>
      <c r="D360" s="135"/>
      <c r="E360" s="134"/>
      <c r="F360" s="133"/>
      <c r="G360" s="280"/>
      <c r="H360" s="134"/>
      <c r="I360" s="135"/>
      <c r="J360" s="281"/>
      <c r="K360" s="131">
        <v>44834</v>
      </c>
      <c r="L360" s="131">
        <v>45169</v>
      </c>
      <c r="M360" s="26">
        <f t="shared" si="568"/>
        <v>875.79000000000019</v>
      </c>
      <c r="N360" s="26">
        <f t="shared" si="574"/>
        <v>952.13000000000011</v>
      </c>
      <c r="O360" s="26">
        <f t="shared" si="575"/>
        <v>-76.339999999999918</v>
      </c>
      <c r="P360" s="199"/>
      <c r="Q360" s="88" t="s">
        <v>7</v>
      </c>
      <c r="R360" s="96"/>
      <c r="S360" s="67">
        <f t="shared" si="569"/>
        <v>0</v>
      </c>
      <c r="T360" s="67">
        <v>0</v>
      </c>
      <c r="U360" s="67">
        <v>0</v>
      </c>
      <c r="V360" s="68">
        <f t="shared" si="570"/>
        <v>0</v>
      </c>
      <c r="W360" s="67">
        <v>0</v>
      </c>
      <c r="X360" s="67">
        <v>0</v>
      </c>
      <c r="Y360" s="27">
        <f t="shared" si="571"/>
        <v>875.79000000000019</v>
      </c>
      <c r="Z360" s="27">
        <f t="shared" si="572"/>
        <v>952.13000000000011</v>
      </c>
      <c r="AA360" s="27">
        <f t="shared" si="573"/>
        <v>-76.339999999999918</v>
      </c>
      <c r="AB360" s="15"/>
      <c r="AC360" s="15"/>
      <c r="AD360" s="12"/>
    </row>
    <row r="361" spans="1:30" ht="15.75" x14ac:dyDescent="0.2">
      <c r="A361" s="135"/>
      <c r="B361" s="200"/>
      <c r="C361" s="135"/>
      <c r="D361" s="135"/>
      <c r="E361" s="134"/>
      <c r="F361" s="133"/>
      <c r="G361" s="280"/>
      <c r="H361" s="134"/>
      <c r="I361" s="135"/>
      <c r="J361" s="281"/>
      <c r="K361" s="130"/>
      <c r="L361" s="130"/>
      <c r="M361" s="161"/>
      <c r="N361" s="161"/>
      <c r="O361" s="161"/>
      <c r="P361" s="199"/>
      <c r="Q361" s="82" t="s">
        <v>3</v>
      </c>
      <c r="R361" s="97">
        <f t="shared" ref="R361" si="576">R360</f>
        <v>0</v>
      </c>
      <c r="S361" s="103">
        <f t="shared" ref="S361:X361" si="577">SUM(S357:S360)</f>
        <v>550.88</v>
      </c>
      <c r="T361" s="103">
        <f t="shared" si="577"/>
        <v>275.44</v>
      </c>
      <c r="U361" s="103">
        <f t="shared" si="577"/>
        <v>275.44</v>
      </c>
      <c r="V361" s="103">
        <f t="shared" si="577"/>
        <v>942</v>
      </c>
      <c r="W361" s="103">
        <f t="shared" si="577"/>
        <v>590.22</v>
      </c>
      <c r="X361" s="90">
        <f t="shared" si="577"/>
        <v>942</v>
      </c>
      <c r="Y361" s="165"/>
      <c r="Z361" s="165"/>
      <c r="AA361" s="165"/>
      <c r="AB361" s="15"/>
      <c r="AC361" s="15"/>
      <c r="AD361" s="12"/>
    </row>
    <row r="362" spans="1:30" ht="15.75" x14ac:dyDescent="0.2">
      <c r="A362" s="135">
        <v>16</v>
      </c>
      <c r="B362" s="208" t="s">
        <v>228</v>
      </c>
      <c r="C362" s="220" t="s">
        <v>430</v>
      </c>
      <c r="D362" s="220"/>
      <c r="E362" s="141" t="s">
        <v>73</v>
      </c>
      <c r="F362" s="226"/>
      <c r="G362" s="229" t="s">
        <v>146</v>
      </c>
      <c r="H362" s="141" t="s">
        <v>105</v>
      </c>
      <c r="I362" s="220"/>
      <c r="J362" s="253"/>
      <c r="K362" s="303">
        <v>44834</v>
      </c>
      <c r="L362" s="303">
        <v>45169</v>
      </c>
      <c r="M362" s="33">
        <f t="shared" ref="M362:M365" si="578">N362+O362</f>
        <v>0</v>
      </c>
      <c r="N362" s="31">
        <v>0</v>
      </c>
      <c r="O362" s="31">
        <v>0</v>
      </c>
      <c r="P362" s="223" t="s">
        <v>126</v>
      </c>
      <c r="Q362" s="100" t="s">
        <v>4</v>
      </c>
      <c r="R362" s="95"/>
      <c r="S362" s="67">
        <f t="shared" ref="S362:S365" si="579">T362+U362</f>
        <v>590.88</v>
      </c>
      <c r="T362" s="67">
        <v>295.44</v>
      </c>
      <c r="U362" s="67">
        <v>295.44</v>
      </c>
      <c r="V362" s="68">
        <f t="shared" ref="V362:V365" si="580">X362</f>
        <v>2510.34</v>
      </c>
      <c r="W362" s="67">
        <v>650.23</v>
      </c>
      <c r="X362" s="67">
        <v>2510.34</v>
      </c>
      <c r="Y362" s="31">
        <f t="shared" ref="Y362:Y365" si="581">M362+S362-V362</f>
        <v>-1919.46</v>
      </c>
      <c r="Z362" s="31">
        <f t="shared" ref="Z362:Z365" si="582">N362+T362-W362</f>
        <v>-354.79</v>
      </c>
      <c r="AA362" s="31">
        <f t="shared" ref="AA362:AA365" si="583">O362+U362-X362+W362</f>
        <v>-1564.67</v>
      </c>
      <c r="AB362" s="15" t="s">
        <v>156</v>
      </c>
      <c r="AC362" s="15"/>
      <c r="AD362" s="12"/>
    </row>
    <row r="363" spans="1:30" ht="22.5" x14ac:dyDescent="0.2">
      <c r="A363" s="135"/>
      <c r="B363" s="209"/>
      <c r="C363" s="221"/>
      <c r="D363" s="221"/>
      <c r="E363" s="142"/>
      <c r="F363" s="227"/>
      <c r="G363" s="230"/>
      <c r="H363" s="142"/>
      <c r="I363" s="221"/>
      <c r="J363" s="254"/>
      <c r="K363" s="304"/>
      <c r="L363" s="304"/>
      <c r="M363" s="26">
        <f t="shared" si="578"/>
        <v>-1919.46</v>
      </c>
      <c r="N363" s="26">
        <f t="shared" ref="N363:N365" si="584">Z362</f>
        <v>-354.79</v>
      </c>
      <c r="O363" s="26">
        <f t="shared" ref="O363:O365" si="585">AA362</f>
        <v>-1564.67</v>
      </c>
      <c r="P363" s="224"/>
      <c r="Q363" s="100" t="s">
        <v>5</v>
      </c>
      <c r="R363" s="96"/>
      <c r="S363" s="67">
        <f t="shared" si="579"/>
        <v>0</v>
      </c>
      <c r="T363" s="67">
        <v>0</v>
      </c>
      <c r="U363" s="67">
        <v>0</v>
      </c>
      <c r="V363" s="68">
        <f t="shared" si="580"/>
        <v>0</v>
      </c>
      <c r="W363" s="67">
        <v>0</v>
      </c>
      <c r="X363" s="67">
        <v>0</v>
      </c>
      <c r="Y363" s="31">
        <f t="shared" si="581"/>
        <v>-1919.46</v>
      </c>
      <c r="Z363" s="31">
        <f t="shared" si="582"/>
        <v>-354.79</v>
      </c>
      <c r="AA363" s="31">
        <f t="shared" si="583"/>
        <v>-1564.67</v>
      </c>
      <c r="AB363" s="15"/>
      <c r="AC363" s="15"/>
      <c r="AD363" s="12" t="s">
        <v>374</v>
      </c>
    </row>
    <row r="364" spans="1:30" ht="15.75" x14ac:dyDescent="0.2">
      <c r="A364" s="135"/>
      <c r="B364" s="209"/>
      <c r="C364" s="221"/>
      <c r="D364" s="221"/>
      <c r="E364" s="142"/>
      <c r="F364" s="227"/>
      <c r="G364" s="230"/>
      <c r="H364" s="142"/>
      <c r="I364" s="221"/>
      <c r="J364" s="254"/>
      <c r="K364" s="304"/>
      <c r="L364" s="304"/>
      <c r="M364" s="26">
        <f t="shared" si="578"/>
        <v>-1919.46</v>
      </c>
      <c r="N364" s="26">
        <f t="shared" si="584"/>
        <v>-354.79</v>
      </c>
      <c r="O364" s="26">
        <f t="shared" si="585"/>
        <v>-1564.67</v>
      </c>
      <c r="P364" s="224"/>
      <c r="Q364" s="100" t="s">
        <v>6</v>
      </c>
      <c r="R364" s="96"/>
      <c r="S364" s="67">
        <f t="shared" si="579"/>
        <v>0</v>
      </c>
      <c r="T364" s="67">
        <v>0</v>
      </c>
      <c r="U364" s="67">
        <v>0</v>
      </c>
      <c r="V364" s="68">
        <f t="shared" si="580"/>
        <v>0</v>
      </c>
      <c r="W364" s="67">
        <v>0</v>
      </c>
      <c r="X364" s="67">
        <v>0</v>
      </c>
      <c r="Y364" s="31">
        <f t="shared" si="581"/>
        <v>-1919.46</v>
      </c>
      <c r="Z364" s="31">
        <f t="shared" si="582"/>
        <v>-354.79</v>
      </c>
      <c r="AA364" s="31">
        <f t="shared" si="583"/>
        <v>-1564.67</v>
      </c>
      <c r="AB364" s="15"/>
      <c r="AC364" s="15"/>
      <c r="AD364" s="12"/>
    </row>
    <row r="365" spans="1:30" ht="15.75" x14ac:dyDescent="0.2">
      <c r="A365" s="135"/>
      <c r="B365" s="209"/>
      <c r="C365" s="221"/>
      <c r="D365" s="221"/>
      <c r="E365" s="142"/>
      <c r="F365" s="227"/>
      <c r="G365" s="230"/>
      <c r="H365" s="142"/>
      <c r="I365" s="221"/>
      <c r="J365" s="254"/>
      <c r="K365" s="305"/>
      <c r="L365" s="305"/>
      <c r="M365" s="26">
        <f t="shared" si="578"/>
        <v>-1919.46</v>
      </c>
      <c r="N365" s="26">
        <f t="shared" si="584"/>
        <v>-354.79</v>
      </c>
      <c r="O365" s="26">
        <f t="shared" si="585"/>
        <v>-1564.67</v>
      </c>
      <c r="P365" s="224"/>
      <c r="Q365" s="100" t="s">
        <v>7</v>
      </c>
      <c r="R365" s="96"/>
      <c r="S365" s="67">
        <f t="shared" si="579"/>
        <v>0</v>
      </c>
      <c r="T365" s="67">
        <v>0</v>
      </c>
      <c r="U365" s="67">
        <v>0</v>
      </c>
      <c r="V365" s="68">
        <f t="shared" si="580"/>
        <v>0</v>
      </c>
      <c r="W365" s="67">
        <v>0</v>
      </c>
      <c r="X365" s="67">
        <v>0</v>
      </c>
      <c r="Y365" s="104">
        <f t="shared" si="581"/>
        <v>-1919.46</v>
      </c>
      <c r="Z365" s="104">
        <f t="shared" si="582"/>
        <v>-354.79</v>
      </c>
      <c r="AA365" s="104">
        <f t="shared" si="583"/>
        <v>-1564.67</v>
      </c>
      <c r="AB365" s="15"/>
      <c r="AC365" s="15"/>
      <c r="AD365" s="12"/>
    </row>
    <row r="366" spans="1:30" ht="15.75" x14ac:dyDescent="0.2">
      <c r="A366" s="135"/>
      <c r="B366" s="210"/>
      <c r="C366" s="222"/>
      <c r="D366" s="222"/>
      <c r="E366" s="143"/>
      <c r="F366" s="228"/>
      <c r="G366" s="231"/>
      <c r="H366" s="143"/>
      <c r="I366" s="222"/>
      <c r="J366" s="255"/>
      <c r="K366" s="130"/>
      <c r="L366" s="130"/>
      <c r="M366" s="156"/>
      <c r="N366" s="157"/>
      <c r="O366" s="158"/>
      <c r="P366" s="225"/>
      <c r="Q366" s="82" t="s">
        <v>3</v>
      </c>
      <c r="R366" s="97">
        <f t="shared" ref="R366" si="586">R365</f>
        <v>0</v>
      </c>
      <c r="S366" s="103">
        <f t="shared" ref="S366:X366" si="587">SUM(S362:S365)</f>
        <v>590.88</v>
      </c>
      <c r="T366" s="103">
        <f t="shared" si="587"/>
        <v>295.44</v>
      </c>
      <c r="U366" s="103">
        <f t="shared" si="587"/>
        <v>295.44</v>
      </c>
      <c r="V366" s="103">
        <f t="shared" si="587"/>
        <v>2510.34</v>
      </c>
      <c r="W366" s="103">
        <f t="shared" si="587"/>
        <v>650.23</v>
      </c>
      <c r="X366" s="103">
        <f t="shared" si="587"/>
        <v>2510.34</v>
      </c>
      <c r="Y366" s="177"/>
      <c r="Z366" s="178"/>
      <c r="AA366" s="179"/>
      <c r="AB366" s="15"/>
      <c r="AC366" s="15"/>
      <c r="AD366" s="12"/>
    </row>
    <row r="367" spans="1:30" ht="15.75" x14ac:dyDescent="0.2">
      <c r="A367" s="135">
        <v>17</v>
      </c>
      <c r="B367" s="200" t="s">
        <v>228</v>
      </c>
      <c r="C367" s="135" t="s">
        <v>117</v>
      </c>
      <c r="D367" s="135"/>
      <c r="E367" s="134" t="s">
        <v>73</v>
      </c>
      <c r="F367" s="133"/>
      <c r="G367" s="280" t="s">
        <v>147</v>
      </c>
      <c r="H367" s="134" t="s">
        <v>105</v>
      </c>
      <c r="I367" s="135"/>
      <c r="J367" s="281"/>
      <c r="K367" s="303">
        <v>44834</v>
      </c>
      <c r="L367" s="303">
        <v>45169</v>
      </c>
      <c r="M367" s="33">
        <f t="shared" ref="M367:M370" si="588">N367+O367</f>
        <v>949.57</v>
      </c>
      <c r="N367" s="31">
        <v>949.57</v>
      </c>
      <c r="O367" s="31">
        <v>0</v>
      </c>
      <c r="P367" s="198" t="s">
        <v>126</v>
      </c>
      <c r="Q367" s="88" t="s">
        <v>4</v>
      </c>
      <c r="R367" s="95"/>
      <c r="S367" s="67">
        <f t="shared" ref="S367:S370" si="589">T367+U367</f>
        <v>910.88</v>
      </c>
      <c r="T367" s="67">
        <v>455.44</v>
      </c>
      <c r="U367" s="67">
        <v>455.44</v>
      </c>
      <c r="V367" s="68">
        <f t="shared" ref="V367:V370" si="590">X367</f>
        <v>1580.45</v>
      </c>
      <c r="W367" s="67">
        <v>790.23</v>
      </c>
      <c r="X367" s="67">
        <v>1580.45</v>
      </c>
      <c r="Y367" s="31">
        <f t="shared" ref="Y367:Y370" si="591">M367+S367-V367</f>
        <v>280</v>
      </c>
      <c r="Z367" s="31">
        <f t="shared" ref="Z367:Z370" si="592">N367+T367-W367</f>
        <v>614.78</v>
      </c>
      <c r="AA367" s="31">
        <f t="shared" ref="AA367:AA370" si="593">O367+U367-X367+W367</f>
        <v>-334.78</v>
      </c>
      <c r="AB367" s="15" t="s">
        <v>156</v>
      </c>
      <c r="AC367" s="15"/>
      <c r="AD367" s="12"/>
    </row>
    <row r="368" spans="1:30" ht="15.75" x14ac:dyDescent="0.2">
      <c r="A368" s="135"/>
      <c r="B368" s="200"/>
      <c r="C368" s="135"/>
      <c r="D368" s="135"/>
      <c r="E368" s="134"/>
      <c r="F368" s="133"/>
      <c r="G368" s="280"/>
      <c r="H368" s="134"/>
      <c r="I368" s="135"/>
      <c r="J368" s="281"/>
      <c r="K368" s="304"/>
      <c r="L368" s="304"/>
      <c r="M368" s="26">
        <f t="shared" si="588"/>
        <v>280</v>
      </c>
      <c r="N368" s="26">
        <f t="shared" ref="N368:N370" si="594">Z367</f>
        <v>614.78</v>
      </c>
      <c r="O368" s="26">
        <f t="shared" ref="O368:O370" si="595">AA367</f>
        <v>-334.78</v>
      </c>
      <c r="P368" s="199"/>
      <c r="Q368" s="88" t="s">
        <v>5</v>
      </c>
      <c r="R368" s="96"/>
      <c r="S368" s="67">
        <f t="shared" si="589"/>
        <v>0</v>
      </c>
      <c r="T368" s="67">
        <v>0</v>
      </c>
      <c r="U368" s="67">
        <v>0</v>
      </c>
      <c r="V368" s="68">
        <f t="shared" si="590"/>
        <v>0</v>
      </c>
      <c r="W368" s="67">
        <v>0</v>
      </c>
      <c r="X368" s="67">
        <v>0</v>
      </c>
      <c r="Y368" s="31">
        <f t="shared" si="591"/>
        <v>280</v>
      </c>
      <c r="Z368" s="31">
        <f t="shared" si="592"/>
        <v>614.78</v>
      </c>
      <c r="AA368" s="31">
        <f t="shared" si="593"/>
        <v>-334.78</v>
      </c>
      <c r="AB368" s="15"/>
      <c r="AC368" s="15"/>
      <c r="AD368" s="12"/>
    </row>
    <row r="369" spans="1:30" ht="15.75" x14ac:dyDescent="0.2">
      <c r="A369" s="135"/>
      <c r="B369" s="200"/>
      <c r="C369" s="135"/>
      <c r="D369" s="135"/>
      <c r="E369" s="134"/>
      <c r="F369" s="133"/>
      <c r="G369" s="280"/>
      <c r="H369" s="134"/>
      <c r="I369" s="135"/>
      <c r="J369" s="281"/>
      <c r="K369" s="304"/>
      <c r="L369" s="304"/>
      <c r="M369" s="26">
        <f t="shared" si="588"/>
        <v>280</v>
      </c>
      <c r="N369" s="26">
        <f t="shared" si="594"/>
        <v>614.78</v>
      </c>
      <c r="O369" s="26">
        <f t="shared" si="595"/>
        <v>-334.78</v>
      </c>
      <c r="P369" s="199"/>
      <c r="Q369" s="88" t="s">
        <v>6</v>
      </c>
      <c r="R369" s="96"/>
      <c r="S369" s="67">
        <f t="shared" si="589"/>
        <v>0</v>
      </c>
      <c r="T369" s="67">
        <v>0</v>
      </c>
      <c r="U369" s="67">
        <v>0</v>
      </c>
      <c r="V369" s="68">
        <f t="shared" si="590"/>
        <v>0</v>
      </c>
      <c r="W369" s="67">
        <v>0</v>
      </c>
      <c r="X369" s="67">
        <v>0</v>
      </c>
      <c r="Y369" s="31">
        <f t="shared" si="591"/>
        <v>280</v>
      </c>
      <c r="Z369" s="31">
        <f t="shared" si="592"/>
        <v>614.78</v>
      </c>
      <c r="AA369" s="31">
        <f t="shared" si="593"/>
        <v>-334.78</v>
      </c>
      <c r="AB369" s="15"/>
      <c r="AC369" s="15"/>
      <c r="AD369" s="12"/>
    </row>
    <row r="370" spans="1:30" ht="15.75" x14ac:dyDescent="0.2">
      <c r="A370" s="135"/>
      <c r="B370" s="200"/>
      <c r="C370" s="135"/>
      <c r="D370" s="135"/>
      <c r="E370" s="134"/>
      <c r="F370" s="133"/>
      <c r="G370" s="280"/>
      <c r="H370" s="134"/>
      <c r="I370" s="135"/>
      <c r="J370" s="281"/>
      <c r="K370" s="305"/>
      <c r="L370" s="305"/>
      <c r="M370" s="26">
        <f t="shared" si="588"/>
        <v>280</v>
      </c>
      <c r="N370" s="26">
        <f t="shared" si="594"/>
        <v>614.78</v>
      </c>
      <c r="O370" s="26">
        <f t="shared" si="595"/>
        <v>-334.78</v>
      </c>
      <c r="P370" s="199"/>
      <c r="Q370" s="88" t="s">
        <v>7</v>
      </c>
      <c r="R370" s="96"/>
      <c r="S370" s="67">
        <f t="shared" si="589"/>
        <v>0</v>
      </c>
      <c r="T370" s="67">
        <v>0</v>
      </c>
      <c r="U370" s="67">
        <v>0</v>
      </c>
      <c r="V370" s="68">
        <f t="shared" si="590"/>
        <v>0</v>
      </c>
      <c r="W370" s="67">
        <v>0</v>
      </c>
      <c r="X370" s="67">
        <v>0</v>
      </c>
      <c r="Y370" s="27">
        <f t="shared" si="591"/>
        <v>280</v>
      </c>
      <c r="Z370" s="27">
        <f t="shared" si="592"/>
        <v>614.78</v>
      </c>
      <c r="AA370" s="27">
        <f t="shared" si="593"/>
        <v>-334.78</v>
      </c>
      <c r="AB370" s="15"/>
      <c r="AC370" s="15"/>
      <c r="AD370" s="12"/>
    </row>
    <row r="371" spans="1:30" ht="15.75" x14ac:dyDescent="0.2">
      <c r="A371" s="135"/>
      <c r="B371" s="200"/>
      <c r="C371" s="135"/>
      <c r="D371" s="135"/>
      <c r="E371" s="134"/>
      <c r="F371" s="133"/>
      <c r="G371" s="280"/>
      <c r="H371" s="134"/>
      <c r="I371" s="135"/>
      <c r="J371" s="281"/>
      <c r="K371" s="130"/>
      <c r="L371" s="130"/>
      <c r="M371" s="161"/>
      <c r="N371" s="161"/>
      <c r="O371" s="161"/>
      <c r="P371" s="199"/>
      <c r="Q371" s="82" t="s">
        <v>3</v>
      </c>
      <c r="R371" s="97">
        <f t="shared" ref="R371" si="596">R370</f>
        <v>0</v>
      </c>
      <c r="S371" s="90">
        <f t="shared" ref="S371:X371" si="597">SUM(S367:S370)</f>
        <v>910.88</v>
      </c>
      <c r="T371" s="90">
        <f t="shared" si="597"/>
        <v>455.44</v>
      </c>
      <c r="U371" s="90">
        <f t="shared" si="597"/>
        <v>455.44</v>
      </c>
      <c r="V371" s="90">
        <f t="shared" si="597"/>
        <v>1580.45</v>
      </c>
      <c r="W371" s="90">
        <f t="shared" si="597"/>
        <v>790.23</v>
      </c>
      <c r="X371" s="90">
        <f t="shared" si="597"/>
        <v>1580.45</v>
      </c>
      <c r="Y371" s="165"/>
      <c r="Z371" s="165"/>
      <c r="AA371" s="165"/>
      <c r="AB371" s="15"/>
      <c r="AC371" s="15"/>
      <c r="AD371" s="64"/>
    </row>
    <row r="372" spans="1:30" ht="15.75" x14ac:dyDescent="0.2">
      <c r="A372" s="135">
        <v>18</v>
      </c>
      <c r="B372" s="200" t="s">
        <v>228</v>
      </c>
      <c r="C372" s="135" t="s">
        <v>118</v>
      </c>
      <c r="D372" s="135"/>
      <c r="E372" s="134" t="s">
        <v>73</v>
      </c>
      <c r="F372" s="133"/>
      <c r="G372" s="280" t="s">
        <v>131</v>
      </c>
      <c r="H372" s="134" t="s">
        <v>105</v>
      </c>
      <c r="I372" s="135"/>
      <c r="J372" s="281"/>
      <c r="K372" s="284">
        <v>44440</v>
      </c>
      <c r="L372" s="284">
        <v>44472</v>
      </c>
      <c r="M372" s="33">
        <f t="shared" ref="M372:M375" si="598">N372+O372</f>
        <v>243.96</v>
      </c>
      <c r="N372" s="31">
        <v>243.96</v>
      </c>
      <c r="O372" s="31">
        <v>0</v>
      </c>
      <c r="P372" s="198" t="s">
        <v>126</v>
      </c>
      <c r="Q372" s="88" t="s">
        <v>4</v>
      </c>
      <c r="R372" s="95"/>
      <c r="S372" s="67">
        <f t="shared" ref="S372:S375" si="599">T372+U372</f>
        <v>0</v>
      </c>
      <c r="T372" s="67">
        <v>0</v>
      </c>
      <c r="U372" s="68">
        <v>0</v>
      </c>
      <c r="V372" s="68">
        <f t="shared" ref="V372:V375" si="600">X372</f>
        <v>0</v>
      </c>
      <c r="W372" s="67">
        <v>0</v>
      </c>
      <c r="X372" s="67">
        <v>0</v>
      </c>
      <c r="Y372" s="31">
        <f t="shared" ref="Y372:Y375" si="601">M372+S372-V372</f>
        <v>243.96</v>
      </c>
      <c r="Z372" s="31">
        <f t="shared" ref="Z372:Z375" si="602">N372+T372-W372</f>
        <v>243.96</v>
      </c>
      <c r="AA372" s="31">
        <f t="shared" ref="AA372:AA375" si="603">O372+U372-X372+W372</f>
        <v>0</v>
      </c>
      <c r="AB372" s="15" t="s">
        <v>156</v>
      </c>
      <c r="AC372" s="15"/>
      <c r="AD372" s="64"/>
    </row>
    <row r="373" spans="1:30" ht="15.75" x14ac:dyDescent="0.2">
      <c r="A373" s="135"/>
      <c r="B373" s="200"/>
      <c r="C373" s="135"/>
      <c r="D373" s="135"/>
      <c r="E373" s="134"/>
      <c r="F373" s="133"/>
      <c r="G373" s="280"/>
      <c r="H373" s="134"/>
      <c r="I373" s="135"/>
      <c r="J373" s="281"/>
      <c r="K373" s="285"/>
      <c r="L373" s="285"/>
      <c r="M373" s="26">
        <f t="shared" si="598"/>
        <v>243.96</v>
      </c>
      <c r="N373" s="26">
        <f t="shared" ref="N373:N375" si="604">Z372</f>
        <v>243.96</v>
      </c>
      <c r="O373" s="26">
        <f t="shared" ref="O373:O375" si="605">AA372</f>
        <v>0</v>
      </c>
      <c r="P373" s="199"/>
      <c r="Q373" s="88" t="s">
        <v>5</v>
      </c>
      <c r="R373" s="96"/>
      <c r="S373" s="67">
        <f t="shared" si="599"/>
        <v>0</v>
      </c>
      <c r="T373" s="67"/>
      <c r="U373" s="68"/>
      <c r="V373" s="68">
        <f t="shared" si="600"/>
        <v>0</v>
      </c>
      <c r="W373" s="67"/>
      <c r="X373" s="67"/>
      <c r="Y373" s="31">
        <f t="shared" si="601"/>
        <v>243.96</v>
      </c>
      <c r="Z373" s="31">
        <f t="shared" si="602"/>
        <v>243.96</v>
      </c>
      <c r="AA373" s="31">
        <f t="shared" si="603"/>
        <v>0</v>
      </c>
      <c r="AB373" s="15"/>
      <c r="AC373" s="15"/>
      <c r="AD373" s="64"/>
    </row>
    <row r="374" spans="1:30" ht="15.75" x14ac:dyDescent="0.2">
      <c r="A374" s="135"/>
      <c r="B374" s="200"/>
      <c r="C374" s="135"/>
      <c r="D374" s="135"/>
      <c r="E374" s="134"/>
      <c r="F374" s="133"/>
      <c r="G374" s="280"/>
      <c r="H374" s="134"/>
      <c r="I374" s="135"/>
      <c r="J374" s="281"/>
      <c r="K374" s="285"/>
      <c r="L374" s="285"/>
      <c r="M374" s="26">
        <f t="shared" si="598"/>
        <v>243.96</v>
      </c>
      <c r="N374" s="26">
        <f t="shared" si="604"/>
        <v>243.96</v>
      </c>
      <c r="O374" s="26">
        <f t="shared" si="605"/>
        <v>0</v>
      </c>
      <c r="P374" s="199"/>
      <c r="Q374" s="88" t="s">
        <v>6</v>
      </c>
      <c r="R374" s="96"/>
      <c r="S374" s="67">
        <f t="shared" si="599"/>
        <v>0</v>
      </c>
      <c r="T374" s="67"/>
      <c r="U374" s="68"/>
      <c r="V374" s="68">
        <f t="shared" si="600"/>
        <v>0</v>
      </c>
      <c r="W374" s="67"/>
      <c r="X374" s="67"/>
      <c r="Y374" s="31">
        <f t="shared" si="601"/>
        <v>243.96</v>
      </c>
      <c r="Z374" s="31">
        <f t="shared" si="602"/>
        <v>243.96</v>
      </c>
      <c r="AA374" s="31">
        <f t="shared" si="603"/>
        <v>0</v>
      </c>
      <c r="AB374" s="15"/>
      <c r="AC374" s="15"/>
      <c r="AD374" s="64"/>
    </row>
    <row r="375" spans="1:30" ht="15.75" x14ac:dyDescent="0.2">
      <c r="A375" s="135"/>
      <c r="B375" s="200"/>
      <c r="C375" s="135"/>
      <c r="D375" s="135"/>
      <c r="E375" s="134"/>
      <c r="F375" s="133"/>
      <c r="G375" s="280"/>
      <c r="H375" s="134"/>
      <c r="I375" s="135"/>
      <c r="J375" s="281"/>
      <c r="K375" s="285"/>
      <c r="L375" s="285"/>
      <c r="M375" s="26">
        <f t="shared" si="598"/>
        <v>243.96</v>
      </c>
      <c r="N375" s="26">
        <f t="shared" si="604"/>
        <v>243.96</v>
      </c>
      <c r="O375" s="26">
        <f t="shared" si="605"/>
        <v>0</v>
      </c>
      <c r="P375" s="199"/>
      <c r="Q375" s="88" t="s">
        <v>7</v>
      </c>
      <c r="R375" s="96"/>
      <c r="S375" s="67">
        <f t="shared" si="599"/>
        <v>0</v>
      </c>
      <c r="T375" s="67"/>
      <c r="U375" s="68"/>
      <c r="V375" s="68">
        <f t="shared" si="600"/>
        <v>0</v>
      </c>
      <c r="W375" s="67"/>
      <c r="X375" s="67"/>
      <c r="Y375" s="27">
        <f t="shared" si="601"/>
        <v>243.96</v>
      </c>
      <c r="Z375" s="27">
        <f t="shared" si="602"/>
        <v>243.96</v>
      </c>
      <c r="AA375" s="27">
        <f t="shared" si="603"/>
        <v>0</v>
      </c>
      <c r="AB375" s="15"/>
      <c r="AC375" s="15"/>
      <c r="AD375" s="64"/>
    </row>
    <row r="376" spans="1:30" ht="15.75" x14ac:dyDescent="0.2">
      <c r="A376" s="135"/>
      <c r="B376" s="200"/>
      <c r="C376" s="135"/>
      <c r="D376" s="135"/>
      <c r="E376" s="134"/>
      <c r="F376" s="133"/>
      <c r="G376" s="280"/>
      <c r="H376" s="134"/>
      <c r="I376" s="135"/>
      <c r="J376" s="281"/>
      <c r="K376" s="285"/>
      <c r="L376" s="285"/>
      <c r="M376" s="161"/>
      <c r="N376" s="161"/>
      <c r="O376" s="161"/>
      <c r="P376" s="199"/>
      <c r="Q376" s="82" t="s">
        <v>3</v>
      </c>
      <c r="R376" s="97">
        <f t="shared" ref="R376" si="606">R375</f>
        <v>0</v>
      </c>
      <c r="S376" s="90">
        <f t="shared" ref="S376:X376" si="607">SUM(S372:S375)</f>
        <v>0</v>
      </c>
      <c r="T376" s="90">
        <f t="shared" si="607"/>
        <v>0</v>
      </c>
      <c r="U376" s="90">
        <f t="shared" si="607"/>
        <v>0</v>
      </c>
      <c r="V376" s="90">
        <f t="shared" si="607"/>
        <v>0</v>
      </c>
      <c r="W376" s="90">
        <f t="shared" si="607"/>
        <v>0</v>
      </c>
      <c r="X376" s="90">
        <f t="shared" si="607"/>
        <v>0</v>
      </c>
      <c r="Y376" s="165"/>
      <c r="Z376" s="165"/>
      <c r="AA376" s="165"/>
      <c r="AB376" s="15"/>
      <c r="AC376" s="15"/>
      <c r="AD376" s="64"/>
    </row>
    <row r="377" spans="1:30" ht="15.75" customHeight="1" x14ac:dyDescent="0.2">
      <c r="A377" s="135">
        <v>19</v>
      </c>
      <c r="B377" s="200" t="s">
        <v>228</v>
      </c>
      <c r="C377" s="135" t="s">
        <v>119</v>
      </c>
      <c r="D377" s="135"/>
      <c r="E377" s="134" t="s">
        <v>73</v>
      </c>
      <c r="F377" s="133"/>
      <c r="G377" s="280" t="s">
        <v>130</v>
      </c>
      <c r="H377" s="134" t="s">
        <v>105</v>
      </c>
      <c r="I377" s="135"/>
      <c r="J377" s="281"/>
      <c r="K377" s="131">
        <v>44533</v>
      </c>
      <c r="L377" s="131">
        <v>44834</v>
      </c>
      <c r="M377" s="33">
        <f t="shared" ref="M377:M380" si="608">N377+O377</f>
        <v>7318.8</v>
      </c>
      <c r="N377" s="31">
        <v>7318.8</v>
      </c>
      <c r="O377" s="31">
        <v>0</v>
      </c>
      <c r="P377" s="198" t="s">
        <v>126</v>
      </c>
      <c r="Q377" s="88" t="s">
        <v>4</v>
      </c>
      <c r="R377" s="95"/>
      <c r="S377" s="67">
        <f t="shared" ref="S377:S380" si="609">T377+U377</f>
        <v>0</v>
      </c>
      <c r="T377" s="67">
        <v>0</v>
      </c>
      <c r="U377" s="67">
        <v>0</v>
      </c>
      <c r="V377" s="68">
        <f t="shared" ref="V377:V380" si="610">X377</f>
        <v>0</v>
      </c>
      <c r="W377" s="67">
        <v>0</v>
      </c>
      <c r="X377" s="67">
        <v>0</v>
      </c>
      <c r="Y377" s="31">
        <f t="shared" ref="Y377:Y380" si="611">M377+S377-V377</f>
        <v>7318.8</v>
      </c>
      <c r="Z377" s="31">
        <f t="shared" ref="Z377:Z380" si="612">N377+T377-W377</f>
        <v>7318.8</v>
      </c>
      <c r="AA377" s="31">
        <f t="shared" ref="AA377:AA380" si="613">O377+U377-X377+W377</f>
        <v>0</v>
      </c>
      <c r="AB377" s="15" t="s">
        <v>156</v>
      </c>
      <c r="AC377" s="15"/>
      <c r="AD377" s="64"/>
    </row>
    <row r="378" spans="1:30" ht="15.75" x14ac:dyDescent="0.2">
      <c r="A378" s="135"/>
      <c r="B378" s="200"/>
      <c r="C378" s="135"/>
      <c r="D378" s="135"/>
      <c r="E378" s="134"/>
      <c r="F378" s="133"/>
      <c r="G378" s="280"/>
      <c r="H378" s="134"/>
      <c r="I378" s="135"/>
      <c r="J378" s="281"/>
      <c r="K378" s="130"/>
      <c r="L378" s="130"/>
      <c r="M378" s="26">
        <f t="shared" si="608"/>
        <v>7318.8</v>
      </c>
      <c r="N378" s="26">
        <f t="shared" ref="N378:N380" si="614">Z377</f>
        <v>7318.8</v>
      </c>
      <c r="O378" s="26">
        <f t="shared" ref="O378:O380" si="615">AA377</f>
        <v>0</v>
      </c>
      <c r="P378" s="199"/>
      <c r="Q378" s="88" t="s">
        <v>5</v>
      </c>
      <c r="R378" s="96"/>
      <c r="S378" s="67">
        <f t="shared" si="609"/>
        <v>0</v>
      </c>
      <c r="T378" s="67">
        <v>0</v>
      </c>
      <c r="U378" s="67">
        <v>0</v>
      </c>
      <c r="V378" s="68">
        <f t="shared" si="610"/>
        <v>0</v>
      </c>
      <c r="W378" s="67">
        <v>0</v>
      </c>
      <c r="X378" s="67">
        <v>0</v>
      </c>
      <c r="Y378" s="31">
        <f t="shared" si="611"/>
        <v>7318.8</v>
      </c>
      <c r="Z378" s="31">
        <f t="shared" si="612"/>
        <v>7318.8</v>
      </c>
      <c r="AA378" s="31">
        <f t="shared" si="613"/>
        <v>0</v>
      </c>
      <c r="AB378" s="15"/>
      <c r="AC378" s="15"/>
      <c r="AD378" s="306"/>
    </row>
    <row r="379" spans="1:30" ht="15.75" x14ac:dyDescent="0.2">
      <c r="A379" s="135"/>
      <c r="B379" s="200"/>
      <c r="C379" s="135"/>
      <c r="D379" s="135"/>
      <c r="E379" s="134"/>
      <c r="F379" s="133"/>
      <c r="G379" s="280"/>
      <c r="H379" s="134"/>
      <c r="I379" s="135"/>
      <c r="J379" s="281"/>
      <c r="K379" s="130"/>
      <c r="L379" s="130"/>
      <c r="M379" s="26">
        <f t="shared" si="608"/>
        <v>7318.8</v>
      </c>
      <c r="N379" s="26">
        <f t="shared" si="614"/>
        <v>7318.8</v>
      </c>
      <c r="O379" s="26">
        <f t="shared" si="615"/>
        <v>0</v>
      </c>
      <c r="P379" s="199"/>
      <c r="Q379" s="88" t="s">
        <v>6</v>
      </c>
      <c r="R379" s="96"/>
      <c r="S379" s="67">
        <f t="shared" si="609"/>
        <v>0</v>
      </c>
      <c r="T379" s="67">
        <v>0</v>
      </c>
      <c r="U379" s="67">
        <v>0</v>
      </c>
      <c r="V379" s="68">
        <f t="shared" si="610"/>
        <v>0</v>
      </c>
      <c r="W379" s="67">
        <v>0</v>
      </c>
      <c r="X379" s="67">
        <v>0</v>
      </c>
      <c r="Y379" s="31">
        <f t="shared" si="611"/>
        <v>7318.8</v>
      </c>
      <c r="Z379" s="31">
        <f t="shared" si="612"/>
        <v>7318.8</v>
      </c>
      <c r="AA379" s="31">
        <f t="shared" si="613"/>
        <v>0</v>
      </c>
      <c r="AB379" s="15"/>
      <c r="AC379" s="15"/>
      <c r="AD379" s="307"/>
    </row>
    <row r="380" spans="1:30" ht="15.75" x14ac:dyDescent="0.2">
      <c r="A380" s="135"/>
      <c r="B380" s="200"/>
      <c r="C380" s="135"/>
      <c r="D380" s="135"/>
      <c r="E380" s="134"/>
      <c r="F380" s="133"/>
      <c r="G380" s="280"/>
      <c r="H380" s="134"/>
      <c r="I380" s="135"/>
      <c r="J380" s="281"/>
      <c r="K380" s="131"/>
      <c r="L380" s="131"/>
      <c r="M380" s="26">
        <f t="shared" si="608"/>
        <v>7318.8</v>
      </c>
      <c r="N380" s="26">
        <f t="shared" si="614"/>
        <v>7318.8</v>
      </c>
      <c r="O380" s="26">
        <f t="shared" si="615"/>
        <v>0</v>
      </c>
      <c r="P380" s="199"/>
      <c r="Q380" s="88" t="s">
        <v>7</v>
      </c>
      <c r="R380" s="96"/>
      <c r="S380" s="67">
        <f t="shared" si="609"/>
        <v>0</v>
      </c>
      <c r="T380" s="67">
        <v>0</v>
      </c>
      <c r="U380" s="67">
        <v>0</v>
      </c>
      <c r="V380" s="68">
        <f t="shared" si="610"/>
        <v>0</v>
      </c>
      <c r="W380" s="67">
        <v>0</v>
      </c>
      <c r="X380" s="67">
        <v>0</v>
      </c>
      <c r="Y380" s="27">
        <f t="shared" si="611"/>
        <v>7318.8</v>
      </c>
      <c r="Z380" s="27">
        <f t="shared" si="612"/>
        <v>7318.8</v>
      </c>
      <c r="AA380" s="27">
        <f t="shared" si="613"/>
        <v>0</v>
      </c>
      <c r="AB380" s="15"/>
      <c r="AC380" s="15"/>
      <c r="AD380" s="308"/>
    </row>
    <row r="381" spans="1:30" ht="15.75" x14ac:dyDescent="0.2">
      <c r="A381" s="135"/>
      <c r="B381" s="200"/>
      <c r="C381" s="135"/>
      <c r="D381" s="135"/>
      <c r="E381" s="134"/>
      <c r="F381" s="133"/>
      <c r="G381" s="280"/>
      <c r="H381" s="134"/>
      <c r="I381" s="135"/>
      <c r="J381" s="281"/>
      <c r="K381" s="130"/>
      <c r="L381" s="130"/>
      <c r="M381" s="161"/>
      <c r="N381" s="161"/>
      <c r="O381" s="161"/>
      <c r="P381" s="199"/>
      <c r="Q381" s="82" t="s">
        <v>3</v>
      </c>
      <c r="R381" s="97">
        <f t="shared" ref="R381" si="616">R380</f>
        <v>0</v>
      </c>
      <c r="S381" s="90">
        <f t="shared" ref="S381:X381" si="617">SUM(S377:S380)</f>
        <v>0</v>
      </c>
      <c r="T381" s="90">
        <f t="shared" si="617"/>
        <v>0</v>
      </c>
      <c r="U381" s="90">
        <f t="shared" si="617"/>
        <v>0</v>
      </c>
      <c r="V381" s="102">
        <f t="shared" si="617"/>
        <v>0</v>
      </c>
      <c r="W381" s="90">
        <f t="shared" si="617"/>
        <v>0</v>
      </c>
      <c r="X381" s="90">
        <f t="shared" si="617"/>
        <v>0</v>
      </c>
      <c r="Y381" s="165"/>
      <c r="Z381" s="165"/>
      <c r="AA381" s="165"/>
      <c r="AB381" s="15"/>
      <c r="AC381" s="15"/>
      <c r="AD381" s="64"/>
    </row>
    <row r="382" spans="1:30" ht="15.75" x14ac:dyDescent="0.2">
      <c r="A382" s="135">
        <v>20</v>
      </c>
      <c r="B382" s="200" t="s">
        <v>228</v>
      </c>
      <c r="C382" s="135" t="s">
        <v>120</v>
      </c>
      <c r="D382" s="135"/>
      <c r="E382" s="134" t="s">
        <v>73</v>
      </c>
      <c r="F382" s="133"/>
      <c r="G382" s="280" t="s">
        <v>132</v>
      </c>
      <c r="H382" s="134" t="s">
        <v>105</v>
      </c>
      <c r="I382" s="135"/>
      <c r="J382" s="281"/>
      <c r="K382" s="303">
        <v>44834</v>
      </c>
      <c r="L382" s="303">
        <v>45169</v>
      </c>
      <c r="M382" s="33">
        <f t="shared" ref="M382:M385" si="618">N382+O382</f>
        <v>1888.71</v>
      </c>
      <c r="N382" s="31">
        <v>1888.71</v>
      </c>
      <c r="O382" s="31">
        <v>0</v>
      </c>
      <c r="P382" s="198" t="s">
        <v>126</v>
      </c>
      <c r="Q382" s="88" t="s">
        <v>4</v>
      </c>
      <c r="R382" s="95"/>
      <c r="S382" s="67">
        <f t="shared" ref="S382:S385" si="619">T382+U382</f>
        <v>4412.6400000000003</v>
      </c>
      <c r="T382" s="67">
        <v>2206.3200000000002</v>
      </c>
      <c r="U382" s="68">
        <v>2206.3200000000002</v>
      </c>
      <c r="V382" s="68">
        <f t="shared" ref="V382:V385" si="620">X382</f>
        <v>6021.35</v>
      </c>
      <c r="W382" s="67">
        <v>2550.67</v>
      </c>
      <c r="X382" s="67">
        <v>6021.35</v>
      </c>
      <c r="Y382" s="31">
        <f t="shared" ref="Y382:Y385" si="621">M382+S382-V382</f>
        <v>280</v>
      </c>
      <c r="Z382" s="31">
        <f t="shared" ref="Z382:Z385" si="622">N382+T382-W382</f>
        <v>1544.3600000000001</v>
      </c>
      <c r="AA382" s="31">
        <f t="shared" ref="AA382:AA385" si="623">O382+U382-X382+W382</f>
        <v>-1264.3600000000001</v>
      </c>
      <c r="AB382" s="15" t="s">
        <v>152</v>
      </c>
      <c r="AC382" s="15"/>
      <c r="AD382" s="64"/>
    </row>
    <row r="383" spans="1:30" ht="15.75" x14ac:dyDescent="0.2">
      <c r="A383" s="135"/>
      <c r="B383" s="200"/>
      <c r="C383" s="135"/>
      <c r="D383" s="135"/>
      <c r="E383" s="134"/>
      <c r="F383" s="133"/>
      <c r="G383" s="280"/>
      <c r="H383" s="134"/>
      <c r="I383" s="135"/>
      <c r="J383" s="281"/>
      <c r="K383" s="304"/>
      <c r="L383" s="304"/>
      <c r="M383" s="26">
        <f t="shared" si="618"/>
        <v>280</v>
      </c>
      <c r="N383" s="26">
        <f t="shared" ref="N383:N385" si="624">Z382</f>
        <v>1544.3600000000001</v>
      </c>
      <c r="O383" s="26">
        <f t="shared" ref="O383:O385" si="625">AA382</f>
        <v>-1264.3600000000001</v>
      </c>
      <c r="P383" s="199"/>
      <c r="Q383" s="88" t="s">
        <v>5</v>
      </c>
      <c r="R383" s="96"/>
      <c r="S383" s="67">
        <f t="shared" si="619"/>
        <v>0</v>
      </c>
      <c r="T383" s="67">
        <v>0</v>
      </c>
      <c r="U383" s="67">
        <v>0</v>
      </c>
      <c r="V383" s="68">
        <f t="shared" si="620"/>
        <v>0</v>
      </c>
      <c r="W383" s="67">
        <v>0</v>
      </c>
      <c r="X383" s="67">
        <v>0</v>
      </c>
      <c r="Y383" s="31">
        <f t="shared" si="621"/>
        <v>280</v>
      </c>
      <c r="Z383" s="31">
        <f t="shared" si="622"/>
        <v>1544.3600000000001</v>
      </c>
      <c r="AA383" s="31">
        <f t="shared" si="623"/>
        <v>-1264.3600000000001</v>
      </c>
      <c r="AB383" s="15"/>
      <c r="AC383" s="15"/>
      <c r="AD383" s="64"/>
    </row>
    <row r="384" spans="1:30" ht="15.75" x14ac:dyDescent="0.2">
      <c r="A384" s="135"/>
      <c r="B384" s="200"/>
      <c r="C384" s="135"/>
      <c r="D384" s="135"/>
      <c r="E384" s="134"/>
      <c r="F384" s="133"/>
      <c r="G384" s="280"/>
      <c r="H384" s="134"/>
      <c r="I384" s="135"/>
      <c r="J384" s="281"/>
      <c r="K384" s="304"/>
      <c r="L384" s="304"/>
      <c r="M384" s="26">
        <f t="shared" si="618"/>
        <v>280</v>
      </c>
      <c r="N384" s="26">
        <f t="shared" si="624"/>
        <v>1544.3600000000001</v>
      </c>
      <c r="O384" s="26">
        <f t="shared" si="625"/>
        <v>-1264.3600000000001</v>
      </c>
      <c r="P384" s="199"/>
      <c r="Q384" s="88" t="s">
        <v>6</v>
      </c>
      <c r="R384" s="96"/>
      <c r="S384" s="67">
        <f t="shared" si="619"/>
        <v>0</v>
      </c>
      <c r="T384" s="67">
        <v>0</v>
      </c>
      <c r="U384" s="67">
        <v>0</v>
      </c>
      <c r="V384" s="68">
        <f t="shared" si="620"/>
        <v>0</v>
      </c>
      <c r="W384" s="67">
        <v>0</v>
      </c>
      <c r="X384" s="67">
        <v>0</v>
      </c>
      <c r="Y384" s="31">
        <f t="shared" si="621"/>
        <v>280</v>
      </c>
      <c r="Z384" s="31">
        <f t="shared" si="622"/>
        <v>1544.3600000000001</v>
      </c>
      <c r="AA384" s="31">
        <f t="shared" si="623"/>
        <v>-1264.3600000000001</v>
      </c>
      <c r="AB384" s="15"/>
      <c r="AC384" s="15"/>
      <c r="AD384" s="12"/>
    </row>
    <row r="385" spans="1:30" ht="15.75" x14ac:dyDescent="0.2">
      <c r="A385" s="135"/>
      <c r="B385" s="200"/>
      <c r="C385" s="135"/>
      <c r="D385" s="135"/>
      <c r="E385" s="134"/>
      <c r="F385" s="133"/>
      <c r="G385" s="280"/>
      <c r="H385" s="134"/>
      <c r="I385" s="135"/>
      <c r="J385" s="281"/>
      <c r="K385" s="305"/>
      <c r="L385" s="305"/>
      <c r="M385" s="26">
        <f t="shared" si="618"/>
        <v>280</v>
      </c>
      <c r="N385" s="26">
        <f t="shared" si="624"/>
        <v>1544.3600000000001</v>
      </c>
      <c r="O385" s="26">
        <f t="shared" si="625"/>
        <v>-1264.3600000000001</v>
      </c>
      <c r="P385" s="199"/>
      <c r="Q385" s="88" t="s">
        <v>7</v>
      </c>
      <c r="R385" s="96"/>
      <c r="S385" s="67">
        <f t="shared" si="619"/>
        <v>0</v>
      </c>
      <c r="T385" s="67">
        <v>0</v>
      </c>
      <c r="U385" s="67">
        <v>0</v>
      </c>
      <c r="V385" s="68">
        <f t="shared" si="620"/>
        <v>0</v>
      </c>
      <c r="W385" s="67">
        <v>0</v>
      </c>
      <c r="X385" s="67">
        <v>0</v>
      </c>
      <c r="Y385" s="27">
        <f t="shared" si="621"/>
        <v>280</v>
      </c>
      <c r="Z385" s="27">
        <f t="shared" si="622"/>
        <v>1544.3600000000001</v>
      </c>
      <c r="AA385" s="27">
        <f t="shared" si="623"/>
        <v>-1264.3600000000001</v>
      </c>
      <c r="AB385" s="15"/>
      <c r="AC385" s="15"/>
      <c r="AD385" s="12"/>
    </row>
    <row r="386" spans="1:30" ht="15.75" x14ac:dyDescent="0.2">
      <c r="A386" s="135"/>
      <c r="B386" s="200"/>
      <c r="C386" s="135"/>
      <c r="D386" s="135"/>
      <c r="E386" s="134"/>
      <c r="F386" s="133"/>
      <c r="G386" s="280"/>
      <c r="H386" s="134"/>
      <c r="I386" s="135"/>
      <c r="J386" s="281"/>
      <c r="K386" s="130"/>
      <c r="L386" s="130"/>
      <c r="M386" s="161"/>
      <c r="N386" s="161"/>
      <c r="O386" s="161"/>
      <c r="P386" s="199"/>
      <c r="Q386" s="82" t="s">
        <v>3</v>
      </c>
      <c r="R386" s="97">
        <f t="shared" ref="R386" si="626">R385</f>
        <v>0</v>
      </c>
      <c r="S386" s="90">
        <f t="shared" ref="S386:X386" si="627">SUM(S382:S385)</f>
        <v>4412.6400000000003</v>
      </c>
      <c r="T386" s="90">
        <f t="shared" si="627"/>
        <v>2206.3200000000002</v>
      </c>
      <c r="U386" s="90">
        <f t="shared" si="627"/>
        <v>2206.3200000000002</v>
      </c>
      <c r="V386" s="90">
        <f t="shared" si="627"/>
        <v>6021.35</v>
      </c>
      <c r="W386" s="90">
        <f t="shared" si="627"/>
        <v>2550.67</v>
      </c>
      <c r="X386" s="90">
        <f t="shared" si="627"/>
        <v>6021.35</v>
      </c>
      <c r="Y386" s="165"/>
      <c r="Z386" s="165"/>
      <c r="AA386" s="165"/>
      <c r="AB386" s="15"/>
      <c r="AC386" s="15"/>
      <c r="AD386" s="12"/>
    </row>
    <row r="387" spans="1:30" ht="15.75" customHeight="1" x14ac:dyDescent="0.2">
      <c r="A387" s="135">
        <v>21</v>
      </c>
      <c r="B387" s="208" t="s">
        <v>228</v>
      </c>
      <c r="C387" s="220" t="s">
        <v>375</v>
      </c>
      <c r="D387" s="220"/>
      <c r="E387" s="141" t="s">
        <v>73</v>
      </c>
      <c r="F387" s="226"/>
      <c r="G387" s="229" t="s">
        <v>137</v>
      </c>
      <c r="H387" s="141" t="s">
        <v>105</v>
      </c>
      <c r="I387" s="220"/>
      <c r="J387" s="253"/>
      <c r="K387" s="303">
        <v>44866</v>
      </c>
      <c r="L387" s="303">
        <v>45169</v>
      </c>
      <c r="M387" s="33">
        <f t="shared" ref="M387:M390" si="628">N387+O387</f>
        <v>0</v>
      </c>
      <c r="N387" s="31">
        <v>0</v>
      </c>
      <c r="O387" s="31">
        <v>0</v>
      </c>
      <c r="P387" s="223" t="s">
        <v>126</v>
      </c>
      <c r="Q387" s="108" t="s">
        <v>4</v>
      </c>
      <c r="R387" s="95"/>
      <c r="S387" s="67">
        <f t="shared" ref="S387:S390" si="629">T387+U387</f>
        <v>750.88</v>
      </c>
      <c r="T387" s="67">
        <v>375.44</v>
      </c>
      <c r="U387" s="67">
        <v>375.44</v>
      </c>
      <c r="V387" s="68">
        <f t="shared" ref="V387:V390" si="630">X387</f>
        <v>1900.45</v>
      </c>
      <c r="W387" s="67">
        <v>750.22</v>
      </c>
      <c r="X387" s="67">
        <v>1900.45</v>
      </c>
      <c r="Y387" s="31">
        <f t="shared" ref="Y387:Y389" si="631">M387+S387-V387</f>
        <v>-1149.5700000000002</v>
      </c>
      <c r="Z387" s="31">
        <f t="shared" ref="Z387:Z389" si="632">N387+T387-W387</f>
        <v>-374.78000000000003</v>
      </c>
      <c r="AA387" s="31">
        <f t="shared" ref="AA387:AA389" si="633">O387+U387-X387+W387</f>
        <v>-774.79</v>
      </c>
      <c r="AB387" s="15" t="s">
        <v>156</v>
      </c>
      <c r="AC387" s="15"/>
      <c r="AD387" s="12"/>
    </row>
    <row r="388" spans="1:30" ht="15.75" x14ac:dyDescent="0.2">
      <c r="A388" s="135"/>
      <c r="B388" s="209"/>
      <c r="C388" s="221"/>
      <c r="D388" s="221"/>
      <c r="E388" s="142"/>
      <c r="F388" s="227"/>
      <c r="G388" s="230"/>
      <c r="H388" s="142"/>
      <c r="I388" s="221"/>
      <c r="J388" s="254"/>
      <c r="K388" s="304"/>
      <c r="L388" s="304"/>
      <c r="M388" s="26">
        <f t="shared" si="628"/>
        <v>-1149.57</v>
      </c>
      <c r="N388" s="26">
        <f t="shared" ref="N388:N390" si="634">Z387</f>
        <v>-374.78000000000003</v>
      </c>
      <c r="O388" s="26">
        <f t="shared" ref="O388:O390" si="635">AA387</f>
        <v>-774.79</v>
      </c>
      <c r="P388" s="224"/>
      <c r="Q388" s="108" t="s">
        <v>5</v>
      </c>
      <c r="R388" s="96"/>
      <c r="S388" s="67">
        <f t="shared" si="629"/>
        <v>0</v>
      </c>
      <c r="T388" s="67">
        <v>0</v>
      </c>
      <c r="U388" s="67">
        <v>0</v>
      </c>
      <c r="V388" s="68">
        <f t="shared" si="630"/>
        <v>0</v>
      </c>
      <c r="W388" s="67">
        <v>0</v>
      </c>
      <c r="X388" s="67">
        <v>0</v>
      </c>
      <c r="Y388" s="31">
        <f t="shared" si="631"/>
        <v>-1149.57</v>
      </c>
      <c r="Z388" s="31">
        <f t="shared" si="632"/>
        <v>-374.78000000000003</v>
      </c>
      <c r="AA388" s="31">
        <f t="shared" si="633"/>
        <v>-774.79</v>
      </c>
      <c r="AB388" s="15"/>
      <c r="AC388" s="15"/>
      <c r="AD388" s="12"/>
    </row>
    <row r="389" spans="1:30" ht="15.75" x14ac:dyDescent="0.2">
      <c r="A389" s="135"/>
      <c r="B389" s="209"/>
      <c r="C389" s="221"/>
      <c r="D389" s="221"/>
      <c r="E389" s="142"/>
      <c r="F389" s="227"/>
      <c r="G389" s="230"/>
      <c r="H389" s="142"/>
      <c r="I389" s="221"/>
      <c r="J389" s="254"/>
      <c r="K389" s="304"/>
      <c r="L389" s="304"/>
      <c r="M389" s="26">
        <f t="shared" si="628"/>
        <v>-1149.57</v>
      </c>
      <c r="N389" s="26">
        <f t="shared" si="634"/>
        <v>-374.78000000000003</v>
      </c>
      <c r="O389" s="26">
        <f t="shared" si="635"/>
        <v>-774.79</v>
      </c>
      <c r="P389" s="224"/>
      <c r="Q389" s="108" t="s">
        <v>6</v>
      </c>
      <c r="R389" s="96"/>
      <c r="S389" s="67">
        <f t="shared" si="629"/>
        <v>0</v>
      </c>
      <c r="T389" s="67">
        <v>0</v>
      </c>
      <c r="U389" s="67">
        <v>0</v>
      </c>
      <c r="V389" s="68">
        <f t="shared" si="630"/>
        <v>0</v>
      </c>
      <c r="W389" s="67">
        <v>0</v>
      </c>
      <c r="X389" s="67">
        <v>0</v>
      </c>
      <c r="Y389" s="31">
        <f t="shared" si="631"/>
        <v>-1149.57</v>
      </c>
      <c r="Z389" s="31">
        <f t="shared" si="632"/>
        <v>-374.78000000000003</v>
      </c>
      <c r="AA389" s="31">
        <f t="shared" si="633"/>
        <v>-774.79</v>
      </c>
      <c r="AB389" s="15"/>
      <c r="AC389" s="15"/>
      <c r="AD389" s="12"/>
    </row>
    <row r="390" spans="1:30" ht="15.75" x14ac:dyDescent="0.2">
      <c r="A390" s="135"/>
      <c r="B390" s="209"/>
      <c r="C390" s="221"/>
      <c r="D390" s="221"/>
      <c r="E390" s="142"/>
      <c r="F390" s="227"/>
      <c r="G390" s="230"/>
      <c r="H390" s="142"/>
      <c r="I390" s="221"/>
      <c r="J390" s="254"/>
      <c r="K390" s="305"/>
      <c r="L390" s="305"/>
      <c r="M390" s="26">
        <f t="shared" si="628"/>
        <v>-1149.57</v>
      </c>
      <c r="N390" s="26">
        <f t="shared" si="634"/>
        <v>-374.78000000000003</v>
      </c>
      <c r="O390" s="26">
        <f t="shared" si="635"/>
        <v>-774.79</v>
      </c>
      <c r="P390" s="224"/>
      <c r="Q390" s="108" t="s">
        <v>7</v>
      </c>
      <c r="R390" s="96"/>
      <c r="S390" s="67">
        <f t="shared" si="629"/>
        <v>0</v>
      </c>
      <c r="T390" s="67">
        <v>0</v>
      </c>
      <c r="U390" s="67">
        <v>0</v>
      </c>
      <c r="V390" s="68">
        <f t="shared" si="630"/>
        <v>0</v>
      </c>
      <c r="W390" s="67">
        <v>0</v>
      </c>
      <c r="X390" s="67">
        <v>0</v>
      </c>
      <c r="Y390" s="112">
        <f>Z390+AA390</f>
        <v>1219.8</v>
      </c>
      <c r="Z390" s="31">
        <v>609.9</v>
      </c>
      <c r="AA390" s="31">
        <v>609.9</v>
      </c>
      <c r="AB390" s="15"/>
      <c r="AC390" s="15"/>
      <c r="AD390" s="12"/>
    </row>
    <row r="391" spans="1:30" ht="15.75" x14ac:dyDescent="0.2">
      <c r="A391" s="135"/>
      <c r="B391" s="210"/>
      <c r="C391" s="222"/>
      <c r="D391" s="222"/>
      <c r="E391" s="143"/>
      <c r="F391" s="228"/>
      <c r="G391" s="231"/>
      <c r="H391" s="143"/>
      <c r="I391" s="222"/>
      <c r="J391" s="255"/>
      <c r="K391" s="130"/>
      <c r="L391" s="130"/>
      <c r="M391" s="156"/>
      <c r="N391" s="157"/>
      <c r="O391" s="158"/>
      <c r="P391" s="225"/>
      <c r="Q391" s="82" t="s">
        <v>3</v>
      </c>
      <c r="R391" s="97">
        <f t="shared" ref="R391" si="636">R390</f>
        <v>0</v>
      </c>
      <c r="S391" s="111">
        <f t="shared" ref="S391:X391" si="637">SUM(S387:S390)</f>
        <v>750.88</v>
      </c>
      <c r="T391" s="111">
        <f t="shared" si="637"/>
        <v>375.44</v>
      </c>
      <c r="U391" s="111">
        <f t="shared" si="637"/>
        <v>375.44</v>
      </c>
      <c r="V391" s="111">
        <f t="shared" si="637"/>
        <v>1900.45</v>
      </c>
      <c r="W391" s="111">
        <f t="shared" si="637"/>
        <v>750.22</v>
      </c>
      <c r="X391" s="111">
        <f t="shared" si="637"/>
        <v>1900.45</v>
      </c>
      <c r="Y391" s="177"/>
      <c r="Z391" s="178"/>
      <c r="AA391" s="179"/>
      <c r="AB391" s="15"/>
      <c r="AC391" s="15"/>
      <c r="AD391" s="12"/>
    </row>
    <row r="392" spans="1:30" ht="15.75" x14ac:dyDescent="0.2">
      <c r="A392" s="232" t="s">
        <v>376</v>
      </c>
      <c r="B392" s="244" t="s">
        <v>240</v>
      </c>
      <c r="C392" s="245"/>
      <c r="D392" s="245"/>
      <c r="E392" s="245"/>
      <c r="F392" s="245"/>
      <c r="G392" s="245"/>
      <c r="H392" s="245"/>
      <c r="I392" s="245"/>
      <c r="J392" s="245"/>
      <c r="K392" s="245"/>
      <c r="L392" s="246"/>
      <c r="M392" s="25">
        <f>N392+O392</f>
        <v>-1.9200000000000002</v>
      </c>
      <c r="N392" s="110">
        <f>N397+N402+N407+N412+N417+N422+N427+N432+N437+N442+N447+N452+N457+N462+N467+N472+N477+N482+N487+N492+N497+N502+N507+N512+N517+N522+N527+N532+N537+N542+N547+N552</f>
        <v>0</v>
      </c>
      <c r="O392" s="117">
        <f>O397+O402+O407+O412+O417+O422+O427+O432+O437+O442+O447+O452+O457+O462+O467+O472+O477+O482+O487+O492+O497+O502+O507+O512+O517+O522+O527+O532+O537+O542+O547+O552</f>
        <v>-1.9200000000000002</v>
      </c>
      <c r="P392" s="235"/>
      <c r="Q392" s="22" t="s">
        <v>4</v>
      </c>
      <c r="R392" s="36"/>
      <c r="S392" s="111">
        <f>T392+U392</f>
        <v>578112.09000000008</v>
      </c>
      <c r="T392" s="110">
        <f>T397+T402+T407+T412+T417+T422+T427+T432+T437+T442+T447+T452+T457+T462+T467+T472+T477+T482+T487+T492+T497+T502+T507+T512+T517+T522+T527+T532+T537+T542+T547+T552</f>
        <v>289056.30000000005</v>
      </c>
      <c r="U392" s="117">
        <f>U397+U402+U407+U412+U417+U422+U427+U432+U437+U442+U447+U452+U457+U462+U467+U472+U477+U482+U487+U492+U497+U502+U507+U512+U517+U522+U527+U532+U537+U542+U547+U552</f>
        <v>289055.7900000001</v>
      </c>
      <c r="V392" s="72">
        <f>X392</f>
        <v>578314.23</v>
      </c>
      <c r="W392" s="110">
        <f>W397+W402+W407+W412+W417+W422+W427+W432+W437+W442+W447+W452+W457+W462+W467+W472+W477+W482+W487+W492+W497+W502+W507+W512+W517+W522+W527+W532+W537+W542+W547+W552</f>
        <v>289056.30000000005</v>
      </c>
      <c r="X392" s="117">
        <f>X397+X402+X407+X412+X417+X422+X427+X432+X437+X442+X447+X452+X457+X462+X467+X472+X477+X482+X487+X492+X497+X502+X507+X512+X517+X522+X527+X532+X537+X542+X547+X552</f>
        <v>578314.23</v>
      </c>
      <c r="Y392" s="112">
        <f>M392+S392-V392</f>
        <v>-204.05999999993946</v>
      </c>
      <c r="Z392" s="112">
        <f>N392+T392-W392</f>
        <v>0</v>
      </c>
      <c r="AA392" s="112">
        <f>O392+U392-X392+W392</f>
        <v>-204.05999999982305</v>
      </c>
      <c r="AB392" s="109"/>
      <c r="AC392" s="109"/>
      <c r="AD392" s="60"/>
    </row>
    <row r="393" spans="1:30" ht="15.75" x14ac:dyDescent="0.2">
      <c r="A393" s="233"/>
      <c r="B393" s="247"/>
      <c r="C393" s="248"/>
      <c r="D393" s="248"/>
      <c r="E393" s="248"/>
      <c r="F393" s="248"/>
      <c r="G393" s="248"/>
      <c r="H393" s="248"/>
      <c r="I393" s="248"/>
      <c r="J393" s="248"/>
      <c r="K393" s="248"/>
      <c r="L393" s="249"/>
      <c r="M393" s="25">
        <f t="shared" ref="M393:M394" si="638">N393+O393</f>
        <v>-47.809999999998581</v>
      </c>
      <c r="N393" s="117">
        <f>N398+N403+N408+N418+N423+N428+N433+N438+N443+N448+N453+N458+N463+N468+N473+N478+N483+N488+N493+N498+N503+N508+N513+N518+N523+N528+N533+N538+N543+N548+N553</f>
        <v>0</v>
      </c>
      <c r="O393" s="117">
        <f>O398+O403+O408+O418+O423+O428+O433+O438+O443+O448+O453+O458+O463+O468+O473+O478+O483+O488+O493+O498+O503+O508+O513+O518+O523+O528+O533+O538+O543+O548+O553</f>
        <v>-47.809999999998581</v>
      </c>
      <c r="P393" s="236"/>
      <c r="Q393" s="22" t="s">
        <v>5</v>
      </c>
      <c r="R393" s="36"/>
      <c r="S393" s="110">
        <v>0</v>
      </c>
      <c r="T393" s="117">
        <f t="shared" ref="T393:U396" si="639">T398+T403+T408+T413+T418+T423+T428+T433+T438+T443+T448+T453+T458+T463+T468+T473+T478+T483+T488+T493+T498+T503+T508+T513+T518+T523+T528+T533+T538+T543+T548+T553</f>
        <v>0</v>
      </c>
      <c r="U393" s="117">
        <f t="shared" si="639"/>
        <v>0</v>
      </c>
      <c r="V393" s="72">
        <f t="shared" ref="V393:V395" si="640">X393</f>
        <v>0</v>
      </c>
      <c r="W393" s="117">
        <f t="shared" ref="W393:X396" si="641">W398+W403+W408+W413+W418+W423+W428+W433+W438+W443+W448+W453+W458+W463+W468+W473+W478+W483+W488+W493+W498+W503+W508+W513+W518+W523+W528+W533+W538+W543+W548+W553</f>
        <v>0</v>
      </c>
      <c r="X393" s="117">
        <f t="shared" si="641"/>
        <v>0</v>
      </c>
      <c r="Y393" s="112">
        <f>M393+S393-V393</f>
        <v>-47.809999999998581</v>
      </c>
      <c r="Z393" s="112">
        <f>N393+T393-W393</f>
        <v>0</v>
      </c>
      <c r="AA393" s="112">
        <f>O393+U393-X393+W393</f>
        <v>-47.809999999998581</v>
      </c>
      <c r="AB393" s="109"/>
      <c r="AC393" s="109"/>
      <c r="AD393" s="60"/>
    </row>
    <row r="394" spans="1:30" ht="15.75" x14ac:dyDescent="0.2">
      <c r="A394" s="233"/>
      <c r="B394" s="247"/>
      <c r="C394" s="248"/>
      <c r="D394" s="248"/>
      <c r="E394" s="248"/>
      <c r="F394" s="248"/>
      <c r="G394" s="248"/>
      <c r="H394" s="248"/>
      <c r="I394" s="248"/>
      <c r="J394" s="248"/>
      <c r="K394" s="248"/>
      <c r="L394" s="249"/>
      <c r="M394" s="25">
        <f t="shared" si="638"/>
        <v>-47.809999999998581</v>
      </c>
      <c r="N394" s="117">
        <f t="shared" ref="N394:O395" si="642">N399+N404+N409+N419+N424+N429+N434+N439+N444+N449+N454+N459+N464+N469+N474+N479+N484+N489+N494+N499+N504+N509+N514+N519+N524+N529+N534+N539+N544+N549+N554</f>
        <v>0</v>
      </c>
      <c r="O394" s="117">
        <f t="shared" si="642"/>
        <v>-47.809999999998581</v>
      </c>
      <c r="P394" s="236"/>
      <c r="Q394" s="22" t="s">
        <v>6</v>
      </c>
      <c r="R394" s="36"/>
      <c r="S394" s="110">
        <f>T394+U394</f>
        <v>0</v>
      </c>
      <c r="T394" s="117">
        <f t="shared" si="639"/>
        <v>0</v>
      </c>
      <c r="U394" s="117">
        <f t="shared" si="639"/>
        <v>0</v>
      </c>
      <c r="V394" s="72">
        <f>X394</f>
        <v>0</v>
      </c>
      <c r="W394" s="117">
        <f t="shared" si="641"/>
        <v>0</v>
      </c>
      <c r="X394" s="117">
        <f t="shared" si="641"/>
        <v>0</v>
      </c>
      <c r="Y394" s="112">
        <f>M394+S394-V394</f>
        <v>-47.809999999998581</v>
      </c>
      <c r="Z394" s="112">
        <f t="shared" ref="Z394" si="643">N394+T394-W394</f>
        <v>0</v>
      </c>
      <c r="AA394" s="112">
        <f t="shared" ref="AA394:AA395" si="644">O394+U394-X394+W394</f>
        <v>-47.809999999998581</v>
      </c>
      <c r="AB394" s="109"/>
      <c r="AC394" s="109"/>
      <c r="AD394" s="60"/>
    </row>
    <row r="395" spans="1:30" ht="15.75" x14ac:dyDescent="0.2">
      <c r="A395" s="233"/>
      <c r="B395" s="247"/>
      <c r="C395" s="248"/>
      <c r="D395" s="248"/>
      <c r="E395" s="248"/>
      <c r="F395" s="248"/>
      <c r="G395" s="248"/>
      <c r="H395" s="248"/>
      <c r="I395" s="248"/>
      <c r="J395" s="248"/>
      <c r="K395" s="248"/>
      <c r="L395" s="249"/>
      <c r="M395" s="25">
        <f>N395+O395</f>
        <v>-47.809999999998581</v>
      </c>
      <c r="N395" s="117">
        <f t="shared" si="642"/>
        <v>0</v>
      </c>
      <c r="O395" s="117">
        <f t="shared" si="642"/>
        <v>-47.809999999998581</v>
      </c>
      <c r="P395" s="236"/>
      <c r="Q395" s="22" t="s">
        <v>7</v>
      </c>
      <c r="R395" s="36"/>
      <c r="S395" s="110">
        <f>T395+U395</f>
        <v>0</v>
      </c>
      <c r="T395" s="117">
        <f t="shared" si="639"/>
        <v>0</v>
      </c>
      <c r="U395" s="117">
        <f t="shared" si="639"/>
        <v>0</v>
      </c>
      <c r="V395" s="72">
        <f t="shared" si="640"/>
        <v>0</v>
      </c>
      <c r="W395" s="117">
        <f t="shared" si="641"/>
        <v>0</v>
      </c>
      <c r="X395" s="117">
        <f t="shared" si="641"/>
        <v>0</v>
      </c>
      <c r="Y395" s="112">
        <f t="shared" ref="Y395" si="645">M395+S395-V395</f>
        <v>-47.809999999998581</v>
      </c>
      <c r="Z395" s="112">
        <f>N395+T395-W395</f>
        <v>0</v>
      </c>
      <c r="AA395" s="112">
        <f t="shared" si="644"/>
        <v>-47.809999999998581</v>
      </c>
      <c r="AB395" s="109"/>
      <c r="AC395" s="109"/>
      <c r="AD395" s="60"/>
    </row>
    <row r="396" spans="1:30" ht="15.75" x14ac:dyDescent="0.2">
      <c r="A396" s="234"/>
      <c r="B396" s="250"/>
      <c r="C396" s="251"/>
      <c r="D396" s="251"/>
      <c r="E396" s="251"/>
      <c r="F396" s="251"/>
      <c r="G396" s="251"/>
      <c r="H396" s="251"/>
      <c r="I396" s="251"/>
      <c r="J396" s="251"/>
      <c r="K396" s="251"/>
      <c r="L396" s="252"/>
      <c r="M396" s="238"/>
      <c r="N396" s="239"/>
      <c r="O396" s="240"/>
      <c r="P396" s="237"/>
      <c r="Q396" s="22" t="s">
        <v>195</v>
      </c>
      <c r="R396" s="36"/>
      <c r="S396" s="111">
        <f>SUM(S392:S395)</f>
        <v>578112.09000000008</v>
      </c>
      <c r="T396" s="117">
        <f t="shared" si="639"/>
        <v>289056.30000000005</v>
      </c>
      <c r="U396" s="117">
        <f t="shared" si="639"/>
        <v>289055.7900000001</v>
      </c>
      <c r="V396" s="111">
        <f>SUM(V392:V395)</f>
        <v>578314.23</v>
      </c>
      <c r="W396" s="117">
        <f t="shared" si="641"/>
        <v>289056.30000000005</v>
      </c>
      <c r="X396" s="117">
        <f t="shared" si="641"/>
        <v>578314.23</v>
      </c>
      <c r="Y396" s="241"/>
      <c r="Z396" s="242"/>
      <c r="AA396" s="243"/>
      <c r="AB396" s="109"/>
      <c r="AC396" s="109"/>
      <c r="AD396" s="60"/>
    </row>
    <row r="397" spans="1:30" ht="15.75" x14ac:dyDescent="0.2">
      <c r="A397" s="220">
        <v>1</v>
      </c>
      <c r="B397" s="208" t="s">
        <v>241</v>
      </c>
      <c r="C397" s="205" t="s">
        <v>242</v>
      </c>
      <c r="D397" s="144" t="s">
        <v>243</v>
      </c>
      <c r="E397" s="144" t="s">
        <v>73</v>
      </c>
      <c r="F397" s="192"/>
      <c r="G397" s="211" t="s">
        <v>244</v>
      </c>
      <c r="H397" s="144" t="s">
        <v>245</v>
      </c>
      <c r="I397" s="192">
        <v>188</v>
      </c>
      <c r="J397" s="192">
        <v>26.1</v>
      </c>
      <c r="K397" s="202">
        <v>44774</v>
      </c>
      <c r="L397" s="202">
        <v>45107</v>
      </c>
      <c r="M397" s="33">
        <f>N397+O397</f>
        <v>0</v>
      </c>
      <c r="N397" s="31"/>
      <c r="O397" s="31">
        <v>0</v>
      </c>
      <c r="P397" s="223" t="s">
        <v>246</v>
      </c>
      <c r="Q397" s="108" t="s">
        <v>4</v>
      </c>
      <c r="R397" s="95"/>
      <c r="S397" s="67">
        <f>T397+U397</f>
        <v>14720.4</v>
      </c>
      <c r="T397" s="67">
        <v>7360.2</v>
      </c>
      <c r="U397" s="67">
        <v>7360.2</v>
      </c>
      <c r="V397" s="68">
        <f>X397</f>
        <v>14720.4</v>
      </c>
      <c r="W397" s="67">
        <v>7360.2</v>
      </c>
      <c r="X397" s="67">
        <v>14720.4</v>
      </c>
      <c r="Y397" s="31">
        <f>M397+S397-V397</f>
        <v>0</v>
      </c>
      <c r="Z397" s="31">
        <f>N397+T397-W397</f>
        <v>0</v>
      </c>
      <c r="AA397" s="31">
        <f>O397+U397-X397+W397</f>
        <v>0</v>
      </c>
      <c r="AB397" s="15"/>
      <c r="AC397" s="15"/>
      <c r="AD397" s="12"/>
    </row>
    <row r="398" spans="1:30" ht="15.75" x14ac:dyDescent="0.2">
      <c r="A398" s="221"/>
      <c r="B398" s="209"/>
      <c r="C398" s="206"/>
      <c r="D398" s="145"/>
      <c r="E398" s="145"/>
      <c r="F398" s="193"/>
      <c r="G398" s="212"/>
      <c r="H398" s="145"/>
      <c r="I398" s="193"/>
      <c r="J398" s="193"/>
      <c r="K398" s="203"/>
      <c r="L398" s="203"/>
      <c r="M398" s="26">
        <f t="shared" ref="M398:M400" si="646">N398+O398</f>
        <v>0</v>
      </c>
      <c r="N398" s="26">
        <f t="shared" ref="N398:O400" si="647">Z397</f>
        <v>0</v>
      </c>
      <c r="O398" s="26">
        <f t="shared" si="647"/>
        <v>0</v>
      </c>
      <c r="P398" s="224"/>
      <c r="Q398" s="108" t="s">
        <v>5</v>
      </c>
      <c r="R398" s="96"/>
      <c r="S398" s="67">
        <f>T398+U398</f>
        <v>0</v>
      </c>
      <c r="T398" s="67">
        <v>0</v>
      </c>
      <c r="U398" s="67">
        <v>0</v>
      </c>
      <c r="V398" s="68">
        <f>X398</f>
        <v>0</v>
      </c>
      <c r="W398" s="67">
        <v>0</v>
      </c>
      <c r="X398" s="67">
        <v>0</v>
      </c>
      <c r="Y398" s="31">
        <f>M398+S398-V398</f>
        <v>0</v>
      </c>
      <c r="Z398" s="31">
        <f>N398+T398-W398</f>
        <v>0</v>
      </c>
      <c r="AA398" s="31">
        <f>O398+U398-X398+W398</f>
        <v>0</v>
      </c>
      <c r="AB398" s="15"/>
      <c r="AC398" s="15"/>
      <c r="AD398" s="12"/>
    </row>
    <row r="399" spans="1:30" ht="15.75" x14ac:dyDescent="0.2">
      <c r="A399" s="221"/>
      <c r="B399" s="209"/>
      <c r="C399" s="206"/>
      <c r="D399" s="145"/>
      <c r="E399" s="145"/>
      <c r="F399" s="193"/>
      <c r="G399" s="212"/>
      <c r="H399" s="145"/>
      <c r="I399" s="193"/>
      <c r="J399" s="193"/>
      <c r="K399" s="203"/>
      <c r="L399" s="203"/>
      <c r="M399" s="26">
        <f t="shared" si="646"/>
        <v>0</v>
      </c>
      <c r="N399" s="26">
        <f>Z398</f>
        <v>0</v>
      </c>
      <c r="O399" s="26">
        <f t="shared" si="647"/>
        <v>0</v>
      </c>
      <c r="P399" s="224"/>
      <c r="Q399" s="108" t="s">
        <v>6</v>
      </c>
      <c r="R399" s="96"/>
      <c r="S399" s="67">
        <f t="shared" ref="S399:S400" si="648">T399+U399</f>
        <v>0</v>
      </c>
      <c r="T399" s="67">
        <v>0</v>
      </c>
      <c r="U399" s="67">
        <v>0</v>
      </c>
      <c r="V399" s="68">
        <f t="shared" ref="V399:V400" si="649">X399</f>
        <v>0</v>
      </c>
      <c r="W399" s="67">
        <v>0</v>
      </c>
      <c r="X399" s="67">
        <v>0</v>
      </c>
      <c r="Y399" s="31">
        <f t="shared" ref="Y399:Z400" si="650">M399+S399-V399</f>
        <v>0</v>
      </c>
      <c r="Z399" s="31">
        <f t="shared" si="650"/>
        <v>0</v>
      </c>
      <c r="AA399" s="31">
        <f>O399+U399-X399+W399</f>
        <v>0</v>
      </c>
      <c r="AB399" s="15"/>
      <c r="AC399" s="15"/>
      <c r="AD399" s="12"/>
    </row>
    <row r="400" spans="1:30" ht="15.75" x14ac:dyDescent="0.2">
      <c r="A400" s="221"/>
      <c r="B400" s="209"/>
      <c r="C400" s="206"/>
      <c r="D400" s="145"/>
      <c r="E400" s="145"/>
      <c r="F400" s="193"/>
      <c r="G400" s="212"/>
      <c r="H400" s="145"/>
      <c r="I400" s="193"/>
      <c r="J400" s="193"/>
      <c r="K400" s="203"/>
      <c r="L400" s="203"/>
      <c r="M400" s="26">
        <f t="shared" si="646"/>
        <v>0</v>
      </c>
      <c r="N400" s="26">
        <f t="shared" si="647"/>
        <v>0</v>
      </c>
      <c r="O400" s="26">
        <f t="shared" si="647"/>
        <v>0</v>
      </c>
      <c r="P400" s="224"/>
      <c r="Q400" s="108" t="s">
        <v>7</v>
      </c>
      <c r="R400" s="96"/>
      <c r="S400" s="67">
        <f t="shared" si="648"/>
        <v>0</v>
      </c>
      <c r="T400" s="67">
        <v>0</v>
      </c>
      <c r="U400" s="67">
        <v>0</v>
      </c>
      <c r="V400" s="68">
        <f t="shared" si="649"/>
        <v>0</v>
      </c>
      <c r="W400" s="67">
        <v>0</v>
      </c>
      <c r="X400" s="67">
        <v>0</v>
      </c>
      <c r="Y400" s="112">
        <f t="shared" si="650"/>
        <v>0</v>
      </c>
      <c r="Z400" s="112">
        <f t="shared" si="650"/>
        <v>0</v>
      </c>
      <c r="AA400" s="112">
        <f t="shared" ref="AA400" si="651">O400+U400-X400+W400</f>
        <v>0</v>
      </c>
      <c r="AB400" s="15"/>
      <c r="AC400" s="15"/>
      <c r="AD400" s="12"/>
    </row>
    <row r="401" spans="1:30" ht="15.75" x14ac:dyDescent="0.2">
      <c r="A401" s="222"/>
      <c r="B401" s="210"/>
      <c r="C401" s="207"/>
      <c r="D401" s="146"/>
      <c r="E401" s="146"/>
      <c r="F401" s="194"/>
      <c r="G401" s="213"/>
      <c r="H401" s="146"/>
      <c r="I401" s="194"/>
      <c r="J401" s="194"/>
      <c r="K401" s="204"/>
      <c r="L401" s="204"/>
      <c r="M401" s="156"/>
      <c r="N401" s="157"/>
      <c r="O401" s="158"/>
      <c r="P401" s="225"/>
      <c r="Q401" s="82" t="s">
        <v>3</v>
      </c>
      <c r="R401" s="97">
        <f>R400</f>
        <v>0</v>
      </c>
      <c r="S401" s="111">
        <f>SUM(S397:S400)</f>
        <v>14720.4</v>
      </c>
      <c r="T401" s="111">
        <f>SUM(T397:T400)</f>
        <v>7360.2</v>
      </c>
      <c r="U401" s="111">
        <f t="shared" ref="U401:V401" si="652">SUM(U397:U400)</f>
        <v>7360.2</v>
      </c>
      <c r="V401" s="111">
        <f t="shared" si="652"/>
        <v>14720.4</v>
      </c>
      <c r="W401" s="111">
        <f>SUM(W397:W400)</f>
        <v>7360.2</v>
      </c>
      <c r="X401" s="111">
        <f>SUM(X397:X400)</f>
        <v>14720.4</v>
      </c>
      <c r="Y401" s="177"/>
      <c r="Z401" s="178"/>
      <c r="AA401" s="179"/>
      <c r="AB401" s="15"/>
      <c r="AC401" s="15"/>
      <c r="AD401" s="12"/>
    </row>
    <row r="402" spans="1:30" ht="15.75" x14ac:dyDescent="0.2">
      <c r="A402" s="135">
        <v>2</v>
      </c>
      <c r="B402" s="200" t="s">
        <v>241</v>
      </c>
      <c r="C402" s="140" t="s">
        <v>247</v>
      </c>
      <c r="D402" s="144" t="s">
        <v>248</v>
      </c>
      <c r="E402" s="166" t="s">
        <v>73</v>
      </c>
      <c r="F402" s="192"/>
      <c r="G402" s="195" t="s">
        <v>249</v>
      </c>
      <c r="H402" s="166" t="s">
        <v>250</v>
      </c>
      <c r="I402" s="196">
        <v>382.6</v>
      </c>
      <c r="J402" s="192">
        <v>21.75</v>
      </c>
      <c r="K402" s="197">
        <v>44774</v>
      </c>
      <c r="L402" s="219">
        <v>45107</v>
      </c>
      <c r="M402" s="33">
        <f>N402+O402</f>
        <v>0</v>
      </c>
      <c r="N402" s="26"/>
      <c r="O402" s="26">
        <v>0</v>
      </c>
      <c r="P402" s="198" t="s">
        <v>246</v>
      </c>
      <c r="Q402" s="88" t="s">
        <v>4</v>
      </c>
      <c r="R402" s="95"/>
      <c r="S402" s="67">
        <f t="shared" ref="S402:S405" si="653">T402+U402</f>
        <v>24964.65</v>
      </c>
      <c r="T402" s="67">
        <v>12482.34</v>
      </c>
      <c r="U402" s="67">
        <v>12482.31</v>
      </c>
      <c r="V402" s="68">
        <f t="shared" ref="V402:V405" si="654">X402</f>
        <v>24964.65</v>
      </c>
      <c r="W402" s="67">
        <v>12482.34</v>
      </c>
      <c r="X402" s="67">
        <v>24964.65</v>
      </c>
      <c r="Y402" s="31">
        <f t="shared" ref="Y402:Z405" si="655">M402+S402-V402</f>
        <v>0</v>
      </c>
      <c r="Z402" s="31">
        <f t="shared" si="655"/>
        <v>0</v>
      </c>
      <c r="AA402" s="31">
        <f t="shared" ref="AA402:AA405" si="656">O402+U402-X402+W402</f>
        <v>0</v>
      </c>
      <c r="AB402" s="78" t="s">
        <v>156</v>
      </c>
      <c r="AC402" s="78"/>
      <c r="AD402" s="12"/>
    </row>
    <row r="403" spans="1:30" ht="15.75" x14ac:dyDescent="0.2">
      <c r="A403" s="135"/>
      <c r="B403" s="200"/>
      <c r="C403" s="140"/>
      <c r="D403" s="145"/>
      <c r="E403" s="166"/>
      <c r="F403" s="193"/>
      <c r="G403" s="195"/>
      <c r="H403" s="166"/>
      <c r="I403" s="196"/>
      <c r="J403" s="193"/>
      <c r="K403" s="197"/>
      <c r="L403" s="219"/>
      <c r="M403" s="26">
        <f t="shared" ref="M403:M405" si="657">N403+O403</f>
        <v>0</v>
      </c>
      <c r="N403" s="26">
        <f t="shared" ref="N403:O405" si="658">Z402</f>
        <v>0</v>
      </c>
      <c r="O403" s="26">
        <f t="shared" si="658"/>
        <v>0</v>
      </c>
      <c r="P403" s="199"/>
      <c r="Q403" s="88" t="s">
        <v>5</v>
      </c>
      <c r="R403" s="96"/>
      <c r="S403" s="67">
        <f t="shared" si="653"/>
        <v>0</v>
      </c>
      <c r="T403" s="67">
        <v>0</v>
      </c>
      <c r="U403" s="67">
        <v>0</v>
      </c>
      <c r="V403" s="68">
        <f t="shared" si="654"/>
        <v>0</v>
      </c>
      <c r="W403" s="67">
        <v>0</v>
      </c>
      <c r="X403" s="67">
        <v>0</v>
      </c>
      <c r="Y403" s="31">
        <f t="shared" si="655"/>
        <v>0</v>
      </c>
      <c r="Z403" s="31">
        <f t="shared" si="655"/>
        <v>0</v>
      </c>
      <c r="AA403" s="31">
        <f t="shared" si="656"/>
        <v>0</v>
      </c>
      <c r="AB403" s="78"/>
      <c r="AC403" s="78"/>
      <c r="AD403" s="12"/>
    </row>
    <row r="404" spans="1:30" ht="15.75" x14ac:dyDescent="0.2">
      <c r="A404" s="135"/>
      <c r="B404" s="200"/>
      <c r="C404" s="140"/>
      <c r="D404" s="145"/>
      <c r="E404" s="166"/>
      <c r="F404" s="193"/>
      <c r="G404" s="195"/>
      <c r="H404" s="166"/>
      <c r="I404" s="196"/>
      <c r="J404" s="193"/>
      <c r="K404" s="197"/>
      <c r="L404" s="219"/>
      <c r="M404" s="26">
        <f t="shared" si="657"/>
        <v>0</v>
      </c>
      <c r="N404" s="26">
        <f t="shared" si="658"/>
        <v>0</v>
      </c>
      <c r="O404" s="26">
        <f t="shared" si="658"/>
        <v>0</v>
      </c>
      <c r="P404" s="199"/>
      <c r="Q404" s="88" t="s">
        <v>6</v>
      </c>
      <c r="R404" s="96"/>
      <c r="S404" s="67">
        <f t="shared" si="653"/>
        <v>0</v>
      </c>
      <c r="T404" s="67">
        <v>0</v>
      </c>
      <c r="U404" s="67">
        <v>0</v>
      </c>
      <c r="V404" s="68">
        <f>X404</f>
        <v>0</v>
      </c>
      <c r="W404" s="67">
        <v>0</v>
      </c>
      <c r="X404" s="67">
        <v>0</v>
      </c>
      <c r="Y404" s="31">
        <f t="shared" si="655"/>
        <v>0</v>
      </c>
      <c r="Z404" s="31">
        <f>N404+T404-W404</f>
        <v>0</v>
      </c>
      <c r="AA404" s="31">
        <f>O404+U404-X404+W404</f>
        <v>0</v>
      </c>
      <c r="AB404" s="78"/>
      <c r="AC404" s="78"/>
      <c r="AD404" s="12"/>
    </row>
    <row r="405" spans="1:30" ht="15.75" x14ac:dyDescent="0.2">
      <c r="A405" s="135"/>
      <c r="B405" s="200"/>
      <c r="C405" s="140"/>
      <c r="D405" s="145"/>
      <c r="E405" s="166"/>
      <c r="F405" s="193"/>
      <c r="G405" s="195"/>
      <c r="H405" s="166"/>
      <c r="I405" s="196"/>
      <c r="J405" s="193"/>
      <c r="K405" s="197"/>
      <c r="L405" s="219"/>
      <c r="M405" s="26">
        <f t="shared" si="657"/>
        <v>0</v>
      </c>
      <c r="N405" s="26">
        <f t="shared" si="658"/>
        <v>0</v>
      </c>
      <c r="O405" s="26">
        <f t="shared" si="658"/>
        <v>0</v>
      </c>
      <c r="P405" s="199"/>
      <c r="Q405" s="88" t="s">
        <v>7</v>
      </c>
      <c r="R405" s="96"/>
      <c r="S405" s="67">
        <f t="shared" si="653"/>
        <v>0</v>
      </c>
      <c r="T405" s="67">
        <v>0</v>
      </c>
      <c r="U405" s="67">
        <v>0</v>
      </c>
      <c r="V405" s="68">
        <f t="shared" si="654"/>
        <v>0</v>
      </c>
      <c r="W405" s="67">
        <v>0</v>
      </c>
      <c r="X405" s="67">
        <v>0</v>
      </c>
      <c r="Y405" s="79">
        <f>M405+S405-V405</f>
        <v>0</v>
      </c>
      <c r="Z405" s="79">
        <f t="shared" si="655"/>
        <v>0</v>
      </c>
      <c r="AA405" s="79">
        <f t="shared" si="656"/>
        <v>0</v>
      </c>
      <c r="AB405" s="78"/>
      <c r="AC405" s="78"/>
      <c r="AD405" s="12"/>
    </row>
    <row r="406" spans="1:30" ht="15.75" x14ac:dyDescent="0.2">
      <c r="A406" s="135"/>
      <c r="B406" s="200"/>
      <c r="C406" s="140"/>
      <c r="D406" s="146"/>
      <c r="E406" s="166"/>
      <c r="F406" s="194"/>
      <c r="G406" s="195"/>
      <c r="H406" s="166"/>
      <c r="I406" s="196"/>
      <c r="J406" s="194"/>
      <c r="K406" s="197"/>
      <c r="L406" s="214"/>
      <c r="M406" s="161"/>
      <c r="N406" s="161"/>
      <c r="O406" s="161"/>
      <c r="P406" s="199"/>
      <c r="Q406" s="82" t="s">
        <v>3</v>
      </c>
      <c r="R406" s="97">
        <f t="shared" ref="R406" si="659">R405</f>
        <v>0</v>
      </c>
      <c r="S406" s="90">
        <f t="shared" ref="S406:X406" si="660">SUM(S402:S405)</f>
        <v>24964.65</v>
      </c>
      <c r="T406" s="90">
        <f t="shared" si="660"/>
        <v>12482.34</v>
      </c>
      <c r="U406" s="90">
        <f t="shared" si="660"/>
        <v>12482.31</v>
      </c>
      <c r="V406" s="90">
        <f t="shared" si="660"/>
        <v>24964.65</v>
      </c>
      <c r="W406" s="90">
        <f t="shared" si="660"/>
        <v>12482.34</v>
      </c>
      <c r="X406" s="90">
        <f t="shared" si="660"/>
        <v>24964.65</v>
      </c>
      <c r="Y406" s="165"/>
      <c r="Z406" s="165"/>
      <c r="AA406" s="165"/>
      <c r="AB406" s="78"/>
      <c r="AC406" s="78"/>
      <c r="AD406" s="12"/>
    </row>
    <row r="407" spans="1:30" ht="15.75" x14ac:dyDescent="0.2">
      <c r="A407" s="135">
        <v>3</v>
      </c>
      <c r="B407" s="200" t="s">
        <v>241</v>
      </c>
      <c r="C407" s="140" t="s">
        <v>251</v>
      </c>
      <c r="D407" s="144" t="s">
        <v>252</v>
      </c>
      <c r="E407" s="166" t="s">
        <v>73</v>
      </c>
      <c r="F407" s="192"/>
      <c r="G407" s="195" t="s">
        <v>253</v>
      </c>
      <c r="H407" s="166" t="s">
        <v>254</v>
      </c>
      <c r="I407" s="196">
        <v>397.53</v>
      </c>
      <c r="J407" s="192">
        <f t="shared" ref="J407" si="661">S409/2/I407</f>
        <v>0</v>
      </c>
      <c r="K407" s="197">
        <v>44774</v>
      </c>
      <c r="L407" s="197">
        <v>45107</v>
      </c>
      <c r="M407" s="33">
        <f>N407+O407</f>
        <v>0</v>
      </c>
      <c r="N407" s="31"/>
      <c r="O407" s="31">
        <v>0</v>
      </c>
      <c r="P407" s="198" t="s">
        <v>246</v>
      </c>
      <c r="Q407" s="88" t="s">
        <v>4</v>
      </c>
      <c r="R407" s="95"/>
      <c r="S407" s="67">
        <f t="shared" ref="S407:S410" si="662">T407+U407</f>
        <v>40609.800000000003</v>
      </c>
      <c r="T407" s="67">
        <v>20304.900000000001</v>
      </c>
      <c r="U407" s="67">
        <v>20304.900000000001</v>
      </c>
      <c r="V407" s="68">
        <f t="shared" ref="V407:V410" si="663">X407</f>
        <v>40609.800000000003</v>
      </c>
      <c r="W407" s="67">
        <v>20304.900000000001</v>
      </c>
      <c r="X407" s="67">
        <v>40609.800000000003</v>
      </c>
      <c r="Y407" s="31">
        <f t="shared" ref="Y407:Z410" si="664">M407+S407-V407</f>
        <v>0</v>
      </c>
      <c r="Z407" s="31">
        <f t="shared" si="664"/>
        <v>0</v>
      </c>
      <c r="AA407" s="31">
        <f t="shared" ref="AA407:AA410" si="665">O407+U407-X407+W407</f>
        <v>0</v>
      </c>
      <c r="AB407" s="15" t="s">
        <v>152</v>
      </c>
      <c r="AC407" s="15"/>
      <c r="AD407" s="12"/>
    </row>
    <row r="408" spans="1:30" ht="15.75" x14ac:dyDescent="0.2">
      <c r="A408" s="135"/>
      <c r="B408" s="200"/>
      <c r="C408" s="140"/>
      <c r="D408" s="145"/>
      <c r="E408" s="166"/>
      <c r="F408" s="193"/>
      <c r="G408" s="195"/>
      <c r="H408" s="166"/>
      <c r="I408" s="196"/>
      <c r="J408" s="193"/>
      <c r="K408" s="197"/>
      <c r="L408" s="197"/>
      <c r="M408" s="26">
        <f t="shared" ref="M408:M410" si="666">N408+O408</f>
        <v>0</v>
      </c>
      <c r="N408" s="26">
        <f t="shared" ref="N408:O410" si="667">Z407</f>
        <v>0</v>
      </c>
      <c r="O408" s="26">
        <f t="shared" si="667"/>
        <v>0</v>
      </c>
      <c r="P408" s="199"/>
      <c r="Q408" s="88" t="s">
        <v>5</v>
      </c>
      <c r="R408" s="96"/>
      <c r="S408" s="67">
        <f t="shared" si="662"/>
        <v>0</v>
      </c>
      <c r="T408" s="67">
        <v>0</v>
      </c>
      <c r="U408" s="67">
        <v>0</v>
      </c>
      <c r="V408" s="68">
        <f t="shared" si="663"/>
        <v>0</v>
      </c>
      <c r="W408" s="67">
        <v>0</v>
      </c>
      <c r="X408" s="67">
        <v>0</v>
      </c>
      <c r="Y408" s="31">
        <f t="shared" si="664"/>
        <v>0</v>
      </c>
      <c r="Z408" s="31">
        <f t="shared" si="664"/>
        <v>0</v>
      </c>
      <c r="AA408" s="31">
        <f t="shared" si="665"/>
        <v>0</v>
      </c>
      <c r="AB408" s="15"/>
      <c r="AC408" s="15"/>
      <c r="AD408" s="12"/>
    </row>
    <row r="409" spans="1:30" ht="15.75" x14ac:dyDescent="0.2">
      <c r="A409" s="135"/>
      <c r="B409" s="200"/>
      <c r="C409" s="140"/>
      <c r="D409" s="145"/>
      <c r="E409" s="166"/>
      <c r="F409" s="193"/>
      <c r="G409" s="195"/>
      <c r="H409" s="166"/>
      <c r="I409" s="196"/>
      <c r="J409" s="193"/>
      <c r="K409" s="197"/>
      <c r="L409" s="197"/>
      <c r="M409" s="26">
        <f t="shared" si="666"/>
        <v>0</v>
      </c>
      <c r="N409" s="26">
        <f t="shared" si="667"/>
        <v>0</v>
      </c>
      <c r="O409" s="26">
        <f t="shared" si="667"/>
        <v>0</v>
      </c>
      <c r="P409" s="199"/>
      <c r="Q409" s="88" t="s">
        <v>6</v>
      </c>
      <c r="R409" s="96"/>
      <c r="S409" s="67">
        <f t="shared" si="662"/>
        <v>0</v>
      </c>
      <c r="T409" s="67">
        <v>0</v>
      </c>
      <c r="U409" s="67">
        <v>0</v>
      </c>
      <c r="V409" s="68">
        <f t="shared" si="663"/>
        <v>0</v>
      </c>
      <c r="W409" s="67">
        <v>0</v>
      </c>
      <c r="X409" s="67">
        <v>0</v>
      </c>
      <c r="Y409" s="31">
        <f t="shared" si="664"/>
        <v>0</v>
      </c>
      <c r="Z409" s="31">
        <f t="shared" si="664"/>
        <v>0</v>
      </c>
      <c r="AA409" s="31">
        <f t="shared" si="665"/>
        <v>0</v>
      </c>
      <c r="AB409" s="15"/>
      <c r="AC409" s="15"/>
      <c r="AD409" s="12"/>
    </row>
    <row r="410" spans="1:30" ht="15.75" x14ac:dyDescent="0.2">
      <c r="A410" s="135"/>
      <c r="B410" s="200"/>
      <c r="C410" s="140"/>
      <c r="D410" s="145"/>
      <c r="E410" s="166"/>
      <c r="F410" s="193"/>
      <c r="G410" s="195"/>
      <c r="H410" s="166"/>
      <c r="I410" s="196"/>
      <c r="J410" s="193"/>
      <c r="K410" s="197"/>
      <c r="L410" s="197"/>
      <c r="M410" s="26">
        <f t="shared" si="666"/>
        <v>0</v>
      </c>
      <c r="N410" s="26">
        <f t="shared" si="667"/>
        <v>0</v>
      </c>
      <c r="O410" s="26">
        <f t="shared" si="667"/>
        <v>0</v>
      </c>
      <c r="P410" s="199"/>
      <c r="Q410" s="88" t="s">
        <v>7</v>
      </c>
      <c r="R410" s="96"/>
      <c r="S410" s="67">
        <f t="shared" si="662"/>
        <v>0</v>
      </c>
      <c r="T410" s="67">
        <v>0</v>
      </c>
      <c r="U410" s="67">
        <v>0</v>
      </c>
      <c r="V410" s="68">
        <f t="shared" si="663"/>
        <v>0</v>
      </c>
      <c r="W410" s="67">
        <v>0</v>
      </c>
      <c r="X410" s="67">
        <v>0</v>
      </c>
      <c r="Y410" s="79">
        <f t="shared" si="664"/>
        <v>0</v>
      </c>
      <c r="Z410" s="79">
        <f t="shared" si="664"/>
        <v>0</v>
      </c>
      <c r="AA410" s="79">
        <f t="shared" si="665"/>
        <v>0</v>
      </c>
      <c r="AB410" s="15"/>
      <c r="AC410" s="15"/>
      <c r="AD410" s="12"/>
    </row>
    <row r="411" spans="1:30" ht="15.75" x14ac:dyDescent="0.2">
      <c r="A411" s="135"/>
      <c r="B411" s="200"/>
      <c r="C411" s="140"/>
      <c r="D411" s="146"/>
      <c r="E411" s="166"/>
      <c r="F411" s="194"/>
      <c r="G411" s="195"/>
      <c r="H411" s="166"/>
      <c r="I411" s="196"/>
      <c r="J411" s="194"/>
      <c r="K411" s="197"/>
      <c r="L411" s="197"/>
      <c r="M411" s="161"/>
      <c r="N411" s="161"/>
      <c r="O411" s="161"/>
      <c r="P411" s="199"/>
      <c r="Q411" s="82" t="s">
        <v>3</v>
      </c>
      <c r="R411" s="97">
        <f t="shared" ref="R411" si="668">R410</f>
        <v>0</v>
      </c>
      <c r="S411" s="90">
        <f t="shared" ref="S411:X411" si="669">SUM(S407:S410)</f>
        <v>40609.800000000003</v>
      </c>
      <c r="T411" s="90">
        <f t="shared" si="669"/>
        <v>20304.900000000001</v>
      </c>
      <c r="U411" s="90">
        <f t="shared" si="669"/>
        <v>20304.900000000001</v>
      </c>
      <c r="V411" s="90">
        <f t="shared" si="669"/>
        <v>40609.800000000003</v>
      </c>
      <c r="W411" s="90">
        <f t="shared" si="669"/>
        <v>20304.900000000001</v>
      </c>
      <c r="X411" s="90">
        <f t="shared" si="669"/>
        <v>40609.800000000003</v>
      </c>
      <c r="Y411" s="165"/>
      <c r="Z411" s="165"/>
      <c r="AA411" s="165"/>
      <c r="AB411" s="15"/>
      <c r="AC411" s="15"/>
      <c r="AD411" s="12"/>
    </row>
    <row r="412" spans="1:30" ht="15.75" x14ac:dyDescent="0.2">
      <c r="A412" s="135">
        <v>4</v>
      </c>
      <c r="B412" s="200" t="s">
        <v>241</v>
      </c>
      <c r="C412" s="140" t="s">
        <v>255</v>
      </c>
      <c r="D412" s="144" t="s">
        <v>256</v>
      </c>
      <c r="E412" s="166" t="s">
        <v>73</v>
      </c>
      <c r="F412" s="192"/>
      <c r="G412" s="195" t="s">
        <v>257</v>
      </c>
      <c r="H412" s="166" t="s">
        <v>258</v>
      </c>
      <c r="I412" s="196">
        <v>172.5</v>
      </c>
      <c r="J412" s="192">
        <f t="shared" ref="J412" si="670">S414/2/I412</f>
        <v>0</v>
      </c>
      <c r="K412" s="197">
        <v>44774</v>
      </c>
      <c r="L412" s="197">
        <v>45107</v>
      </c>
      <c r="M412" s="33">
        <f>N412+O412</f>
        <v>0</v>
      </c>
      <c r="N412" s="31"/>
      <c r="O412" s="31">
        <v>0</v>
      </c>
      <c r="P412" s="198" t="s">
        <v>246</v>
      </c>
      <c r="Q412" s="88" t="s">
        <v>4</v>
      </c>
      <c r="R412" s="95"/>
      <c r="S412" s="67">
        <f t="shared" ref="S412:S415" si="671">T412+U412</f>
        <v>6753.3899999999994</v>
      </c>
      <c r="T412" s="67">
        <v>3376.71</v>
      </c>
      <c r="U412" s="67">
        <v>3376.68</v>
      </c>
      <c r="V412" s="68">
        <f t="shared" ref="V412:V415" si="672">X412</f>
        <v>6753.39</v>
      </c>
      <c r="W412" s="67">
        <v>3376.71</v>
      </c>
      <c r="X412" s="67">
        <v>6753.39</v>
      </c>
      <c r="Y412" s="31">
        <f t="shared" ref="Y412:Z415" si="673">M412+S412-V412</f>
        <v>0</v>
      </c>
      <c r="Z412" s="31">
        <f t="shared" si="673"/>
        <v>0</v>
      </c>
      <c r="AA412" s="31">
        <f t="shared" ref="AA412:AA415" si="674">O412+U412-X412+W412</f>
        <v>0</v>
      </c>
      <c r="AB412" s="15"/>
      <c r="AC412" s="15"/>
      <c r="AD412" s="12"/>
    </row>
    <row r="413" spans="1:30" ht="15.75" x14ac:dyDescent="0.2">
      <c r="A413" s="135"/>
      <c r="B413" s="200"/>
      <c r="C413" s="140"/>
      <c r="D413" s="145"/>
      <c r="E413" s="166"/>
      <c r="F413" s="193"/>
      <c r="G413" s="195"/>
      <c r="H413" s="166"/>
      <c r="I413" s="196"/>
      <c r="J413" s="193"/>
      <c r="K413" s="197"/>
      <c r="L413" s="197"/>
      <c r="M413" s="26">
        <f t="shared" ref="M413:M415" si="675">N413+O413</f>
        <v>0</v>
      </c>
      <c r="N413" s="26">
        <f t="shared" ref="N413:O415" si="676">Z412</f>
        <v>0</v>
      </c>
      <c r="O413" s="26">
        <f t="shared" si="676"/>
        <v>0</v>
      </c>
      <c r="P413" s="199"/>
      <c r="Q413" s="88" t="s">
        <v>5</v>
      </c>
      <c r="R413" s="96"/>
      <c r="S413" s="67">
        <f t="shared" si="671"/>
        <v>0</v>
      </c>
      <c r="T413" s="67">
        <v>0</v>
      </c>
      <c r="U413" s="67">
        <v>0</v>
      </c>
      <c r="V413" s="68">
        <f t="shared" si="672"/>
        <v>0</v>
      </c>
      <c r="W413" s="67">
        <v>0</v>
      </c>
      <c r="X413" s="67">
        <v>0</v>
      </c>
      <c r="Y413" s="31">
        <f t="shared" si="673"/>
        <v>0</v>
      </c>
      <c r="Z413" s="31">
        <f t="shared" si="673"/>
        <v>0</v>
      </c>
      <c r="AA413" s="31">
        <f t="shared" si="674"/>
        <v>0</v>
      </c>
      <c r="AB413" s="15"/>
      <c r="AC413" s="15"/>
      <c r="AD413" s="12"/>
    </row>
    <row r="414" spans="1:30" ht="15.75" x14ac:dyDescent="0.2">
      <c r="A414" s="135"/>
      <c r="B414" s="200"/>
      <c r="C414" s="140"/>
      <c r="D414" s="145"/>
      <c r="E414" s="166"/>
      <c r="F414" s="193"/>
      <c r="G414" s="195"/>
      <c r="H414" s="166"/>
      <c r="I414" s="196"/>
      <c r="J414" s="193"/>
      <c r="K414" s="197"/>
      <c r="L414" s="197"/>
      <c r="M414" s="26">
        <f t="shared" si="675"/>
        <v>0</v>
      </c>
      <c r="N414" s="26">
        <f t="shared" si="676"/>
        <v>0</v>
      </c>
      <c r="O414" s="26">
        <f t="shared" si="676"/>
        <v>0</v>
      </c>
      <c r="P414" s="199"/>
      <c r="Q414" s="88" t="s">
        <v>6</v>
      </c>
      <c r="R414" s="96"/>
      <c r="S414" s="67">
        <f t="shared" si="671"/>
        <v>0</v>
      </c>
      <c r="T414" s="67">
        <v>0</v>
      </c>
      <c r="U414" s="67">
        <v>0</v>
      </c>
      <c r="V414" s="68">
        <f t="shared" si="672"/>
        <v>0</v>
      </c>
      <c r="W414" s="67">
        <v>0</v>
      </c>
      <c r="X414" s="67">
        <v>0</v>
      </c>
      <c r="Y414" s="31">
        <f t="shared" si="673"/>
        <v>0</v>
      </c>
      <c r="Z414" s="31">
        <f t="shared" si="673"/>
        <v>0</v>
      </c>
      <c r="AA414" s="31">
        <f t="shared" si="674"/>
        <v>0</v>
      </c>
      <c r="AB414" s="15"/>
      <c r="AC414" s="15"/>
      <c r="AD414" s="12"/>
    </row>
    <row r="415" spans="1:30" ht="15.75" x14ac:dyDescent="0.2">
      <c r="A415" s="135"/>
      <c r="B415" s="200"/>
      <c r="C415" s="140"/>
      <c r="D415" s="145"/>
      <c r="E415" s="166"/>
      <c r="F415" s="193"/>
      <c r="G415" s="195"/>
      <c r="H415" s="166"/>
      <c r="I415" s="196"/>
      <c r="J415" s="193"/>
      <c r="K415" s="197"/>
      <c r="L415" s="197"/>
      <c r="M415" s="26">
        <f t="shared" si="675"/>
        <v>0</v>
      </c>
      <c r="N415" s="26">
        <f t="shared" si="676"/>
        <v>0</v>
      </c>
      <c r="O415" s="26">
        <f t="shared" si="676"/>
        <v>0</v>
      </c>
      <c r="P415" s="199"/>
      <c r="Q415" s="88" t="s">
        <v>7</v>
      </c>
      <c r="R415" s="96"/>
      <c r="S415" s="67">
        <f t="shared" si="671"/>
        <v>0</v>
      </c>
      <c r="T415" s="67">
        <v>0</v>
      </c>
      <c r="U415" s="67">
        <v>0</v>
      </c>
      <c r="V415" s="68">
        <f t="shared" si="672"/>
        <v>0</v>
      </c>
      <c r="W415" s="67">
        <v>0</v>
      </c>
      <c r="X415" s="67">
        <v>0</v>
      </c>
      <c r="Y415" s="79">
        <f t="shared" si="673"/>
        <v>0</v>
      </c>
      <c r="Z415" s="79">
        <f t="shared" si="673"/>
        <v>0</v>
      </c>
      <c r="AA415" s="79">
        <f t="shared" si="674"/>
        <v>0</v>
      </c>
      <c r="AB415" s="15"/>
      <c r="AC415" s="15"/>
      <c r="AD415" s="12"/>
    </row>
    <row r="416" spans="1:30" ht="15.75" x14ac:dyDescent="0.2">
      <c r="A416" s="135"/>
      <c r="B416" s="200"/>
      <c r="C416" s="140"/>
      <c r="D416" s="146"/>
      <c r="E416" s="166"/>
      <c r="F416" s="194"/>
      <c r="G416" s="195"/>
      <c r="H416" s="166"/>
      <c r="I416" s="196"/>
      <c r="J416" s="194"/>
      <c r="K416" s="197"/>
      <c r="L416" s="197"/>
      <c r="M416" s="161"/>
      <c r="N416" s="161"/>
      <c r="O416" s="161"/>
      <c r="P416" s="199"/>
      <c r="Q416" s="82" t="s">
        <v>3</v>
      </c>
      <c r="R416" s="97">
        <f t="shared" ref="R416" si="677">R415</f>
        <v>0</v>
      </c>
      <c r="S416" s="90">
        <f t="shared" ref="S416:X416" si="678">SUM(S412:S415)</f>
        <v>6753.3899999999994</v>
      </c>
      <c r="T416" s="90">
        <f t="shared" si="678"/>
        <v>3376.71</v>
      </c>
      <c r="U416" s="90">
        <f t="shared" si="678"/>
        <v>3376.68</v>
      </c>
      <c r="V416" s="90">
        <f t="shared" si="678"/>
        <v>6753.39</v>
      </c>
      <c r="W416" s="90">
        <f t="shared" si="678"/>
        <v>3376.71</v>
      </c>
      <c r="X416" s="90">
        <f t="shared" si="678"/>
        <v>6753.39</v>
      </c>
      <c r="Y416" s="165"/>
      <c r="Z416" s="165"/>
      <c r="AA416" s="165"/>
      <c r="AB416" s="15"/>
      <c r="AC416" s="15"/>
      <c r="AD416" s="12"/>
    </row>
    <row r="417" spans="1:30" ht="15.75" x14ac:dyDescent="0.2">
      <c r="A417" s="135">
        <v>5</v>
      </c>
      <c r="B417" s="200" t="s">
        <v>241</v>
      </c>
      <c r="C417" s="140" t="s">
        <v>259</v>
      </c>
      <c r="D417" s="144" t="s">
        <v>260</v>
      </c>
      <c r="E417" s="166" t="s">
        <v>73</v>
      </c>
      <c r="F417" s="192"/>
      <c r="G417" s="195" t="s">
        <v>261</v>
      </c>
      <c r="H417" s="166" t="s">
        <v>245</v>
      </c>
      <c r="I417" s="196">
        <v>15.5</v>
      </c>
      <c r="J417" s="192">
        <f t="shared" ref="J417" si="679">S419/2/I417</f>
        <v>0</v>
      </c>
      <c r="K417" s="197">
        <v>44774</v>
      </c>
      <c r="L417" s="197">
        <v>45107</v>
      </c>
      <c r="M417" s="33">
        <f>N417+O417</f>
        <v>0</v>
      </c>
      <c r="N417" s="31"/>
      <c r="O417" s="31">
        <v>0</v>
      </c>
      <c r="P417" s="198" t="s">
        <v>246</v>
      </c>
      <c r="Q417" s="88" t="s">
        <v>4</v>
      </c>
      <c r="R417" s="95"/>
      <c r="S417" s="67">
        <f t="shared" ref="S417:S420" si="680">T417+U417</f>
        <v>1213.6500000000001</v>
      </c>
      <c r="T417" s="67">
        <v>606.84</v>
      </c>
      <c r="U417" s="67">
        <v>606.80999999999995</v>
      </c>
      <c r="V417" s="68">
        <f t="shared" ref="V417:V420" si="681">X417</f>
        <v>1213.6500000000001</v>
      </c>
      <c r="W417" s="67">
        <v>606.84</v>
      </c>
      <c r="X417" s="67">
        <v>1213.6500000000001</v>
      </c>
      <c r="Y417" s="31">
        <f t="shared" ref="Y417:Z420" si="682">M417+S417-V417</f>
        <v>0</v>
      </c>
      <c r="Z417" s="31">
        <f t="shared" si="682"/>
        <v>0</v>
      </c>
      <c r="AA417" s="31">
        <f t="shared" ref="AA417:AA420" si="683">O417+U417-X417+W417</f>
        <v>0</v>
      </c>
      <c r="AB417" s="15" t="s">
        <v>152</v>
      </c>
      <c r="AC417" s="15"/>
      <c r="AD417" s="12"/>
    </row>
    <row r="418" spans="1:30" ht="15.75" x14ac:dyDescent="0.2">
      <c r="A418" s="135"/>
      <c r="B418" s="200"/>
      <c r="C418" s="140"/>
      <c r="D418" s="145"/>
      <c r="E418" s="166"/>
      <c r="F418" s="193"/>
      <c r="G418" s="195"/>
      <c r="H418" s="166"/>
      <c r="I418" s="196"/>
      <c r="J418" s="193"/>
      <c r="K418" s="197"/>
      <c r="L418" s="197"/>
      <c r="M418" s="26">
        <f t="shared" ref="M418:M420" si="684">N418+O418</f>
        <v>0</v>
      </c>
      <c r="N418" s="26">
        <f t="shared" ref="N418:O420" si="685">Z417</f>
        <v>0</v>
      </c>
      <c r="O418" s="26">
        <f t="shared" si="685"/>
        <v>0</v>
      </c>
      <c r="P418" s="199"/>
      <c r="Q418" s="88" t="s">
        <v>5</v>
      </c>
      <c r="R418" s="96"/>
      <c r="S418" s="67">
        <f t="shared" si="680"/>
        <v>0</v>
      </c>
      <c r="T418" s="67">
        <v>0</v>
      </c>
      <c r="U418" s="67">
        <v>0</v>
      </c>
      <c r="V418" s="68">
        <f t="shared" si="681"/>
        <v>0</v>
      </c>
      <c r="W418" s="67">
        <v>0</v>
      </c>
      <c r="X418" s="67">
        <v>0</v>
      </c>
      <c r="Y418" s="31">
        <f t="shared" si="682"/>
        <v>0</v>
      </c>
      <c r="Z418" s="31">
        <f t="shared" si="682"/>
        <v>0</v>
      </c>
      <c r="AA418" s="31">
        <f t="shared" si="683"/>
        <v>0</v>
      </c>
      <c r="AB418" s="15"/>
      <c r="AC418" s="15"/>
      <c r="AD418" s="12"/>
    </row>
    <row r="419" spans="1:30" ht="15.75" x14ac:dyDescent="0.2">
      <c r="A419" s="135"/>
      <c r="B419" s="200"/>
      <c r="C419" s="140"/>
      <c r="D419" s="145"/>
      <c r="E419" s="166"/>
      <c r="F419" s="193"/>
      <c r="G419" s="195"/>
      <c r="H419" s="166"/>
      <c r="I419" s="196"/>
      <c r="J419" s="193"/>
      <c r="K419" s="197"/>
      <c r="L419" s="197"/>
      <c r="M419" s="26">
        <f t="shared" si="684"/>
        <v>0</v>
      </c>
      <c r="N419" s="26">
        <f t="shared" si="685"/>
        <v>0</v>
      </c>
      <c r="O419" s="26">
        <f t="shared" si="685"/>
        <v>0</v>
      </c>
      <c r="P419" s="199"/>
      <c r="Q419" s="88" t="s">
        <v>6</v>
      </c>
      <c r="R419" s="96"/>
      <c r="S419" s="67">
        <f t="shared" si="680"/>
        <v>0</v>
      </c>
      <c r="T419" s="67">
        <v>0</v>
      </c>
      <c r="U419" s="67">
        <v>0</v>
      </c>
      <c r="V419" s="68">
        <f t="shared" si="681"/>
        <v>0</v>
      </c>
      <c r="W419" s="67">
        <v>0</v>
      </c>
      <c r="X419" s="67">
        <v>0</v>
      </c>
      <c r="Y419" s="31">
        <f t="shared" si="682"/>
        <v>0</v>
      </c>
      <c r="Z419" s="31">
        <f t="shared" si="682"/>
        <v>0</v>
      </c>
      <c r="AA419" s="31">
        <f t="shared" si="683"/>
        <v>0</v>
      </c>
      <c r="AB419" s="15"/>
      <c r="AC419" s="15"/>
      <c r="AD419" s="12"/>
    </row>
    <row r="420" spans="1:30" ht="15.75" x14ac:dyDescent="0.2">
      <c r="A420" s="135"/>
      <c r="B420" s="200"/>
      <c r="C420" s="140"/>
      <c r="D420" s="145"/>
      <c r="E420" s="166"/>
      <c r="F420" s="193"/>
      <c r="G420" s="195"/>
      <c r="H420" s="166"/>
      <c r="I420" s="196"/>
      <c r="J420" s="193"/>
      <c r="K420" s="197"/>
      <c r="L420" s="197"/>
      <c r="M420" s="26">
        <f t="shared" si="684"/>
        <v>0</v>
      </c>
      <c r="N420" s="26">
        <f t="shared" si="685"/>
        <v>0</v>
      </c>
      <c r="O420" s="26">
        <f t="shared" si="685"/>
        <v>0</v>
      </c>
      <c r="P420" s="199"/>
      <c r="Q420" s="88" t="s">
        <v>7</v>
      </c>
      <c r="R420" s="96"/>
      <c r="S420" s="67">
        <f t="shared" si="680"/>
        <v>0</v>
      </c>
      <c r="T420" s="67">
        <v>0</v>
      </c>
      <c r="U420" s="67">
        <v>0</v>
      </c>
      <c r="V420" s="68">
        <f t="shared" si="681"/>
        <v>0</v>
      </c>
      <c r="W420" s="67">
        <v>0</v>
      </c>
      <c r="X420" s="67">
        <v>0</v>
      </c>
      <c r="Y420" s="79">
        <f t="shared" si="682"/>
        <v>0</v>
      </c>
      <c r="Z420" s="79">
        <f t="shared" si="682"/>
        <v>0</v>
      </c>
      <c r="AA420" s="79">
        <f t="shared" si="683"/>
        <v>0</v>
      </c>
      <c r="AB420" s="15"/>
      <c r="AC420" s="15"/>
      <c r="AD420" s="12"/>
    </row>
    <row r="421" spans="1:30" ht="15.75" x14ac:dyDescent="0.2">
      <c r="A421" s="135"/>
      <c r="B421" s="200"/>
      <c r="C421" s="140"/>
      <c r="D421" s="146"/>
      <c r="E421" s="166"/>
      <c r="F421" s="194"/>
      <c r="G421" s="195"/>
      <c r="H421" s="166"/>
      <c r="I421" s="196"/>
      <c r="J421" s="194"/>
      <c r="K421" s="197"/>
      <c r="L421" s="197"/>
      <c r="M421" s="161"/>
      <c r="N421" s="161"/>
      <c r="O421" s="161"/>
      <c r="P421" s="199"/>
      <c r="Q421" s="82" t="s">
        <v>3</v>
      </c>
      <c r="R421" s="97">
        <f t="shared" ref="R421" si="686">R420</f>
        <v>0</v>
      </c>
      <c r="S421" s="90">
        <f t="shared" ref="S421:X421" si="687">SUM(S417:S420)</f>
        <v>1213.6500000000001</v>
      </c>
      <c r="T421" s="90">
        <f t="shared" si="687"/>
        <v>606.84</v>
      </c>
      <c r="U421" s="90">
        <f t="shared" si="687"/>
        <v>606.80999999999995</v>
      </c>
      <c r="V421" s="90">
        <f t="shared" si="687"/>
        <v>1213.6500000000001</v>
      </c>
      <c r="W421" s="90">
        <f t="shared" si="687"/>
        <v>606.84</v>
      </c>
      <c r="X421" s="90">
        <f t="shared" si="687"/>
        <v>1213.6500000000001</v>
      </c>
      <c r="Y421" s="165"/>
      <c r="Z421" s="165"/>
      <c r="AA421" s="165"/>
      <c r="AB421" s="15"/>
      <c r="AC421" s="15"/>
      <c r="AD421" s="12"/>
    </row>
    <row r="422" spans="1:30" ht="15.75" x14ac:dyDescent="0.2">
      <c r="A422" s="135">
        <v>6</v>
      </c>
      <c r="B422" s="200" t="s">
        <v>241</v>
      </c>
      <c r="C422" s="140" t="s">
        <v>262</v>
      </c>
      <c r="D422" s="144" t="s">
        <v>263</v>
      </c>
      <c r="E422" s="166" t="s">
        <v>73</v>
      </c>
      <c r="F422" s="192"/>
      <c r="G422" s="195" t="s">
        <v>264</v>
      </c>
      <c r="H422" s="166" t="s">
        <v>265</v>
      </c>
      <c r="I422" s="196">
        <v>285.8</v>
      </c>
      <c r="J422" s="192">
        <f t="shared" ref="J422" si="688">S424/2/I422</f>
        <v>0</v>
      </c>
      <c r="K422" s="197">
        <v>44774</v>
      </c>
      <c r="L422" s="197">
        <v>45107</v>
      </c>
      <c r="M422" s="33">
        <f>N422+O422</f>
        <v>0</v>
      </c>
      <c r="N422" s="31"/>
      <c r="O422" s="31">
        <v>0</v>
      </c>
      <c r="P422" s="198" t="s">
        <v>246</v>
      </c>
      <c r="Q422" s="88" t="s">
        <v>4</v>
      </c>
      <c r="R422" s="95"/>
      <c r="S422" s="67">
        <f t="shared" ref="S422:S425" si="689">T422+U422</f>
        <v>22378.14</v>
      </c>
      <c r="T422" s="67">
        <v>11189.07</v>
      </c>
      <c r="U422" s="67">
        <v>11189.07</v>
      </c>
      <c r="V422" s="68">
        <f t="shared" ref="V422:V425" si="690">X422</f>
        <v>22378.14</v>
      </c>
      <c r="W422" s="67">
        <v>11189.07</v>
      </c>
      <c r="X422" s="67">
        <v>22378.14</v>
      </c>
      <c r="Y422" s="31">
        <f t="shared" ref="Y422:Z425" si="691">M422+S422-V422</f>
        <v>0</v>
      </c>
      <c r="Z422" s="31">
        <f t="shared" si="691"/>
        <v>0</v>
      </c>
      <c r="AA422" s="31">
        <f t="shared" ref="AA422:AA425" si="692">O422+U422-X422+W422</f>
        <v>0</v>
      </c>
      <c r="AB422" s="15" t="s">
        <v>156</v>
      </c>
      <c r="AC422" s="15"/>
      <c r="AD422" s="12"/>
    </row>
    <row r="423" spans="1:30" ht="15.75" x14ac:dyDescent="0.2">
      <c r="A423" s="135"/>
      <c r="B423" s="200"/>
      <c r="C423" s="140"/>
      <c r="D423" s="145"/>
      <c r="E423" s="166"/>
      <c r="F423" s="193"/>
      <c r="G423" s="195"/>
      <c r="H423" s="166"/>
      <c r="I423" s="196"/>
      <c r="J423" s="193"/>
      <c r="K423" s="197"/>
      <c r="L423" s="197"/>
      <c r="M423" s="26">
        <f t="shared" ref="M423:M425" si="693">N423+O423</f>
        <v>0</v>
      </c>
      <c r="N423" s="26">
        <f t="shared" ref="N423:O425" si="694">Z422</f>
        <v>0</v>
      </c>
      <c r="O423" s="26">
        <f t="shared" si="694"/>
        <v>0</v>
      </c>
      <c r="P423" s="199"/>
      <c r="Q423" s="88" t="s">
        <v>5</v>
      </c>
      <c r="R423" s="96"/>
      <c r="S423" s="67">
        <f t="shared" si="689"/>
        <v>0</v>
      </c>
      <c r="T423" s="67">
        <v>0</v>
      </c>
      <c r="U423" s="67">
        <v>0</v>
      </c>
      <c r="V423" s="68">
        <f t="shared" si="690"/>
        <v>0</v>
      </c>
      <c r="W423" s="67">
        <v>0</v>
      </c>
      <c r="X423" s="67">
        <v>0</v>
      </c>
      <c r="Y423" s="31">
        <f t="shared" si="691"/>
        <v>0</v>
      </c>
      <c r="Z423" s="31">
        <f t="shared" si="691"/>
        <v>0</v>
      </c>
      <c r="AA423" s="31">
        <f t="shared" si="692"/>
        <v>0</v>
      </c>
      <c r="AB423" s="15"/>
      <c r="AC423" s="15"/>
      <c r="AD423" s="12"/>
    </row>
    <row r="424" spans="1:30" ht="15.75" x14ac:dyDescent="0.2">
      <c r="A424" s="135"/>
      <c r="B424" s="200"/>
      <c r="C424" s="140"/>
      <c r="D424" s="145"/>
      <c r="E424" s="166"/>
      <c r="F424" s="193"/>
      <c r="G424" s="195"/>
      <c r="H424" s="166"/>
      <c r="I424" s="196"/>
      <c r="J424" s="193"/>
      <c r="K424" s="197"/>
      <c r="L424" s="197"/>
      <c r="M424" s="26">
        <f t="shared" si="693"/>
        <v>0</v>
      </c>
      <c r="N424" s="26">
        <f t="shared" si="694"/>
        <v>0</v>
      </c>
      <c r="O424" s="26">
        <f t="shared" si="694"/>
        <v>0</v>
      </c>
      <c r="P424" s="199"/>
      <c r="Q424" s="88" t="s">
        <v>6</v>
      </c>
      <c r="R424" s="96"/>
      <c r="S424" s="67">
        <f t="shared" si="689"/>
        <v>0</v>
      </c>
      <c r="T424" s="67">
        <v>0</v>
      </c>
      <c r="U424" s="67">
        <v>0</v>
      </c>
      <c r="V424" s="68">
        <f t="shared" si="690"/>
        <v>0</v>
      </c>
      <c r="W424" s="67">
        <v>0</v>
      </c>
      <c r="X424" s="67">
        <v>0</v>
      </c>
      <c r="Y424" s="31">
        <f t="shared" si="691"/>
        <v>0</v>
      </c>
      <c r="Z424" s="31">
        <f t="shared" si="691"/>
        <v>0</v>
      </c>
      <c r="AA424" s="31">
        <f t="shared" si="692"/>
        <v>0</v>
      </c>
      <c r="AB424" s="15"/>
      <c r="AC424" s="15"/>
      <c r="AD424" s="12"/>
    </row>
    <row r="425" spans="1:30" ht="15.75" x14ac:dyDescent="0.2">
      <c r="A425" s="135"/>
      <c r="B425" s="200"/>
      <c r="C425" s="140"/>
      <c r="D425" s="145"/>
      <c r="E425" s="166"/>
      <c r="F425" s="193"/>
      <c r="G425" s="195"/>
      <c r="H425" s="166"/>
      <c r="I425" s="196"/>
      <c r="J425" s="193"/>
      <c r="K425" s="197"/>
      <c r="L425" s="197"/>
      <c r="M425" s="26">
        <f t="shared" si="693"/>
        <v>0</v>
      </c>
      <c r="N425" s="26">
        <f t="shared" si="694"/>
        <v>0</v>
      </c>
      <c r="O425" s="26">
        <f t="shared" si="694"/>
        <v>0</v>
      </c>
      <c r="P425" s="199"/>
      <c r="Q425" s="88" t="s">
        <v>7</v>
      </c>
      <c r="R425" s="96"/>
      <c r="S425" s="67">
        <f t="shared" si="689"/>
        <v>0</v>
      </c>
      <c r="T425" s="67">
        <v>0</v>
      </c>
      <c r="U425" s="67">
        <v>0</v>
      </c>
      <c r="V425" s="68">
        <f t="shared" si="690"/>
        <v>0</v>
      </c>
      <c r="W425" s="67">
        <v>0</v>
      </c>
      <c r="X425" s="67">
        <v>0</v>
      </c>
      <c r="Y425" s="79">
        <f t="shared" si="691"/>
        <v>0</v>
      </c>
      <c r="Z425" s="79">
        <f t="shared" si="691"/>
        <v>0</v>
      </c>
      <c r="AA425" s="79">
        <f t="shared" si="692"/>
        <v>0</v>
      </c>
      <c r="AB425" s="15"/>
      <c r="AC425" s="15"/>
      <c r="AD425" s="12"/>
    </row>
    <row r="426" spans="1:30" ht="15.75" x14ac:dyDescent="0.2">
      <c r="A426" s="135"/>
      <c r="B426" s="200"/>
      <c r="C426" s="140"/>
      <c r="D426" s="146"/>
      <c r="E426" s="166"/>
      <c r="F426" s="194"/>
      <c r="G426" s="195"/>
      <c r="H426" s="166"/>
      <c r="I426" s="196"/>
      <c r="J426" s="194"/>
      <c r="K426" s="197"/>
      <c r="L426" s="197"/>
      <c r="M426" s="161"/>
      <c r="N426" s="161"/>
      <c r="O426" s="161"/>
      <c r="P426" s="199"/>
      <c r="Q426" s="82" t="s">
        <v>3</v>
      </c>
      <c r="R426" s="97">
        <f t="shared" ref="R426" si="695">R425</f>
        <v>0</v>
      </c>
      <c r="S426" s="90">
        <f t="shared" ref="S426:X426" si="696">SUM(S422:S425)</f>
        <v>22378.14</v>
      </c>
      <c r="T426" s="90">
        <f t="shared" si="696"/>
        <v>11189.07</v>
      </c>
      <c r="U426" s="90">
        <f t="shared" si="696"/>
        <v>11189.07</v>
      </c>
      <c r="V426" s="90">
        <f t="shared" si="696"/>
        <v>22378.14</v>
      </c>
      <c r="W426" s="90">
        <f t="shared" si="696"/>
        <v>11189.07</v>
      </c>
      <c r="X426" s="90">
        <f t="shared" si="696"/>
        <v>22378.14</v>
      </c>
      <c r="Y426" s="165"/>
      <c r="Z426" s="165"/>
      <c r="AA426" s="165"/>
      <c r="AB426" s="15"/>
      <c r="AC426" s="15"/>
      <c r="AD426" s="12"/>
    </row>
    <row r="427" spans="1:30" ht="15.75" x14ac:dyDescent="0.2">
      <c r="A427" s="135">
        <v>7</v>
      </c>
      <c r="B427" s="200" t="s">
        <v>241</v>
      </c>
      <c r="C427" s="140" t="s">
        <v>266</v>
      </c>
      <c r="D427" s="144" t="s">
        <v>267</v>
      </c>
      <c r="E427" s="166" t="s">
        <v>73</v>
      </c>
      <c r="F427" s="192"/>
      <c r="G427" s="195" t="s">
        <v>268</v>
      </c>
      <c r="H427" s="144" t="s">
        <v>269</v>
      </c>
      <c r="I427" s="196">
        <v>430.6</v>
      </c>
      <c r="J427" s="192">
        <f t="shared" ref="J427" si="697">S429/2/I427</f>
        <v>0</v>
      </c>
      <c r="K427" s="197">
        <v>44774</v>
      </c>
      <c r="L427" s="197">
        <v>45107</v>
      </c>
      <c r="M427" s="33">
        <f>N427+O427</f>
        <v>-0.1</v>
      </c>
      <c r="N427" s="31"/>
      <c r="O427" s="31">
        <v>-0.1</v>
      </c>
      <c r="P427" s="198" t="s">
        <v>246</v>
      </c>
      <c r="Q427" s="88" t="s">
        <v>4</v>
      </c>
      <c r="R427" s="95"/>
      <c r="S427" s="67">
        <f t="shared" ref="S427:S430" si="698">T427+U427</f>
        <v>33715.980000000003</v>
      </c>
      <c r="T427" s="67">
        <v>16857.990000000002</v>
      </c>
      <c r="U427" s="67">
        <v>16857.990000000002</v>
      </c>
      <c r="V427" s="68">
        <f t="shared" ref="V427:V430" si="699">X427</f>
        <v>33715.980000000003</v>
      </c>
      <c r="W427" s="67">
        <v>16857.990000000002</v>
      </c>
      <c r="X427" s="67">
        <v>33715.980000000003</v>
      </c>
      <c r="Y427" s="31">
        <f t="shared" ref="Y427:Z430" si="700">M427+S427-V427</f>
        <v>-9.9999999998544808E-2</v>
      </c>
      <c r="Z427" s="31">
        <f t="shared" si="700"/>
        <v>0</v>
      </c>
      <c r="AA427" s="31">
        <f t="shared" ref="AA427:AA430" si="701">O427+U427-X427+W427</f>
        <v>-9.9999999998544808E-2</v>
      </c>
      <c r="AB427" s="15" t="s">
        <v>156</v>
      </c>
      <c r="AC427" s="15"/>
      <c r="AD427" s="12"/>
    </row>
    <row r="428" spans="1:30" ht="15.75" x14ac:dyDescent="0.2">
      <c r="A428" s="135"/>
      <c r="B428" s="200"/>
      <c r="C428" s="140"/>
      <c r="D428" s="145"/>
      <c r="E428" s="166"/>
      <c r="F428" s="193"/>
      <c r="G428" s="195"/>
      <c r="H428" s="145"/>
      <c r="I428" s="196"/>
      <c r="J428" s="193"/>
      <c r="K428" s="197"/>
      <c r="L428" s="197"/>
      <c r="M428" s="26">
        <f t="shared" ref="M428:M430" si="702">N428+O428</f>
        <v>-9.9999999998544808E-2</v>
      </c>
      <c r="N428" s="26">
        <f t="shared" ref="N428:O430" si="703">Z427</f>
        <v>0</v>
      </c>
      <c r="O428" s="26">
        <f t="shared" si="703"/>
        <v>-9.9999999998544808E-2</v>
      </c>
      <c r="P428" s="199"/>
      <c r="Q428" s="88" t="s">
        <v>5</v>
      </c>
      <c r="R428" s="96"/>
      <c r="S428" s="67">
        <f t="shared" si="698"/>
        <v>0</v>
      </c>
      <c r="T428" s="67">
        <v>0</v>
      </c>
      <c r="U428" s="67">
        <v>0</v>
      </c>
      <c r="V428" s="68">
        <f t="shared" si="699"/>
        <v>0</v>
      </c>
      <c r="W428" s="67">
        <v>0</v>
      </c>
      <c r="X428" s="67">
        <v>0</v>
      </c>
      <c r="Y428" s="31">
        <f t="shared" si="700"/>
        <v>-9.9999999998544808E-2</v>
      </c>
      <c r="Z428" s="31">
        <f t="shared" si="700"/>
        <v>0</v>
      </c>
      <c r="AA428" s="31">
        <f t="shared" si="701"/>
        <v>-9.9999999998544808E-2</v>
      </c>
      <c r="AB428" s="15"/>
      <c r="AC428" s="15"/>
      <c r="AD428" s="12"/>
    </row>
    <row r="429" spans="1:30" ht="15.75" x14ac:dyDescent="0.2">
      <c r="A429" s="135"/>
      <c r="B429" s="200"/>
      <c r="C429" s="140"/>
      <c r="D429" s="145"/>
      <c r="E429" s="166"/>
      <c r="F429" s="193"/>
      <c r="G429" s="195"/>
      <c r="H429" s="145"/>
      <c r="I429" s="196"/>
      <c r="J429" s="193"/>
      <c r="K429" s="197"/>
      <c r="L429" s="197"/>
      <c r="M429" s="26">
        <f t="shared" si="702"/>
        <v>-9.9999999998544808E-2</v>
      </c>
      <c r="N429" s="26">
        <f t="shared" si="703"/>
        <v>0</v>
      </c>
      <c r="O429" s="26">
        <f t="shared" si="703"/>
        <v>-9.9999999998544808E-2</v>
      </c>
      <c r="P429" s="199"/>
      <c r="Q429" s="88" t="s">
        <v>6</v>
      </c>
      <c r="R429" s="96"/>
      <c r="S429" s="67">
        <f t="shared" si="698"/>
        <v>0</v>
      </c>
      <c r="T429" s="67">
        <v>0</v>
      </c>
      <c r="U429" s="67">
        <v>0</v>
      </c>
      <c r="V429" s="68">
        <f t="shared" si="699"/>
        <v>0</v>
      </c>
      <c r="W429" s="67">
        <v>0</v>
      </c>
      <c r="X429" s="67">
        <v>0</v>
      </c>
      <c r="Y429" s="31">
        <f t="shared" si="700"/>
        <v>-9.9999999998544808E-2</v>
      </c>
      <c r="Z429" s="31">
        <f t="shared" si="700"/>
        <v>0</v>
      </c>
      <c r="AA429" s="31">
        <f t="shared" si="701"/>
        <v>-9.9999999998544808E-2</v>
      </c>
      <c r="AB429" s="15"/>
      <c r="AC429" s="15"/>
      <c r="AD429" s="12"/>
    </row>
    <row r="430" spans="1:30" ht="15.75" x14ac:dyDescent="0.2">
      <c r="A430" s="135"/>
      <c r="B430" s="200"/>
      <c r="C430" s="140"/>
      <c r="D430" s="145"/>
      <c r="E430" s="166"/>
      <c r="F430" s="193"/>
      <c r="G430" s="195"/>
      <c r="H430" s="145"/>
      <c r="I430" s="196"/>
      <c r="J430" s="193"/>
      <c r="K430" s="197"/>
      <c r="L430" s="197"/>
      <c r="M430" s="26">
        <f t="shared" si="702"/>
        <v>-9.9999999998544808E-2</v>
      </c>
      <c r="N430" s="26">
        <f t="shared" si="703"/>
        <v>0</v>
      </c>
      <c r="O430" s="26">
        <f t="shared" si="703"/>
        <v>-9.9999999998544808E-2</v>
      </c>
      <c r="P430" s="199"/>
      <c r="Q430" s="88" t="s">
        <v>7</v>
      </c>
      <c r="R430" s="96"/>
      <c r="S430" s="67">
        <f t="shared" si="698"/>
        <v>0</v>
      </c>
      <c r="T430" s="67">
        <v>0</v>
      </c>
      <c r="U430" s="67">
        <v>0</v>
      </c>
      <c r="V430" s="68">
        <f t="shared" si="699"/>
        <v>0</v>
      </c>
      <c r="W430" s="67">
        <v>0</v>
      </c>
      <c r="X430" s="67">
        <v>0</v>
      </c>
      <c r="Y430" s="79">
        <f t="shared" si="700"/>
        <v>-9.9999999998544808E-2</v>
      </c>
      <c r="Z430" s="79">
        <f t="shared" si="700"/>
        <v>0</v>
      </c>
      <c r="AA430" s="79">
        <f t="shared" si="701"/>
        <v>-9.9999999998544808E-2</v>
      </c>
      <c r="AB430" s="15"/>
      <c r="AC430" s="15"/>
      <c r="AD430" s="12"/>
    </row>
    <row r="431" spans="1:30" ht="15.75" x14ac:dyDescent="0.2">
      <c r="A431" s="135"/>
      <c r="B431" s="200"/>
      <c r="C431" s="140"/>
      <c r="D431" s="146"/>
      <c r="E431" s="166"/>
      <c r="F431" s="194"/>
      <c r="G431" s="195"/>
      <c r="H431" s="146"/>
      <c r="I431" s="196"/>
      <c r="J431" s="194"/>
      <c r="K431" s="197"/>
      <c r="L431" s="197"/>
      <c r="M431" s="161"/>
      <c r="N431" s="161"/>
      <c r="O431" s="161"/>
      <c r="P431" s="199"/>
      <c r="Q431" s="82" t="s">
        <v>3</v>
      </c>
      <c r="R431" s="97">
        <f t="shared" ref="R431" si="704">R430</f>
        <v>0</v>
      </c>
      <c r="S431" s="90">
        <f t="shared" ref="S431:X431" si="705">SUM(S427:S430)</f>
        <v>33715.980000000003</v>
      </c>
      <c r="T431" s="90">
        <f t="shared" si="705"/>
        <v>16857.990000000002</v>
      </c>
      <c r="U431" s="90">
        <f t="shared" si="705"/>
        <v>16857.990000000002</v>
      </c>
      <c r="V431" s="90">
        <f t="shared" si="705"/>
        <v>33715.980000000003</v>
      </c>
      <c r="W431" s="90">
        <f t="shared" si="705"/>
        <v>16857.990000000002</v>
      </c>
      <c r="X431" s="90">
        <f t="shared" si="705"/>
        <v>33715.980000000003</v>
      </c>
      <c r="Y431" s="165"/>
      <c r="Z431" s="165"/>
      <c r="AA431" s="165"/>
      <c r="AB431" s="15"/>
      <c r="AC431" s="15"/>
      <c r="AD431" s="12"/>
    </row>
    <row r="432" spans="1:30" ht="15.75" x14ac:dyDescent="0.2">
      <c r="A432" s="135">
        <v>8</v>
      </c>
      <c r="B432" s="200" t="s">
        <v>241</v>
      </c>
      <c r="C432" s="140" t="s">
        <v>270</v>
      </c>
      <c r="D432" s="144" t="s">
        <v>271</v>
      </c>
      <c r="E432" s="166" t="s">
        <v>73</v>
      </c>
      <c r="F432" s="192"/>
      <c r="G432" s="195" t="s">
        <v>272</v>
      </c>
      <c r="H432" s="144" t="s">
        <v>273</v>
      </c>
      <c r="I432" s="196">
        <v>84.4</v>
      </c>
      <c r="J432" s="192">
        <f t="shared" ref="J432" si="706">S434/2/I432</f>
        <v>0</v>
      </c>
      <c r="K432" s="197">
        <v>44774</v>
      </c>
      <c r="L432" s="197">
        <v>45107</v>
      </c>
      <c r="M432" s="33">
        <f>N432+O432</f>
        <v>0</v>
      </c>
      <c r="N432" s="31"/>
      <c r="O432" s="31">
        <v>0</v>
      </c>
      <c r="P432" s="198" t="s">
        <v>246</v>
      </c>
      <c r="Q432" s="88" t="s">
        <v>4</v>
      </c>
      <c r="R432" s="95"/>
      <c r="S432" s="67">
        <f t="shared" ref="S432:S435" si="707">T432+U432</f>
        <v>5614.1100000000006</v>
      </c>
      <c r="T432" s="67">
        <v>2807.07</v>
      </c>
      <c r="U432" s="67">
        <v>2807.04</v>
      </c>
      <c r="V432" s="68">
        <f t="shared" ref="V432:V435" si="708">X432</f>
        <v>5614.11</v>
      </c>
      <c r="W432" s="67">
        <v>2807.07</v>
      </c>
      <c r="X432" s="67">
        <v>5614.11</v>
      </c>
      <c r="Y432" s="31">
        <f t="shared" ref="Y432:Z435" si="709">M432+S432-V432</f>
        <v>0</v>
      </c>
      <c r="Z432" s="31">
        <f t="shared" si="709"/>
        <v>0</v>
      </c>
      <c r="AA432" s="31">
        <f t="shared" ref="AA432:AA435" si="710">O432+U432-X432+W432</f>
        <v>0</v>
      </c>
      <c r="AB432" s="15" t="s">
        <v>156</v>
      </c>
      <c r="AC432" s="15"/>
      <c r="AD432" s="12"/>
    </row>
    <row r="433" spans="1:30" ht="15.75" x14ac:dyDescent="0.2">
      <c r="A433" s="135"/>
      <c r="B433" s="200"/>
      <c r="C433" s="140"/>
      <c r="D433" s="145"/>
      <c r="E433" s="166"/>
      <c r="F433" s="193"/>
      <c r="G433" s="195"/>
      <c r="H433" s="145"/>
      <c r="I433" s="196"/>
      <c r="J433" s="193"/>
      <c r="K433" s="197"/>
      <c r="L433" s="197"/>
      <c r="M433" s="26">
        <f t="shared" ref="M433:M435" si="711">N433+O433</f>
        <v>0</v>
      </c>
      <c r="N433" s="26">
        <f t="shared" ref="N433:O435" si="712">Z432</f>
        <v>0</v>
      </c>
      <c r="O433" s="26">
        <f t="shared" si="712"/>
        <v>0</v>
      </c>
      <c r="P433" s="199"/>
      <c r="Q433" s="88" t="s">
        <v>5</v>
      </c>
      <c r="R433" s="96"/>
      <c r="S433" s="67">
        <f t="shared" si="707"/>
        <v>0</v>
      </c>
      <c r="T433" s="67">
        <v>0</v>
      </c>
      <c r="U433" s="67">
        <v>0</v>
      </c>
      <c r="V433" s="68">
        <f t="shared" si="708"/>
        <v>0</v>
      </c>
      <c r="W433" s="67">
        <v>0</v>
      </c>
      <c r="X433" s="67">
        <v>0</v>
      </c>
      <c r="Y433" s="31">
        <f t="shared" si="709"/>
        <v>0</v>
      </c>
      <c r="Z433" s="31">
        <f t="shared" si="709"/>
        <v>0</v>
      </c>
      <c r="AA433" s="31">
        <f t="shared" si="710"/>
        <v>0</v>
      </c>
      <c r="AB433" s="15"/>
      <c r="AC433" s="15"/>
      <c r="AD433" s="12"/>
    </row>
    <row r="434" spans="1:30" ht="15.75" x14ac:dyDescent="0.2">
      <c r="A434" s="135"/>
      <c r="B434" s="200"/>
      <c r="C434" s="140"/>
      <c r="D434" s="145"/>
      <c r="E434" s="166"/>
      <c r="F434" s="193"/>
      <c r="G434" s="195"/>
      <c r="H434" s="145"/>
      <c r="I434" s="196"/>
      <c r="J434" s="193"/>
      <c r="K434" s="197"/>
      <c r="L434" s="197"/>
      <c r="M434" s="26">
        <f t="shared" si="711"/>
        <v>0</v>
      </c>
      <c r="N434" s="26">
        <f t="shared" si="712"/>
        <v>0</v>
      </c>
      <c r="O434" s="26">
        <f t="shared" si="712"/>
        <v>0</v>
      </c>
      <c r="P434" s="199"/>
      <c r="Q434" s="88" t="s">
        <v>6</v>
      </c>
      <c r="R434" s="96"/>
      <c r="S434" s="67">
        <f t="shared" si="707"/>
        <v>0</v>
      </c>
      <c r="T434" s="67">
        <v>0</v>
      </c>
      <c r="U434" s="67">
        <v>0</v>
      </c>
      <c r="V434" s="68">
        <f t="shared" si="708"/>
        <v>0</v>
      </c>
      <c r="W434" s="67">
        <v>0</v>
      </c>
      <c r="X434" s="67">
        <v>0</v>
      </c>
      <c r="Y434" s="31">
        <f t="shared" si="709"/>
        <v>0</v>
      </c>
      <c r="Z434" s="31">
        <f t="shared" si="709"/>
        <v>0</v>
      </c>
      <c r="AA434" s="31">
        <f t="shared" si="710"/>
        <v>0</v>
      </c>
      <c r="AB434" s="15"/>
      <c r="AC434" s="15"/>
      <c r="AD434" s="12"/>
    </row>
    <row r="435" spans="1:30" ht="15.75" x14ac:dyDescent="0.2">
      <c r="A435" s="135"/>
      <c r="B435" s="200"/>
      <c r="C435" s="140"/>
      <c r="D435" s="145"/>
      <c r="E435" s="166"/>
      <c r="F435" s="193"/>
      <c r="G435" s="195"/>
      <c r="H435" s="145"/>
      <c r="I435" s="196"/>
      <c r="J435" s="193"/>
      <c r="K435" s="197"/>
      <c r="L435" s="197"/>
      <c r="M435" s="26">
        <f t="shared" si="711"/>
        <v>0</v>
      </c>
      <c r="N435" s="26">
        <f t="shared" si="712"/>
        <v>0</v>
      </c>
      <c r="O435" s="26">
        <f t="shared" si="712"/>
        <v>0</v>
      </c>
      <c r="P435" s="199"/>
      <c r="Q435" s="88" t="s">
        <v>7</v>
      </c>
      <c r="R435" s="96"/>
      <c r="S435" s="67">
        <f t="shared" si="707"/>
        <v>0</v>
      </c>
      <c r="T435" s="67">
        <v>0</v>
      </c>
      <c r="U435" s="67">
        <v>0</v>
      </c>
      <c r="V435" s="68">
        <f t="shared" si="708"/>
        <v>0</v>
      </c>
      <c r="W435" s="67">
        <v>0</v>
      </c>
      <c r="X435" s="67">
        <v>0</v>
      </c>
      <c r="Y435" s="79">
        <f t="shared" si="709"/>
        <v>0</v>
      </c>
      <c r="Z435" s="79">
        <f t="shared" si="709"/>
        <v>0</v>
      </c>
      <c r="AA435" s="79">
        <f t="shared" si="710"/>
        <v>0</v>
      </c>
      <c r="AB435" s="15"/>
      <c r="AC435" s="15"/>
      <c r="AD435" s="12"/>
    </row>
    <row r="436" spans="1:30" ht="15.75" x14ac:dyDescent="0.2">
      <c r="A436" s="135"/>
      <c r="B436" s="200"/>
      <c r="C436" s="140"/>
      <c r="D436" s="146"/>
      <c r="E436" s="166"/>
      <c r="F436" s="194"/>
      <c r="G436" s="195"/>
      <c r="H436" s="146"/>
      <c r="I436" s="196"/>
      <c r="J436" s="194"/>
      <c r="K436" s="197"/>
      <c r="L436" s="197"/>
      <c r="M436" s="161"/>
      <c r="N436" s="161"/>
      <c r="O436" s="161"/>
      <c r="P436" s="199"/>
      <c r="Q436" s="82" t="s">
        <v>3</v>
      </c>
      <c r="R436" s="97">
        <f t="shared" ref="R436" si="713">R435</f>
        <v>0</v>
      </c>
      <c r="S436" s="90">
        <f t="shared" ref="S436:X436" si="714">SUM(S432:S435)</f>
        <v>5614.1100000000006</v>
      </c>
      <c r="T436" s="90">
        <f t="shared" si="714"/>
        <v>2807.07</v>
      </c>
      <c r="U436" s="90">
        <f t="shared" si="714"/>
        <v>2807.04</v>
      </c>
      <c r="V436" s="90">
        <f t="shared" si="714"/>
        <v>5614.11</v>
      </c>
      <c r="W436" s="90">
        <f t="shared" si="714"/>
        <v>2807.07</v>
      </c>
      <c r="X436" s="90">
        <f t="shared" si="714"/>
        <v>5614.11</v>
      </c>
      <c r="Y436" s="165"/>
      <c r="Z436" s="165"/>
      <c r="AA436" s="165"/>
      <c r="AB436" s="15"/>
      <c r="AC436" s="15"/>
      <c r="AD436" s="12"/>
    </row>
    <row r="437" spans="1:30" ht="15.75" x14ac:dyDescent="0.2">
      <c r="A437" s="135">
        <v>9</v>
      </c>
      <c r="B437" s="200" t="s">
        <v>241</v>
      </c>
      <c r="C437" s="140" t="s">
        <v>274</v>
      </c>
      <c r="D437" s="144" t="s">
        <v>275</v>
      </c>
      <c r="E437" s="166" t="s">
        <v>73</v>
      </c>
      <c r="F437" s="192"/>
      <c r="G437" s="195" t="s">
        <v>276</v>
      </c>
      <c r="H437" s="166" t="s">
        <v>258</v>
      </c>
      <c r="I437" s="196">
        <v>176.4</v>
      </c>
      <c r="J437" s="192">
        <f t="shared" ref="J437" si="715">S439/2/I437</f>
        <v>0</v>
      </c>
      <c r="K437" s="197">
        <v>44774</v>
      </c>
      <c r="L437" s="197">
        <v>45107</v>
      </c>
      <c r="M437" s="33">
        <f>N437+O437</f>
        <v>0</v>
      </c>
      <c r="N437" s="31"/>
      <c r="O437" s="31">
        <v>0</v>
      </c>
      <c r="P437" s="198" t="s">
        <v>246</v>
      </c>
      <c r="Q437" s="88" t="s">
        <v>4</v>
      </c>
      <c r="R437" s="95"/>
      <c r="S437" s="67">
        <f t="shared" ref="S437:S440" si="716">T437+U437</f>
        <v>6906.06</v>
      </c>
      <c r="T437" s="67">
        <v>3453.03</v>
      </c>
      <c r="U437" s="67">
        <v>3453.03</v>
      </c>
      <c r="V437" s="68">
        <f t="shared" ref="V437:V440" si="717">X437</f>
        <v>6906.06</v>
      </c>
      <c r="W437" s="67">
        <v>3453.03</v>
      </c>
      <c r="X437" s="67">
        <v>6906.06</v>
      </c>
      <c r="Y437" s="31">
        <f t="shared" ref="Y437:Z440" si="718">M437+S437-V437</f>
        <v>0</v>
      </c>
      <c r="Z437" s="31">
        <f t="shared" si="718"/>
        <v>0</v>
      </c>
      <c r="AA437" s="31">
        <f t="shared" ref="AA437:AA440" si="719">O437+U437-X437+W437</f>
        <v>0</v>
      </c>
      <c r="AB437" s="15" t="s">
        <v>156</v>
      </c>
      <c r="AC437" s="15"/>
      <c r="AD437" s="63"/>
    </row>
    <row r="438" spans="1:30" ht="15.75" x14ac:dyDescent="0.2">
      <c r="A438" s="135"/>
      <c r="B438" s="200"/>
      <c r="C438" s="140"/>
      <c r="D438" s="145"/>
      <c r="E438" s="166"/>
      <c r="F438" s="193"/>
      <c r="G438" s="195"/>
      <c r="H438" s="166"/>
      <c r="I438" s="196"/>
      <c r="J438" s="193"/>
      <c r="K438" s="197"/>
      <c r="L438" s="197"/>
      <c r="M438" s="26">
        <f t="shared" ref="M438:M440" si="720">N438+O438</f>
        <v>0</v>
      </c>
      <c r="N438" s="26">
        <f t="shared" ref="N438:O440" si="721">Z437</f>
        <v>0</v>
      </c>
      <c r="O438" s="26">
        <f t="shared" si="721"/>
        <v>0</v>
      </c>
      <c r="P438" s="199"/>
      <c r="Q438" s="88" t="s">
        <v>5</v>
      </c>
      <c r="R438" s="96"/>
      <c r="S438" s="67">
        <f t="shared" si="716"/>
        <v>0</v>
      </c>
      <c r="T438" s="67">
        <v>0</v>
      </c>
      <c r="U438" s="67">
        <v>0</v>
      </c>
      <c r="V438" s="68">
        <f t="shared" si="717"/>
        <v>0</v>
      </c>
      <c r="W438" s="67">
        <v>0</v>
      </c>
      <c r="X438" s="67">
        <v>0</v>
      </c>
      <c r="Y438" s="31">
        <f t="shared" si="718"/>
        <v>0</v>
      </c>
      <c r="Z438" s="31">
        <f t="shared" si="718"/>
        <v>0</v>
      </c>
      <c r="AA438" s="31">
        <f t="shared" si="719"/>
        <v>0</v>
      </c>
      <c r="AB438" s="15"/>
      <c r="AC438" s="15"/>
      <c r="AD438" s="63"/>
    </row>
    <row r="439" spans="1:30" ht="15.75" x14ac:dyDescent="0.2">
      <c r="A439" s="135"/>
      <c r="B439" s="200"/>
      <c r="C439" s="140"/>
      <c r="D439" s="145"/>
      <c r="E439" s="166"/>
      <c r="F439" s="193"/>
      <c r="G439" s="195"/>
      <c r="H439" s="166"/>
      <c r="I439" s="196"/>
      <c r="J439" s="193"/>
      <c r="K439" s="197"/>
      <c r="L439" s="197"/>
      <c r="M439" s="26">
        <f t="shared" si="720"/>
        <v>0</v>
      </c>
      <c r="N439" s="26">
        <f t="shared" si="721"/>
        <v>0</v>
      </c>
      <c r="O439" s="26">
        <f t="shared" si="721"/>
        <v>0</v>
      </c>
      <c r="P439" s="199"/>
      <c r="Q439" s="88" t="s">
        <v>6</v>
      </c>
      <c r="R439" s="96"/>
      <c r="S439" s="67">
        <f t="shared" si="716"/>
        <v>0</v>
      </c>
      <c r="T439" s="67">
        <v>0</v>
      </c>
      <c r="U439" s="67">
        <v>0</v>
      </c>
      <c r="V439" s="68">
        <f t="shared" si="717"/>
        <v>0</v>
      </c>
      <c r="W439" s="67">
        <v>0</v>
      </c>
      <c r="X439" s="67">
        <v>0</v>
      </c>
      <c r="Y439" s="31">
        <f t="shared" si="718"/>
        <v>0</v>
      </c>
      <c r="Z439" s="31">
        <f t="shared" si="718"/>
        <v>0</v>
      </c>
      <c r="AA439" s="31">
        <f t="shared" si="719"/>
        <v>0</v>
      </c>
      <c r="AB439" s="15"/>
      <c r="AC439" s="15"/>
      <c r="AD439" s="63"/>
    </row>
    <row r="440" spans="1:30" ht="15.75" x14ac:dyDescent="0.2">
      <c r="A440" s="135"/>
      <c r="B440" s="200"/>
      <c r="C440" s="140"/>
      <c r="D440" s="145"/>
      <c r="E440" s="166"/>
      <c r="F440" s="193"/>
      <c r="G440" s="195"/>
      <c r="H440" s="166"/>
      <c r="I440" s="196"/>
      <c r="J440" s="193"/>
      <c r="K440" s="197"/>
      <c r="L440" s="197"/>
      <c r="M440" s="26">
        <f t="shared" si="720"/>
        <v>0</v>
      </c>
      <c r="N440" s="26">
        <f t="shared" si="721"/>
        <v>0</v>
      </c>
      <c r="O440" s="26">
        <f t="shared" si="721"/>
        <v>0</v>
      </c>
      <c r="P440" s="199"/>
      <c r="Q440" s="88" t="s">
        <v>7</v>
      </c>
      <c r="R440" s="96"/>
      <c r="S440" s="67">
        <f t="shared" si="716"/>
        <v>0</v>
      </c>
      <c r="T440" s="67">
        <v>0</v>
      </c>
      <c r="U440" s="67">
        <v>0</v>
      </c>
      <c r="V440" s="68">
        <f t="shared" si="717"/>
        <v>0</v>
      </c>
      <c r="W440" s="67">
        <v>0</v>
      </c>
      <c r="X440" s="67">
        <v>0</v>
      </c>
      <c r="Y440" s="79">
        <f t="shared" si="718"/>
        <v>0</v>
      </c>
      <c r="Z440" s="79">
        <f t="shared" si="718"/>
        <v>0</v>
      </c>
      <c r="AA440" s="79">
        <f t="shared" si="719"/>
        <v>0</v>
      </c>
      <c r="AB440" s="15"/>
      <c r="AC440" s="15"/>
      <c r="AD440" s="63"/>
    </row>
    <row r="441" spans="1:30" ht="15.75" x14ac:dyDescent="0.2">
      <c r="A441" s="135"/>
      <c r="B441" s="200"/>
      <c r="C441" s="140"/>
      <c r="D441" s="146"/>
      <c r="E441" s="166"/>
      <c r="F441" s="194"/>
      <c r="G441" s="195"/>
      <c r="H441" s="166"/>
      <c r="I441" s="196"/>
      <c r="J441" s="194"/>
      <c r="K441" s="197"/>
      <c r="L441" s="197"/>
      <c r="M441" s="161"/>
      <c r="N441" s="161"/>
      <c r="O441" s="161"/>
      <c r="P441" s="199"/>
      <c r="Q441" s="82" t="s">
        <v>3</v>
      </c>
      <c r="R441" s="97">
        <f t="shared" ref="R441" si="722">R440</f>
        <v>0</v>
      </c>
      <c r="S441" s="90">
        <f t="shared" ref="S441:X441" si="723">SUM(S437:S440)</f>
        <v>6906.06</v>
      </c>
      <c r="T441" s="90">
        <f t="shared" si="723"/>
        <v>3453.03</v>
      </c>
      <c r="U441" s="90">
        <f t="shared" si="723"/>
        <v>3453.03</v>
      </c>
      <c r="V441" s="90">
        <f t="shared" si="723"/>
        <v>6906.06</v>
      </c>
      <c r="W441" s="90">
        <f t="shared" si="723"/>
        <v>3453.03</v>
      </c>
      <c r="X441" s="90">
        <f t="shared" si="723"/>
        <v>6906.06</v>
      </c>
      <c r="Y441" s="165"/>
      <c r="Z441" s="165"/>
      <c r="AA441" s="165"/>
      <c r="AB441" s="15"/>
      <c r="AC441" s="15"/>
      <c r="AD441" s="63"/>
    </row>
    <row r="442" spans="1:30" ht="15.75" customHeight="1" x14ac:dyDescent="0.2">
      <c r="A442" s="135">
        <v>10</v>
      </c>
      <c r="B442" s="200" t="s">
        <v>241</v>
      </c>
      <c r="C442" s="140" t="s">
        <v>277</v>
      </c>
      <c r="D442" s="144" t="s">
        <v>278</v>
      </c>
      <c r="E442" s="166" t="s">
        <v>73</v>
      </c>
      <c r="F442" s="192"/>
      <c r="G442" s="195" t="s">
        <v>279</v>
      </c>
      <c r="H442" s="166" t="s">
        <v>254</v>
      </c>
      <c r="I442" s="196">
        <v>342.1</v>
      </c>
      <c r="J442" s="196">
        <f t="shared" ref="J442" si="724">S444/2/I442</f>
        <v>0</v>
      </c>
      <c r="K442" s="197">
        <v>44774</v>
      </c>
      <c r="L442" s="197">
        <v>45107</v>
      </c>
      <c r="M442" s="33">
        <f t="shared" ref="M442:M445" si="725">N442+O442</f>
        <v>0</v>
      </c>
      <c r="N442" s="31"/>
      <c r="O442" s="31">
        <v>0</v>
      </c>
      <c r="P442" s="198" t="s">
        <v>246</v>
      </c>
      <c r="Q442" s="88" t="s">
        <v>4</v>
      </c>
      <c r="R442" s="95"/>
      <c r="S442" s="67">
        <f t="shared" ref="S442:S445" si="726">T442+U442</f>
        <v>34644.93</v>
      </c>
      <c r="T442" s="67">
        <v>17322.48</v>
      </c>
      <c r="U442" s="67">
        <v>17322.45</v>
      </c>
      <c r="V442" s="68">
        <f t="shared" ref="V442:V445" si="727">X442</f>
        <v>34644.93</v>
      </c>
      <c r="W442" s="67">
        <v>17322.48</v>
      </c>
      <c r="X442" s="67">
        <v>34644.93</v>
      </c>
      <c r="Y442" s="31">
        <f t="shared" ref="Y442:Z445" si="728">M442+S442-V442</f>
        <v>0</v>
      </c>
      <c r="Z442" s="31">
        <f t="shared" si="728"/>
        <v>0</v>
      </c>
      <c r="AA442" s="31">
        <f t="shared" ref="AA442:AA445" si="729">O442+U442-X442+W442</f>
        <v>0</v>
      </c>
      <c r="AB442" s="15" t="s">
        <v>156</v>
      </c>
      <c r="AC442" s="15"/>
      <c r="AD442" s="12"/>
    </row>
    <row r="443" spans="1:30" ht="15.75" x14ac:dyDescent="0.2">
      <c r="A443" s="135"/>
      <c r="B443" s="200"/>
      <c r="C443" s="140"/>
      <c r="D443" s="145"/>
      <c r="E443" s="166"/>
      <c r="F443" s="193"/>
      <c r="G443" s="195"/>
      <c r="H443" s="166"/>
      <c r="I443" s="196"/>
      <c r="J443" s="196"/>
      <c r="K443" s="197"/>
      <c r="L443" s="197"/>
      <c r="M443" s="26">
        <f t="shared" si="725"/>
        <v>0</v>
      </c>
      <c r="N443" s="26">
        <f t="shared" ref="N443:O445" si="730">Z442</f>
        <v>0</v>
      </c>
      <c r="O443" s="26">
        <f t="shared" si="730"/>
        <v>0</v>
      </c>
      <c r="P443" s="199"/>
      <c r="Q443" s="88" t="s">
        <v>5</v>
      </c>
      <c r="R443" s="96"/>
      <c r="S443" s="67">
        <f t="shared" si="726"/>
        <v>0</v>
      </c>
      <c r="T443" s="67">
        <v>0</v>
      </c>
      <c r="U443" s="67">
        <v>0</v>
      </c>
      <c r="V443" s="68">
        <f t="shared" si="727"/>
        <v>0</v>
      </c>
      <c r="W443" s="67">
        <v>0</v>
      </c>
      <c r="X443" s="67">
        <v>0</v>
      </c>
      <c r="Y443" s="31">
        <f t="shared" si="728"/>
        <v>0</v>
      </c>
      <c r="Z443" s="31">
        <f t="shared" si="728"/>
        <v>0</v>
      </c>
      <c r="AA443" s="31">
        <f t="shared" si="729"/>
        <v>0</v>
      </c>
      <c r="AB443" s="15"/>
      <c r="AC443" s="15"/>
      <c r="AD443" s="12"/>
    </row>
    <row r="444" spans="1:30" ht="15.75" x14ac:dyDescent="0.2">
      <c r="A444" s="135"/>
      <c r="B444" s="200"/>
      <c r="C444" s="140"/>
      <c r="D444" s="145"/>
      <c r="E444" s="166"/>
      <c r="F444" s="193"/>
      <c r="G444" s="195"/>
      <c r="H444" s="166"/>
      <c r="I444" s="196"/>
      <c r="J444" s="196"/>
      <c r="K444" s="197"/>
      <c r="L444" s="197"/>
      <c r="M444" s="26">
        <f t="shared" si="725"/>
        <v>0</v>
      </c>
      <c r="N444" s="26">
        <f t="shared" si="730"/>
        <v>0</v>
      </c>
      <c r="O444" s="26">
        <f t="shared" si="730"/>
        <v>0</v>
      </c>
      <c r="P444" s="199"/>
      <c r="Q444" s="88" t="s">
        <v>6</v>
      </c>
      <c r="R444" s="96"/>
      <c r="S444" s="67">
        <f t="shared" si="726"/>
        <v>0</v>
      </c>
      <c r="T444" s="67">
        <v>0</v>
      </c>
      <c r="U444" s="67">
        <v>0</v>
      </c>
      <c r="V444" s="68">
        <f t="shared" si="727"/>
        <v>0</v>
      </c>
      <c r="W444" s="67">
        <v>0</v>
      </c>
      <c r="X444" s="67">
        <v>0</v>
      </c>
      <c r="Y444" s="31">
        <f t="shared" si="728"/>
        <v>0</v>
      </c>
      <c r="Z444" s="31">
        <f t="shared" si="728"/>
        <v>0</v>
      </c>
      <c r="AA444" s="31">
        <f t="shared" si="729"/>
        <v>0</v>
      </c>
      <c r="AB444" s="15"/>
      <c r="AC444" s="15"/>
      <c r="AD444" s="12"/>
    </row>
    <row r="445" spans="1:30" ht="15.75" x14ac:dyDescent="0.2">
      <c r="A445" s="135"/>
      <c r="B445" s="200"/>
      <c r="C445" s="140"/>
      <c r="D445" s="145"/>
      <c r="E445" s="166"/>
      <c r="F445" s="193"/>
      <c r="G445" s="195"/>
      <c r="H445" s="166"/>
      <c r="I445" s="196"/>
      <c r="J445" s="196"/>
      <c r="K445" s="197"/>
      <c r="L445" s="197"/>
      <c r="M445" s="26">
        <f t="shared" si="725"/>
        <v>0</v>
      </c>
      <c r="N445" s="26">
        <f t="shared" si="730"/>
        <v>0</v>
      </c>
      <c r="O445" s="26">
        <f t="shared" si="730"/>
        <v>0</v>
      </c>
      <c r="P445" s="199"/>
      <c r="Q445" s="88" t="s">
        <v>7</v>
      </c>
      <c r="R445" s="96"/>
      <c r="S445" s="67">
        <f t="shared" si="726"/>
        <v>0</v>
      </c>
      <c r="T445" s="67">
        <v>0</v>
      </c>
      <c r="U445" s="67">
        <v>0</v>
      </c>
      <c r="V445" s="68">
        <f t="shared" si="727"/>
        <v>0</v>
      </c>
      <c r="W445" s="67">
        <v>0</v>
      </c>
      <c r="X445" s="67">
        <v>0</v>
      </c>
      <c r="Y445" s="79">
        <f t="shared" si="728"/>
        <v>0</v>
      </c>
      <c r="Z445" s="79">
        <f t="shared" si="728"/>
        <v>0</v>
      </c>
      <c r="AA445" s="79">
        <f t="shared" si="729"/>
        <v>0</v>
      </c>
      <c r="AB445" s="15"/>
      <c r="AC445" s="15"/>
      <c r="AD445" s="12"/>
    </row>
    <row r="446" spans="1:30" ht="15.75" x14ac:dyDescent="0.2">
      <c r="A446" s="135"/>
      <c r="B446" s="200"/>
      <c r="C446" s="140"/>
      <c r="D446" s="146"/>
      <c r="E446" s="166"/>
      <c r="F446" s="194"/>
      <c r="G446" s="195"/>
      <c r="H446" s="166"/>
      <c r="I446" s="196"/>
      <c r="J446" s="196"/>
      <c r="K446" s="197"/>
      <c r="L446" s="197"/>
      <c r="M446" s="161"/>
      <c r="N446" s="161"/>
      <c r="O446" s="161"/>
      <c r="P446" s="199"/>
      <c r="Q446" s="82" t="s">
        <v>3</v>
      </c>
      <c r="R446" s="97">
        <f t="shared" ref="R446" si="731">R445</f>
        <v>0</v>
      </c>
      <c r="S446" s="90">
        <f t="shared" ref="S446:X446" si="732">SUM(S442:S445)</f>
        <v>34644.93</v>
      </c>
      <c r="T446" s="90">
        <f t="shared" si="732"/>
        <v>17322.48</v>
      </c>
      <c r="U446" s="90">
        <f t="shared" si="732"/>
        <v>17322.45</v>
      </c>
      <c r="V446" s="90">
        <f t="shared" si="732"/>
        <v>34644.93</v>
      </c>
      <c r="W446" s="90">
        <f t="shared" si="732"/>
        <v>17322.48</v>
      </c>
      <c r="X446" s="90">
        <f t="shared" si="732"/>
        <v>34644.93</v>
      </c>
      <c r="Y446" s="165"/>
      <c r="Z446" s="165"/>
      <c r="AA446" s="165"/>
      <c r="AB446" s="15"/>
      <c r="AC446" s="15"/>
      <c r="AD446" s="12"/>
    </row>
    <row r="447" spans="1:30" ht="15.75" x14ac:dyDescent="0.2">
      <c r="A447" s="135">
        <v>11</v>
      </c>
      <c r="B447" s="200" t="s">
        <v>241</v>
      </c>
      <c r="C447" s="140" t="s">
        <v>280</v>
      </c>
      <c r="D447" s="144" t="s">
        <v>281</v>
      </c>
      <c r="E447" s="166" t="s">
        <v>73</v>
      </c>
      <c r="F447" s="192"/>
      <c r="G447" s="195" t="s">
        <v>282</v>
      </c>
      <c r="H447" s="166" t="s">
        <v>283</v>
      </c>
      <c r="I447" s="196">
        <v>91.6</v>
      </c>
      <c r="J447" s="192">
        <v>13.05</v>
      </c>
      <c r="K447" s="197">
        <v>44774</v>
      </c>
      <c r="L447" s="197">
        <v>45107</v>
      </c>
      <c r="M447" s="33">
        <f t="shared" ref="M447:M450" si="733">N447+O447</f>
        <v>0</v>
      </c>
      <c r="N447" s="31"/>
      <c r="O447" s="31">
        <v>0</v>
      </c>
      <c r="P447" s="198" t="s">
        <v>246</v>
      </c>
      <c r="Q447" s="88" t="s">
        <v>4</v>
      </c>
      <c r="R447" s="95"/>
      <c r="S447" s="67">
        <f t="shared" ref="S447:S450" si="734">T447+U447</f>
        <v>3586.14</v>
      </c>
      <c r="T447" s="67">
        <v>1793.07</v>
      </c>
      <c r="U447" s="67">
        <v>1793.07</v>
      </c>
      <c r="V447" s="68">
        <f t="shared" ref="V447:V450" si="735">X447</f>
        <v>3586.14</v>
      </c>
      <c r="W447" s="67">
        <v>1793.07</v>
      </c>
      <c r="X447" s="67">
        <v>3586.14</v>
      </c>
      <c r="Y447" s="31">
        <f t="shared" ref="Y447:Z450" si="736">M447+S447-V447</f>
        <v>0</v>
      </c>
      <c r="Z447" s="31">
        <f t="shared" si="736"/>
        <v>0</v>
      </c>
      <c r="AA447" s="31">
        <f t="shared" ref="AA447:AA450" si="737">O447+U447-X447+W447</f>
        <v>0</v>
      </c>
      <c r="AB447" s="15" t="s">
        <v>156</v>
      </c>
      <c r="AC447" s="15"/>
      <c r="AD447" s="12"/>
    </row>
    <row r="448" spans="1:30" ht="15.75" x14ac:dyDescent="0.2">
      <c r="A448" s="135"/>
      <c r="B448" s="200"/>
      <c r="C448" s="140"/>
      <c r="D448" s="145"/>
      <c r="E448" s="166"/>
      <c r="F448" s="193"/>
      <c r="G448" s="195"/>
      <c r="H448" s="166"/>
      <c r="I448" s="196"/>
      <c r="J448" s="193"/>
      <c r="K448" s="197"/>
      <c r="L448" s="197"/>
      <c r="M448" s="26">
        <f t="shared" si="733"/>
        <v>0</v>
      </c>
      <c r="N448" s="26">
        <f t="shared" ref="N448:O450" si="738">Z447</f>
        <v>0</v>
      </c>
      <c r="O448" s="26">
        <f t="shared" si="738"/>
        <v>0</v>
      </c>
      <c r="P448" s="199"/>
      <c r="Q448" s="88" t="s">
        <v>5</v>
      </c>
      <c r="R448" s="96"/>
      <c r="S448" s="67">
        <f t="shared" si="734"/>
        <v>0</v>
      </c>
      <c r="T448" s="67">
        <v>0</v>
      </c>
      <c r="U448" s="67">
        <v>0</v>
      </c>
      <c r="V448" s="68">
        <f t="shared" si="735"/>
        <v>0</v>
      </c>
      <c r="W448" s="67">
        <v>0</v>
      </c>
      <c r="X448" s="67">
        <v>0</v>
      </c>
      <c r="Y448" s="31">
        <f t="shared" si="736"/>
        <v>0</v>
      </c>
      <c r="Z448" s="31">
        <f t="shared" si="736"/>
        <v>0</v>
      </c>
      <c r="AA448" s="31">
        <f t="shared" si="737"/>
        <v>0</v>
      </c>
      <c r="AB448" s="15"/>
      <c r="AC448" s="15"/>
      <c r="AD448" s="12"/>
    </row>
    <row r="449" spans="1:33" ht="15.75" x14ac:dyDescent="0.2">
      <c r="A449" s="135"/>
      <c r="B449" s="200"/>
      <c r="C449" s="140"/>
      <c r="D449" s="145"/>
      <c r="E449" s="166"/>
      <c r="F449" s="193"/>
      <c r="G449" s="195"/>
      <c r="H449" s="166"/>
      <c r="I449" s="196"/>
      <c r="J449" s="193"/>
      <c r="K449" s="197"/>
      <c r="L449" s="197"/>
      <c r="M449" s="26">
        <f t="shared" si="733"/>
        <v>0</v>
      </c>
      <c r="N449" s="26">
        <f t="shared" si="738"/>
        <v>0</v>
      </c>
      <c r="O449" s="26">
        <f t="shared" si="738"/>
        <v>0</v>
      </c>
      <c r="P449" s="199"/>
      <c r="Q449" s="88" t="s">
        <v>6</v>
      </c>
      <c r="R449" s="96"/>
      <c r="S449" s="67">
        <f t="shared" si="734"/>
        <v>0</v>
      </c>
      <c r="T449" s="67">
        <v>0</v>
      </c>
      <c r="U449" s="67">
        <v>0</v>
      </c>
      <c r="V449" s="68">
        <f t="shared" si="735"/>
        <v>0</v>
      </c>
      <c r="W449" s="67">
        <v>0</v>
      </c>
      <c r="X449" s="67">
        <v>0</v>
      </c>
      <c r="Y449" s="31">
        <f t="shared" si="736"/>
        <v>0</v>
      </c>
      <c r="Z449" s="31">
        <f t="shared" si="736"/>
        <v>0</v>
      </c>
      <c r="AA449" s="31">
        <f t="shared" si="737"/>
        <v>0</v>
      </c>
      <c r="AB449" s="15"/>
      <c r="AC449" s="15"/>
      <c r="AD449" s="12"/>
    </row>
    <row r="450" spans="1:33" ht="15.75" x14ac:dyDescent="0.2">
      <c r="A450" s="135"/>
      <c r="B450" s="200"/>
      <c r="C450" s="140"/>
      <c r="D450" s="145"/>
      <c r="E450" s="166"/>
      <c r="F450" s="193"/>
      <c r="G450" s="195"/>
      <c r="H450" s="166"/>
      <c r="I450" s="196"/>
      <c r="J450" s="193"/>
      <c r="K450" s="197"/>
      <c r="L450" s="197"/>
      <c r="M450" s="26">
        <f t="shared" si="733"/>
        <v>0</v>
      </c>
      <c r="N450" s="26">
        <f t="shared" si="738"/>
        <v>0</v>
      </c>
      <c r="O450" s="26">
        <f t="shared" si="738"/>
        <v>0</v>
      </c>
      <c r="P450" s="199"/>
      <c r="Q450" s="88" t="s">
        <v>7</v>
      </c>
      <c r="R450" s="96"/>
      <c r="S450" s="67">
        <f t="shared" si="734"/>
        <v>0</v>
      </c>
      <c r="T450" s="67">
        <v>0</v>
      </c>
      <c r="U450" s="67">
        <v>0</v>
      </c>
      <c r="V450" s="68">
        <f t="shared" si="735"/>
        <v>0</v>
      </c>
      <c r="W450" s="67">
        <v>0</v>
      </c>
      <c r="X450" s="67">
        <v>0</v>
      </c>
      <c r="Y450" s="79">
        <f t="shared" si="736"/>
        <v>0</v>
      </c>
      <c r="Z450" s="79">
        <f t="shared" si="736"/>
        <v>0</v>
      </c>
      <c r="AA450" s="79">
        <f t="shared" si="737"/>
        <v>0</v>
      </c>
      <c r="AB450" s="15"/>
      <c r="AC450" s="15"/>
      <c r="AD450" s="12"/>
      <c r="AG450" s="76"/>
    </row>
    <row r="451" spans="1:33" ht="15.75" x14ac:dyDescent="0.2">
      <c r="A451" s="135"/>
      <c r="B451" s="200"/>
      <c r="C451" s="140"/>
      <c r="D451" s="146"/>
      <c r="E451" s="166"/>
      <c r="F451" s="194"/>
      <c r="G451" s="195"/>
      <c r="H451" s="166"/>
      <c r="I451" s="196"/>
      <c r="J451" s="194"/>
      <c r="K451" s="197"/>
      <c r="L451" s="197"/>
      <c r="M451" s="161"/>
      <c r="N451" s="161"/>
      <c r="O451" s="161"/>
      <c r="P451" s="199"/>
      <c r="Q451" s="82" t="s">
        <v>3</v>
      </c>
      <c r="R451" s="97">
        <f t="shared" ref="R451" si="739">R450</f>
        <v>0</v>
      </c>
      <c r="S451" s="90">
        <f t="shared" ref="S451:X451" si="740">SUM(S447:S450)</f>
        <v>3586.14</v>
      </c>
      <c r="T451" s="90">
        <f t="shared" si="740"/>
        <v>1793.07</v>
      </c>
      <c r="U451" s="90">
        <f t="shared" si="740"/>
        <v>1793.07</v>
      </c>
      <c r="V451" s="90">
        <f t="shared" si="740"/>
        <v>3586.14</v>
      </c>
      <c r="W451" s="90">
        <f t="shared" si="740"/>
        <v>1793.07</v>
      </c>
      <c r="X451" s="90">
        <f t="shared" si="740"/>
        <v>3586.14</v>
      </c>
      <c r="Y451" s="165"/>
      <c r="Z451" s="165"/>
      <c r="AA451" s="165"/>
      <c r="AB451" s="15"/>
      <c r="AC451" s="15"/>
      <c r="AD451" s="12"/>
    </row>
    <row r="452" spans="1:33" ht="15.75" x14ac:dyDescent="0.2">
      <c r="A452" s="135">
        <v>12</v>
      </c>
      <c r="B452" s="200" t="s">
        <v>241</v>
      </c>
      <c r="C452" s="140" t="s">
        <v>284</v>
      </c>
      <c r="D452" s="144" t="s">
        <v>285</v>
      </c>
      <c r="E452" s="166" t="s">
        <v>73</v>
      </c>
      <c r="F452" s="192"/>
      <c r="G452" s="195" t="s">
        <v>286</v>
      </c>
      <c r="H452" s="166" t="s">
        <v>287</v>
      </c>
      <c r="I452" s="196">
        <v>354.6</v>
      </c>
      <c r="J452" s="192">
        <f t="shared" ref="J452:J487" si="741">S454/2/I452</f>
        <v>0</v>
      </c>
      <c r="K452" s="197">
        <v>44774</v>
      </c>
      <c r="L452" s="197">
        <v>45107</v>
      </c>
      <c r="M452" s="33">
        <f t="shared" ref="M452:M455" si="742">N452+O452</f>
        <v>0</v>
      </c>
      <c r="N452" s="31"/>
      <c r="O452" s="31">
        <v>0</v>
      </c>
      <c r="P452" s="198" t="s">
        <v>246</v>
      </c>
      <c r="Q452" s="88" t="s">
        <v>4</v>
      </c>
      <c r="R452" s="95"/>
      <c r="S452" s="67">
        <f t="shared" ref="S452:S455" si="743">T452+U452</f>
        <v>31320</v>
      </c>
      <c r="T452" s="67">
        <v>15660</v>
      </c>
      <c r="U452" s="67">
        <v>15660</v>
      </c>
      <c r="V452" s="68">
        <f t="shared" ref="V452:V455" si="744">X452</f>
        <v>31320</v>
      </c>
      <c r="W452" s="67">
        <v>15660</v>
      </c>
      <c r="X452" s="67">
        <v>31320</v>
      </c>
      <c r="Y452" s="31">
        <f t="shared" ref="Y452:Z455" si="745">M452+S452-V452</f>
        <v>0</v>
      </c>
      <c r="Z452" s="31">
        <f t="shared" si="745"/>
        <v>0</v>
      </c>
      <c r="AA452" s="31">
        <f t="shared" ref="AA452:AA455" si="746">O452+U452-X452+W452</f>
        <v>0</v>
      </c>
      <c r="AB452" s="15" t="s">
        <v>156</v>
      </c>
      <c r="AC452" s="15"/>
      <c r="AD452" s="12"/>
    </row>
    <row r="453" spans="1:33" ht="15.75" x14ac:dyDescent="0.2">
      <c r="A453" s="135"/>
      <c r="B453" s="200"/>
      <c r="C453" s="140"/>
      <c r="D453" s="145"/>
      <c r="E453" s="166"/>
      <c r="F453" s="193"/>
      <c r="G453" s="195"/>
      <c r="H453" s="166"/>
      <c r="I453" s="196"/>
      <c r="J453" s="193"/>
      <c r="K453" s="197"/>
      <c r="L453" s="197"/>
      <c r="M453" s="26">
        <f t="shared" si="742"/>
        <v>0</v>
      </c>
      <c r="N453" s="26">
        <f t="shared" ref="N453:O455" si="747">Z452</f>
        <v>0</v>
      </c>
      <c r="O453" s="26">
        <f t="shared" si="747"/>
        <v>0</v>
      </c>
      <c r="P453" s="199"/>
      <c r="Q453" s="88" t="s">
        <v>5</v>
      </c>
      <c r="R453" s="96"/>
      <c r="S453" s="67">
        <f t="shared" si="743"/>
        <v>0</v>
      </c>
      <c r="T453" s="67">
        <v>0</v>
      </c>
      <c r="U453" s="67">
        <v>0</v>
      </c>
      <c r="V453" s="68">
        <f t="shared" si="744"/>
        <v>0</v>
      </c>
      <c r="W453" s="67">
        <v>0</v>
      </c>
      <c r="X453" s="67">
        <v>0</v>
      </c>
      <c r="Y453" s="31">
        <f t="shared" si="745"/>
        <v>0</v>
      </c>
      <c r="Z453" s="31">
        <f t="shared" si="745"/>
        <v>0</v>
      </c>
      <c r="AA453" s="31">
        <f t="shared" si="746"/>
        <v>0</v>
      </c>
      <c r="AB453" s="15"/>
      <c r="AC453" s="15"/>
      <c r="AD453" s="12"/>
    </row>
    <row r="454" spans="1:33" ht="15.75" x14ac:dyDescent="0.2">
      <c r="A454" s="135"/>
      <c r="B454" s="200"/>
      <c r="C454" s="140"/>
      <c r="D454" s="145"/>
      <c r="E454" s="166"/>
      <c r="F454" s="193"/>
      <c r="G454" s="195"/>
      <c r="H454" s="166"/>
      <c r="I454" s="196"/>
      <c r="J454" s="193"/>
      <c r="K454" s="197"/>
      <c r="L454" s="197"/>
      <c r="M454" s="26">
        <f t="shared" si="742"/>
        <v>0</v>
      </c>
      <c r="N454" s="26">
        <f t="shared" si="747"/>
        <v>0</v>
      </c>
      <c r="O454" s="26">
        <f t="shared" si="747"/>
        <v>0</v>
      </c>
      <c r="P454" s="199"/>
      <c r="Q454" s="88" t="s">
        <v>6</v>
      </c>
      <c r="R454" s="96"/>
      <c r="S454" s="67">
        <f t="shared" si="743"/>
        <v>0</v>
      </c>
      <c r="T454" s="67">
        <v>0</v>
      </c>
      <c r="U454" s="67">
        <v>0</v>
      </c>
      <c r="V454" s="68">
        <f t="shared" si="744"/>
        <v>0</v>
      </c>
      <c r="W454" s="67">
        <v>0</v>
      </c>
      <c r="X454" s="67">
        <v>0</v>
      </c>
      <c r="Y454" s="31">
        <f t="shared" si="745"/>
        <v>0</v>
      </c>
      <c r="Z454" s="31">
        <f t="shared" si="745"/>
        <v>0</v>
      </c>
      <c r="AA454" s="31">
        <f t="shared" si="746"/>
        <v>0</v>
      </c>
      <c r="AB454" s="15"/>
      <c r="AC454" s="15"/>
      <c r="AD454" s="12"/>
    </row>
    <row r="455" spans="1:33" ht="15.75" x14ac:dyDescent="0.2">
      <c r="A455" s="135"/>
      <c r="B455" s="200"/>
      <c r="C455" s="140"/>
      <c r="D455" s="145"/>
      <c r="E455" s="166"/>
      <c r="F455" s="193"/>
      <c r="G455" s="195"/>
      <c r="H455" s="166"/>
      <c r="I455" s="196"/>
      <c r="J455" s="193"/>
      <c r="K455" s="197"/>
      <c r="L455" s="197"/>
      <c r="M455" s="26">
        <f t="shared" si="742"/>
        <v>0</v>
      </c>
      <c r="N455" s="26">
        <f t="shared" si="747"/>
        <v>0</v>
      </c>
      <c r="O455" s="26">
        <f t="shared" si="747"/>
        <v>0</v>
      </c>
      <c r="P455" s="199"/>
      <c r="Q455" s="88" t="s">
        <v>7</v>
      </c>
      <c r="R455" s="96"/>
      <c r="S455" s="67">
        <f t="shared" si="743"/>
        <v>0</v>
      </c>
      <c r="T455" s="67">
        <v>0</v>
      </c>
      <c r="U455" s="67">
        <v>0</v>
      </c>
      <c r="V455" s="68">
        <f t="shared" si="744"/>
        <v>0</v>
      </c>
      <c r="W455" s="67">
        <v>0</v>
      </c>
      <c r="X455" s="67">
        <v>0</v>
      </c>
      <c r="Y455" s="79">
        <f t="shared" si="745"/>
        <v>0</v>
      </c>
      <c r="Z455" s="79">
        <f t="shared" si="745"/>
        <v>0</v>
      </c>
      <c r="AA455" s="79">
        <f t="shared" si="746"/>
        <v>0</v>
      </c>
      <c r="AB455" s="15"/>
      <c r="AC455" s="15"/>
      <c r="AD455" s="12"/>
    </row>
    <row r="456" spans="1:33" ht="15.75" x14ac:dyDescent="0.2">
      <c r="A456" s="135"/>
      <c r="B456" s="200"/>
      <c r="C456" s="140"/>
      <c r="D456" s="146"/>
      <c r="E456" s="166"/>
      <c r="F456" s="194"/>
      <c r="G456" s="195"/>
      <c r="H456" s="166"/>
      <c r="I456" s="196"/>
      <c r="J456" s="194"/>
      <c r="K456" s="197"/>
      <c r="L456" s="197"/>
      <c r="M456" s="161"/>
      <c r="N456" s="161"/>
      <c r="O456" s="161"/>
      <c r="P456" s="199"/>
      <c r="Q456" s="82" t="s">
        <v>3</v>
      </c>
      <c r="R456" s="97">
        <f t="shared" ref="R456" si="748">R455</f>
        <v>0</v>
      </c>
      <c r="S456" s="90">
        <f t="shared" ref="S456:X456" si="749">SUM(S452:S455)</f>
        <v>31320</v>
      </c>
      <c r="T456" s="90">
        <f t="shared" si="749"/>
        <v>15660</v>
      </c>
      <c r="U456" s="90">
        <f t="shared" si="749"/>
        <v>15660</v>
      </c>
      <c r="V456" s="90">
        <f t="shared" si="749"/>
        <v>31320</v>
      </c>
      <c r="W456" s="90">
        <f t="shared" si="749"/>
        <v>15660</v>
      </c>
      <c r="X456" s="90">
        <f t="shared" si="749"/>
        <v>31320</v>
      </c>
      <c r="Y456" s="165"/>
      <c r="Z456" s="165"/>
      <c r="AA456" s="165"/>
      <c r="AB456" s="15"/>
      <c r="AC456" s="15"/>
      <c r="AD456" s="12"/>
    </row>
    <row r="457" spans="1:33" ht="15.75" x14ac:dyDescent="0.2">
      <c r="A457" s="135">
        <v>13</v>
      </c>
      <c r="B457" s="200" t="s">
        <v>241</v>
      </c>
      <c r="C457" s="140" t="s">
        <v>288</v>
      </c>
      <c r="D457" s="144" t="s">
        <v>289</v>
      </c>
      <c r="E457" s="166" t="s">
        <v>73</v>
      </c>
      <c r="F457" s="192"/>
      <c r="G457" s="195" t="s">
        <v>290</v>
      </c>
      <c r="H457" s="166" t="s">
        <v>258</v>
      </c>
      <c r="I457" s="196">
        <v>115.9</v>
      </c>
      <c r="J457" s="192">
        <f t="shared" ref="J457:J492" si="750">S459/2/I457</f>
        <v>0</v>
      </c>
      <c r="K457" s="197">
        <v>44774</v>
      </c>
      <c r="L457" s="197">
        <v>45107</v>
      </c>
      <c r="M457" s="33">
        <f t="shared" ref="M457:M460" si="751">N457+O457</f>
        <v>0</v>
      </c>
      <c r="N457" s="31"/>
      <c r="O457" s="31">
        <v>0</v>
      </c>
      <c r="P457" s="198" t="s">
        <v>246</v>
      </c>
      <c r="Q457" s="88" t="s">
        <v>4</v>
      </c>
      <c r="R457" s="95"/>
      <c r="S457" s="67">
        <f t="shared" ref="S457:S460" si="752">T457+U457</f>
        <v>4537.5</v>
      </c>
      <c r="T457" s="67">
        <v>2268.75</v>
      </c>
      <c r="U457" s="67">
        <v>2268.75</v>
      </c>
      <c r="V457" s="68">
        <f t="shared" ref="V457:V460" si="753">X457</f>
        <v>4537.5</v>
      </c>
      <c r="W457" s="67">
        <v>2268.75</v>
      </c>
      <c r="X457" s="67">
        <v>4537.5</v>
      </c>
      <c r="Y457" s="31">
        <f t="shared" ref="Y457:Z460" si="754">M457+S457-V457</f>
        <v>0</v>
      </c>
      <c r="Z457" s="31">
        <f t="shared" si="754"/>
        <v>0</v>
      </c>
      <c r="AA457" s="31">
        <f t="shared" ref="AA457:AA460" si="755">O457+U457-X457+W457</f>
        <v>0</v>
      </c>
      <c r="AB457" s="15" t="s">
        <v>156</v>
      </c>
      <c r="AC457" s="15"/>
      <c r="AD457" s="12"/>
    </row>
    <row r="458" spans="1:33" ht="15.75" x14ac:dyDescent="0.2">
      <c r="A458" s="135"/>
      <c r="B458" s="200"/>
      <c r="C458" s="140"/>
      <c r="D458" s="145"/>
      <c r="E458" s="166"/>
      <c r="F458" s="193"/>
      <c r="G458" s="195"/>
      <c r="H458" s="166"/>
      <c r="I458" s="196"/>
      <c r="J458" s="193"/>
      <c r="K458" s="197"/>
      <c r="L458" s="197"/>
      <c r="M458" s="26">
        <f t="shared" si="751"/>
        <v>0</v>
      </c>
      <c r="N458" s="26">
        <f t="shared" ref="N458:O460" si="756">Z457</f>
        <v>0</v>
      </c>
      <c r="O458" s="26">
        <f t="shared" si="756"/>
        <v>0</v>
      </c>
      <c r="P458" s="199"/>
      <c r="Q458" s="88" t="s">
        <v>5</v>
      </c>
      <c r="R458" s="96"/>
      <c r="S458" s="67">
        <f t="shared" si="752"/>
        <v>0</v>
      </c>
      <c r="T458" s="67">
        <v>0</v>
      </c>
      <c r="U458" s="67">
        <v>0</v>
      </c>
      <c r="V458" s="68">
        <f t="shared" si="753"/>
        <v>0</v>
      </c>
      <c r="W458" s="67">
        <v>0</v>
      </c>
      <c r="X458" s="67">
        <v>0</v>
      </c>
      <c r="Y458" s="31">
        <f t="shared" si="754"/>
        <v>0</v>
      </c>
      <c r="Z458" s="31">
        <f t="shared" si="754"/>
        <v>0</v>
      </c>
      <c r="AA458" s="31">
        <f t="shared" si="755"/>
        <v>0</v>
      </c>
      <c r="AB458" s="15"/>
      <c r="AC458" s="15"/>
      <c r="AD458" s="12"/>
    </row>
    <row r="459" spans="1:33" ht="15.75" x14ac:dyDescent="0.2">
      <c r="A459" s="135"/>
      <c r="B459" s="200"/>
      <c r="C459" s="140"/>
      <c r="D459" s="145"/>
      <c r="E459" s="166"/>
      <c r="F459" s="193"/>
      <c r="G459" s="195"/>
      <c r="H459" s="166"/>
      <c r="I459" s="196"/>
      <c r="J459" s="193"/>
      <c r="K459" s="197"/>
      <c r="L459" s="197"/>
      <c r="M459" s="26">
        <f t="shared" si="751"/>
        <v>0</v>
      </c>
      <c r="N459" s="26">
        <f t="shared" si="756"/>
        <v>0</v>
      </c>
      <c r="O459" s="26">
        <f t="shared" si="756"/>
        <v>0</v>
      </c>
      <c r="P459" s="199"/>
      <c r="Q459" s="88" t="s">
        <v>6</v>
      </c>
      <c r="R459" s="96"/>
      <c r="S459" s="67">
        <f t="shared" si="752"/>
        <v>0</v>
      </c>
      <c r="T459" s="67">
        <v>0</v>
      </c>
      <c r="U459" s="67">
        <v>0</v>
      </c>
      <c r="V459" s="68">
        <f t="shared" si="753"/>
        <v>0</v>
      </c>
      <c r="W459" s="67">
        <v>0</v>
      </c>
      <c r="X459" s="67">
        <v>0</v>
      </c>
      <c r="Y459" s="31">
        <f t="shared" si="754"/>
        <v>0</v>
      </c>
      <c r="Z459" s="31">
        <f t="shared" si="754"/>
        <v>0</v>
      </c>
      <c r="AA459" s="31">
        <f t="shared" si="755"/>
        <v>0</v>
      </c>
      <c r="AB459" s="15"/>
      <c r="AC459" s="15"/>
      <c r="AD459" s="12"/>
    </row>
    <row r="460" spans="1:33" ht="15.75" x14ac:dyDescent="0.2">
      <c r="A460" s="135"/>
      <c r="B460" s="200"/>
      <c r="C460" s="140"/>
      <c r="D460" s="145"/>
      <c r="E460" s="166"/>
      <c r="F460" s="193"/>
      <c r="G460" s="195"/>
      <c r="H460" s="166"/>
      <c r="I460" s="196"/>
      <c r="J460" s="193"/>
      <c r="K460" s="197"/>
      <c r="L460" s="197"/>
      <c r="M460" s="26">
        <f t="shared" si="751"/>
        <v>0</v>
      </c>
      <c r="N460" s="26">
        <f t="shared" si="756"/>
        <v>0</v>
      </c>
      <c r="O460" s="26">
        <f t="shared" si="756"/>
        <v>0</v>
      </c>
      <c r="P460" s="199"/>
      <c r="Q460" s="88" t="s">
        <v>7</v>
      </c>
      <c r="R460" s="96"/>
      <c r="S460" s="67">
        <f t="shared" si="752"/>
        <v>0</v>
      </c>
      <c r="T460" s="67">
        <v>0</v>
      </c>
      <c r="U460" s="67">
        <v>0</v>
      </c>
      <c r="V460" s="68">
        <f t="shared" si="753"/>
        <v>0</v>
      </c>
      <c r="W460" s="67">
        <v>0</v>
      </c>
      <c r="X460" s="67">
        <v>0</v>
      </c>
      <c r="Y460" s="79">
        <f t="shared" si="754"/>
        <v>0</v>
      </c>
      <c r="Z460" s="79">
        <f t="shared" si="754"/>
        <v>0</v>
      </c>
      <c r="AA460" s="79">
        <f t="shared" si="755"/>
        <v>0</v>
      </c>
      <c r="AB460" s="15"/>
      <c r="AC460" s="15"/>
      <c r="AD460" s="12"/>
    </row>
    <row r="461" spans="1:33" ht="15.75" x14ac:dyDescent="0.2">
      <c r="A461" s="135"/>
      <c r="B461" s="200"/>
      <c r="C461" s="140"/>
      <c r="D461" s="146"/>
      <c r="E461" s="166"/>
      <c r="F461" s="194"/>
      <c r="G461" s="195"/>
      <c r="H461" s="166"/>
      <c r="I461" s="196"/>
      <c r="J461" s="194"/>
      <c r="K461" s="197"/>
      <c r="L461" s="197"/>
      <c r="M461" s="161"/>
      <c r="N461" s="161"/>
      <c r="O461" s="161"/>
      <c r="P461" s="199"/>
      <c r="Q461" s="82" t="s">
        <v>3</v>
      </c>
      <c r="R461" s="97">
        <f t="shared" ref="R461" si="757">R460</f>
        <v>0</v>
      </c>
      <c r="S461" s="90">
        <f t="shared" ref="S461:X461" si="758">SUM(S457:S460)</f>
        <v>4537.5</v>
      </c>
      <c r="T461" s="90">
        <f t="shared" si="758"/>
        <v>2268.75</v>
      </c>
      <c r="U461" s="90">
        <f t="shared" si="758"/>
        <v>2268.75</v>
      </c>
      <c r="V461" s="90">
        <f t="shared" si="758"/>
        <v>4537.5</v>
      </c>
      <c r="W461" s="90">
        <f t="shared" si="758"/>
        <v>2268.75</v>
      </c>
      <c r="X461" s="90">
        <f t="shared" si="758"/>
        <v>4537.5</v>
      </c>
      <c r="Y461" s="165"/>
      <c r="Z461" s="165"/>
      <c r="AA461" s="165"/>
      <c r="AB461" s="15"/>
      <c r="AC461" s="15"/>
      <c r="AD461" s="12"/>
    </row>
    <row r="462" spans="1:33" ht="15.75" x14ac:dyDescent="0.2">
      <c r="A462" s="135">
        <v>14</v>
      </c>
      <c r="B462" s="200" t="s">
        <v>241</v>
      </c>
      <c r="C462" s="140" t="s">
        <v>291</v>
      </c>
      <c r="D462" s="144" t="s">
        <v>292</v>
      </c>
      <c r="E462" s="166" t="s">
        <v>73</v>
      </c>
      <c r="F462" s="192"/>
      <c r="G462" s="195" t="s">
        <v>293</v>
      </c>
      <c r="H462" s="166" t="s">
        <v>294</v>
      </c>
      <c r="I462" s="196">
        <v>1392.4</v>
      </c>
      <c r="J462" s="192">
        <f t="shared" ref="J462:J497" si="759">S464/2/I462</f>
        <v>0</v>
      </c>
      <c r="K462" s="197">
        <v>44774</v>
      </c>
      <c r="L462" s="197">
        <v>45107</v>
      </c>
      <c r="M462" s="33">
        <f t="shared" ref="M462:M465" si="760">N462+O462</f>
        <v>0</v>
      </c>
      <c r="N462" s="31"/>
      <c r="O462" s="31">
        <v>0</v>
      </c>
      <c r="P462" s="198" t="s">
        <v>246</v>
      </c>
      <c r="Q462" s="88" t="s">
        <v>4</v>
      </c>
      <c r="R462" s="95"/>
      <c r="S462" s="67">
        <f t="shared" ref="S462:S465" si="761">T462+U462</f>
        <v>102040.59</v>
      </c>
      <c r="T462" s="67">
        <v>51020.31</v>
      </c>
      <c r="U462" s="67">
        <v>51020.28</v>
      </c>
      <c r="V462" s="68">
        <f t="shared" ref="V462:V465" si="762">X462</f>
        <v>102040.59</v>
      </c>
      <c r="W462" s="67">
        <v>51020.31</v>
      </c>
      <c r="X462" s="67">
        <v>102040.59</v>
      </c>
      <c r="Y462" s="31">
        <f t="shared" ref="Y462:Z465" si="763">M462+S462-V462</f>
        <v>0</v>
      </c>
      <c r="Z462" s="31">
        <f t="shared" si="763"/>
        <v>0</v>
      </c>
      <c r="AA462" s="31">
        <f t="shared" ref="AA462:AA465" si="764">O462+U462-X462+W462</f>
        <v>0</v>
      </c>
      <c r="AB462" s="15" t="s">
        <v>156</v>
      </c>
      <c r="AC462" s="15"/>
      <c r="AD462" s="12"/>
    </row>
    <row r="463" spans="1:33" ht="15.75" x14ac:dyDescent="0.2">
      <c r="A463" s="135"/>
      <c r="B463" s="200"/>
      <c r="C463" s="140"/>
      <c r="D463" s="145"/>
      <c r="E463" s="166"/>
      <c r="F463" s="193"/>
      <c r="G463" s="195"/>
      <c r="H463" s="166"/>
      <c r="I463" s="196"/>
      <c r="J463" s="193"/>
      <c r="K463" s="197"/>
      <c r="L463" s="197"/>
      <c r="M463" s="26">
        <f t="shared" si="760"/>
        <v>0</v>
      </c>
      <c r="N463" s="26">
        <f t="shared" ref="N463:O465" si="765">Z462</f>
        <v>0</v>
      </c>
      <c r="O463" s="26">
        <f t="shared" si="765"/>
        <v>0</v>
      </c>
      <c r="P463" s="199"/>
      <c r="Q463" s="88" t="s">
        <v>5</v>
      </c>
      <c r="R463" s="96"/>
      <c r="S463" s="67">
        <f t="shared" si="761"/>
        <v>0</v>
      </c>
      <c r="T463" s="67">
        <v>0</v>
      </c>
      <c r="U463" s="67">
        <v>0</v>
      </c>
      <c r="V463" s="68">
        <f t="shared" si="762"/>
        <v>0</v>
      </c>
      <c r="W463" s="67">
        <v>0</v>
      </c>
      <c r="X463" s="67">
        <v>0</v>
      </c>
      <c r="Y463" s="31">
        <f t="shared" si="763"/>
        <v>0</v>
      </c>
      <c r="Z463" s="31">
        <f t="shared" si="763"/>
        <v>0</v>
      </c>
      <c r="AA463" s="31">
        <f t="shared" si="764"/>
        <v>0</v>
      </c>
      <c r="AB463" s="15"/>
      <c r="AC463" s="15"/>
      <c r="AD463" s="12"/>
    </row>
    <row r="464" spans="1:33" ht="15.75" x14ac:dyDescent="0.2">
      <c r="A464" s="135"/>
      <c r="B464" s="200"/>
      <c r="C464" s="140"/>
      <c r="D464" s="145"/>
      <c r="E464" s="166"/>
      <c r="F464" s="193"/>
      <c r="G464" s="195"/>
      <c r="H464" s="166"/>
      <c r="I464" s="196"/>
      <c r="J464" s="193"/>
      <c r="K464" s="197"/>
      <c r="L464" s="197"/>
      <c r="M464" s="26">
        <f t="shared" si="760"/>
        <v>0</v>
      </c>
      <c r="N464" s="26">
        <f t="shared" si="765"/>
        <v>0</v>
      </c>
      <c r="O464" s="26">
        <f t="shared" si="765"/>
        <v>0</v>
      </c>
      <c r="P464" s="199"/>
      <c r="Q464" s="88" t="s">
        <v>6</v>
      </c>
      <c r="R464" s="96"/>
      <c r="S464" s="67">
        <f t="shared" si="761"/>
        <v>0</v>
      </c>
      <c r="T464" s="67">
        <v>0</v>
      </c>
      <c r="U464" s="67">
        <v>0</v>
      </c>
      <c r="V464" s="68">
        <f t="shared" si="762"/>
        <v>0</v>
      </c>
      <c r="W464" s="67">
        <v>0</v>
      </c>
      <c r="X464" s="67">
        <v>0</v>
      </c>
      <c r="Y464" s="31">
        <f t="shared" si="763"/>
        <v>0</v>
      </c>
      <c r="Z464" s="31">
        <f t="shared" si="763"/>
        <v>0</v>
      </c>
      <c r="AA464" s="31">
        <f t="shared" si="764"/>
        <v>0</v>
      </c>
      <c r="AB464" s="15"/>
      <c r="AC464" s="15"/>
      <c r="AD464" s="12"/>
    </row>
    <row r="465" spans="1:30" ht="15.75" x14ac:dyDescent="0.2">
      <c r="A465" s="135"/>
      <c r="B465" s="200"/>
      <c r="C465" s="140"/>
      <c r="D465" s="145"/>
      <c r="E465" s="166"/>
      <c r="F465" s="193"/>
      <c r="G465" s="195"/>
      <c r="H465" s="166"/>
      <c r="I465" s="196"/>
      <c r="J465" s="193"/>
      <c r="K465" s="197"/>
      <c r="L465" s="197"/>
      <c r="M465" s="26">
        <f t="shared" si="760"/>
        <v>0</v>
      </c>
      <c r="N465" s="26">
        <f t="shared" si="765"/>
        <v>0</v>
      </c>
      <c r="O465" s="26">
        <f t="shared" si="765"/>
        <v>0</v>
      </c>
      <c r="P465" s="199"/>
      <c r="Q465" s="88" t="s">
        <v>7</v>
      </c>
      <c r="R465" s="96"/>
      <c r="S465" s="67">
        <f t="shared" si="761"/>
        <v>0</v>
      </c>
      <c r="T465" s="67">
        <v>0</v>
      </c>
      <c r="U465" s="67">
        <v>0</v>
      </c>
      <c r="V465" s="68">
        <f t="shared" si="762"/>
        <v>0</v>
      </c>
      <c r="W465" s="67">
        <v>0</v>
      </c>
      <c r="X465" s="67">
        <v>0</v>
      </c>
      <c r="Y465" s="79">
        <f t="shared" si="763"/>
        <v>0</v>
      </c>
      <c r="Z465" s="79">
        <f t="shared" si="763"/>
        <v>0</v>
      </c>
      <c r="AA465" s="79">
        <f t="shared" si="764"/>
        <v>0</v>
      </c>
      <c r="AB465" s="15"/>
      <c r="AC465" s="15"/>
      <c r="AD465" s="12"/>
    </row>
    <row r="466" spans="1:30" ht="15.75" x14ac:dyDescent="0.2">
      <c r="A466" s="135"/>
      <c r="B466" s="200"/>
      <c r="C466" s="140"/>
      <c r="D466" s="146"/>
      <c r="E466" s="166"/>
      <c r="F466" s="194"/>
      <c r="G466" s="195"/>
      <c r="H466" s="166"/>
      <c r="I466" s="196"/>
      <c r="J466" s="194"/>
      <c r="K466" s="197"/>
      <c r="L466" s="197"/>
      <c r="M466" s="161"/>
      <c r="N466" s="161"/>
      <c r="O466" s="161"/>
      <c r="P466" s="199"/>
      <c r="Q466" s="82" t="s">
        <v>3</v>
      </c>
      <c r="R466" s="97">
        <f t="shared" ref="R466" si="766">R465</f>
        <v>0</v>
      </c>
      <c r="S466" s="90">
        <f t="shared" ref="S466:X466" si="767">SUM(S462:S465)</f>
        <v>102040.59</v>
      </c>
      <c r="T466" s="90">
        <f t="shared" si="767"/>
        <v>51020.31</v>
      </c>
      <c r="U466" s="90">
        <f t="shared" si="767"/>
        <v>51020.28</v>
      </c>
      <c r="V466" s="90">
        <f t="shared" si="767"/>
        <v>102040.59</v>
      </c>
      <c r="W466" s="90">
        <f t="shared" si="767"/>
        <v>51020.31</v>
      </c>
      <c r="X466" s="90">
        <f t="shared" si="767"/>
        <v>102040.59</v>
      </c>
      <c r="Y466" s="165"/>
      <c r="Z466" s="165"/>
      <c r="AA466" s="165"/>
      <c r="AB466" s="15"/>
      <c r="AC466" s="15"/>
      <c r="AD466" s="83"/>
    </row>
    <row r="467" spans="1:30" ht="15.75" x14ac:dyDescent="0.2">
      <c r="A467" s="135">
        <v>15</v>
      </c>
      <c r="B467" s="200" t="s">
        <v>241</v>
      </c>
      <c r="C467" s="140" t="s">
        <v>295</v>
      </c>
      <c r="D467" s="144" t="s">
        <v>296</v>
      </c>
      <c r="E467" s="166" t="s">
        <v>73</v>
      </c>
      <c r="F467" s="192"/>
      <c r="G467" s="195" t="s">
        <v>297</v>
      </c>
      <c r="H467" s="166" t="s">
        <v>258</v>
      </c>
      <c r="I467" s="196">
        <v>71.39</v>
      </c>
      <c r="J467" s="192">
        <f t="shared" ref="J467:J502" si="768">S469/2/I467</f>
        <v>0</v>
      </c>
      <c r="K467" s="197">
        <v>44774</v>
      </c>
      <c r="L467" s="197">
        <v>45107</v>
      </c>
      <c r="M467" s="33">
        <f t="shared" ref="M467:M470" si="769">N467+O467</f>
        <v>0</v>
      </c>
      <c r="N467" s="31"/>
      <c r="O467" s="31">
        <v>0</v>
      </c>
      <c r="P467" s="198" t="s">
        <v>246</v>
      </c>
      <c r="Q467" s="88" t="s">
        <v>4</v>
      </c>
      <c r="R467" s="95"/>
      <c r="S467" s="67">
        <f t="shared" ref="S467:S470" si="770">T467+U467</f>
        <v>2571.33</v>
      </c>
      <c r="T467" s="67">
        <v>1285.68</v>
      </c>
      <c r="U467" s="67">
        <v>1285.6500000000001</v>
      </c>
      <c r="V467" s="68">
        <f t="shared" ref="V467:V470" si="771">X467</f>
        <v>2571.33</v>
      </c>
      <c r="W467" s="67">
        <v>1285.68</v>
      </c>
      <c r="X467" s="67">
        <v>2571.33</v>
      </c>
      <c r="Y467" s="31">
        <f t="shared" ref="Y467:Z470" si="772">M467+S467-V467</f>
        <v>0</v>
      </c>
      <c r="Z467" s="31">
        <f t="shared" si="772"/>
        <v>0</v>
      </c>
      <c r="AA467" s="31">
        <f t="shared" ref="AA467:AA470" si="773">O467+U467-X467+W467</f>
        <v>0</v>
      </c>
      <c r="AB467" s="15" t="s">
        <v>156</v>
      </c>
      <c r="AC467" s="84"/>
      <c r="AD467" s="85"/>
    </row>
    <row r="468" spans="1:30" ht="15.75" x14ac:dyDescent="0.2">
      <c r="A468" s="135"/>
      <c r="B468" s="200"/>
      <c r="C468" s="140"/>
      <c r="D468" s="145"/>
      <c r="E468" s="166"/>
      <c r="F468" s="193"/>
      <c r="G468" s="195"/>
      <c r="H468" s="166"/>
      <c r="I468" s="196"/>
      <c r="J468" s="193"/>
      <c r="K468" s="197"/>
      <c r="L468" s="197"/>
      <c r="M468" s="26">
        <f t="shared" si="769"/>
        <v>0</v>
      </c>
      <c r="N468" s="26">
        <f t="shared" ref="N468:O470" si="774">Z467</f>
        <v>0</v>
      </c>
      <c r="O468" s="26">
        <f t="shared" si="774"/>
        <v>0</v>
      </c>
      <c r="P468" s="199"/>
      <c r="Q468" s="88" t="s">
        <v>5</v>
      </c>
      <c r="R468" s="96"/>
      <c r="S468" s="67">
        <f t="shared" si="770"/>
        <v>0</v>
      </c>
      <c r="T468" s="67">
        <v>0</v>
      </c>
      <c r="U468" s="67">
        <v>0</v>
      </c>
      <c r="V468" s="68">
        <f t="shared" si="771"/>
        <v>0</v>
      </c>
      <c r="W468" s="67">
        <v>0</v>
      </c>
      <c r="X468" s="67">
        <v>0</v>
      </c>
      <c r="Y468" s="31">
        <f t="shared" si="772"/>
        <v>0</v>
      </c>
      <c r="Z468" s="31">
        <f t="shared" si="772"/>
        <v>0</v>
      </c>
      <c r="AA468" s="31">
        <f t="shared" si="773"/>
        <v>0</v>
      </c>
      <c r="AB468" s="15"/>
      <c r="AC468" s="84"/>
      <c r="AD468" s="86"/>
    </row>
    <row r="469" spans="1:30" ht="15.75" x14ac:dyDescent="0.2">
      <c r="A469" s="135"/>
      <c r="B469" s="200"/>
      <c r="C469" s="140"/>
      <c r="D469" s="145"/>
      <c r="E469" s="166"/>
      <c r="F469" s="193"/>
      <c r="G469" s="195"/>
      <c r="H469" s="166"/>
      <c r="I469" s="196"/>
      <c r="J469" s="193"/>
      <c r="K469" s="197"/>
      <c r="L469" s="197"/>
      <c r="M469" s="26">
        <f t="shared" si="769"/>
        <v>0</v>
      </c>
      <c r="N469" s="26">
        <f t="shared" si="774"/>
        <v>0</v>
      </c>
      <c r="O469" s="26">
        <f t="shared" si="774"/>
        <v>0</v>
      </c>
      <c r="P469" s="199"/>
      <c r="Q469" s="88" t="s">
        <v>6</v>
      </c>
      <c r="R469" s="96"/>
      <c r="S469" s="67">
        <f t="shared" si="770"/>
        <v>0</v>
      </c>
      <c r="T469" s="67">
        <v>0</v>
      </c>
      <c r="U469" s="67">
        <v>0</v>
      </c>
      <c r="V469" s="68">
        <f t="shared" si="771"/>
        <v>0</v>
      </c>
      <c r="W469" s="67">
        <v>0</v>
      </c>
      <c r="X469" s="67">
        <v>0</v>
      </c>
      <c r="Y469" s="31">
        <f t="shared" si="772"/>
        <v>0</v>
      </c>
      <c r="Z469" s="31">
        <f t="shared" si="772"/>
        <v>0</v>
      </c>
      <c r="AA469" s="31">
        <f t="shared" si="773"/>
        <v>0</v>
      </c>
      <c r="AB469" s="12"/>
      <c r="AC469" s="87"/>
      <c r="AD469" s="86"/>
    </row>
    <row r="470" spans="1:30" ht="15.75" x14ac:dyDescent="0.2">
      <c r="A470" s="135"/>
      <c r="B470" s="200"/>
      <c r="C470" s="140"/>
      <c r="D470" s="145"/>
      <c r="E470" s="166"/>
      <c r="F470" s="193"/>
      <c r="G470" s="195"/>
      <c r="H470" s="166"/>
      <c r="I470" s="196"/>
      <c r="J470" s="193"/>
      <c r="K470" s="197"/>
      <c r="L470" s="197"/>
      <c r="M470" s="26">
        <f t="shared" si="769"/>
        <v>0</v>
      </c>
      <c r="N470" s="26">
        <f t="shared" si="774"/>
        <v>0</v>
      </c>
      <c r="O470" s="26">
        <f t="shared" si="774"/>
        <v>0</v>
      </c>
      <c r="P470" s="199"/>
      <c r="Q470" s="88" t="s">
        <v>7</v>
      </c>
      <c r="R470" s="96"/>
      <c r="S470" s="67">
        <f t="shared" si="770"/>
        <v>0</v>
      </c>
      <c r="T470" s="67">
        <v>0</v>
      </c>
      <c r="U470" s="67">
        <v>0</v>
      </c>
      <c r="V470" s="68">
        <f t="shared" si="771"/>
        <v>0</v>
      </c>
      <c r="W470" s="67">
        <v>0</v>
      </c>
      <c r="X470" s="67">
        <v>0</v>
      </c>
      <c r="Y470" s="79">
        <f t="shared" si="772"/>
        <v>0</v>
      </c>
      <c r="Z470" s="79">
        <f t="shared" si="772"/>
        <v>0</v>
      </c>
      <c r="AA470" s="79">
        <f t="shared" si="773"/>
        <v>0</v>
      </c>
      <c r="AB470" s="15"/>
      <c r="AC470" s="84"/>
      <c r="AD470" s="86"/>
    </row>
    <row r="471" spans="1:30" ht="15.75" x14ac:dyDescent="0.2">
      <c r="A471" s="135"/>
      <c r="B471" s="200"/>
      <c r="C471" s="140"/>
      <c r="D471" s="146"/>
      <c r="E471" s="166"/>
      <c r="F471" s="194"/>
      <c r="G471" s="195"/>
      <c r="H471" s="166"/>
      <c r="I471" s="196"/>
      <c r="J471" s="194"/>
      <c r="K471" s="197"/>
      <c r="L471" s="197"/>
      <c r="M471" s="161"/>
      <c r="N471" s="161"/>
      <c r="O471" s="161"/>
      <c r="P471" s="199"/>
      <c r="Q471" s="82" t="s">
        <v>3</v>
      </c>
      <c r="R471" s="97">
        <f t="shared" ref="R471" si="775">R470</f>
        <v>0</v>
      </c>
      <c r="S471" s="90">
        <f t="shared" ref="S471:X471" si="776">SUM(S467:S470)</f>
        <v>2571.33</v>
      </c>
      <c r="T471" s="90">
        <f t="shared" si="776"/>
        <v>1285.68</v>
      </c>
      <c r="U471" s="90">
        <f t="shared" si="776"/>
        <v>1285.6500000000001</v>
      </c>
      <c r="V471" s="90">
        <f t="shared" si="776"/>
        <v>2571.33</v>
      </c>
      <c r="W471" s="90">
        <f t="shared" si="776"/>
        <v>1285.68</v>
      </c>
      <c r="X471" s="90">
        <f t="shared" si="776"/>
        <v>2571.33</v>
      </c>
      <c r="Y471" s="165"/>
      <c r="Z471" s="165"/>
      <c r="AA471" s="165"/>
      <c r="AB471" s="15"/>
      <c r="AC471" s="84"/>
      <c r="AD471" s="86"/>
    </row>
    <row r="472" spans="1:30" ht="15.75" x14ac:dyDescent="0.2">
      <c r="A472" s="135">
        <v>16</v>
      </c>
      <c r="B472" s="200" t="s">
        <v>241</v>
      </c>
      <c r="C472" s="140" t="s">
        <v>298</v>
      </c>
      <c r="D472" s="144" t="s">
        <v>299</v>
      </c>
      <c r="E472" s="166" t="s">
        <v>73</v>
      </c>
      <c r="F472" s="192"/>
      <c r="G472" s="195" t="s">
        <v>300</v>
      </c>
      <c r="H472" s="166" t="s">
        <v>301</v>
      </c>
      <c r="I472" s="196">
        <v>25.5</v>
      </c>
      <c r="J472" s="192">
        <f t="shared" ref="J472:J512" si="777">S474/2/I472</f>
        <v>0</v>
      </c>
      <c r="K472" s="197">
        <v>44774</v>
      </c>
      <c r="L472" s="197">
        <v>45107</v>
      </c>
      <c r="M472" s="33">
        <f t="shared" ref="M472:M475" si="778">N472+O472</f>
        <v>0</v>
      </c>
      <c r="N472" s="31"/>
      <c r="O472" s="31">
        <v>0</v>
      </c>
      <c r="P472" s="198" t="s">
        <v>246</v>
      </c>
      <c r="Q472" s="88" t="s">
        <v>4</v>
      </c>
      <c r="R472" s="95"/>
      <c r="S472" s="67">
        <f t="shared" ref="S472:S475" si="779">T472+U472</f>
        <v>1996.65</v>
      </c>
      <c r="T472" s="67">
        <v>998.34</v>
      </c>
      <c r="U472" s="67">
        <v>998.31</v>
      </c>
      <c r="V472" s="68">
        <f t="shared" ref="V472:V475" si="780">X472</f>
        <v>1996.65</v>
      </c>
      <c r="W472" s="67">
        <v>998.34</v>
      </c>
      <c r="X472" s="67">
        <v>1996.65</v>
      </c>
      <c r="Y472" s="31">
        <f t="shared" ref="Y472:Z475" si="781">M472+S472-V472</f>
        <v>0</v>
      </c>
      <c r="Z472" s="31">
        <f t="shared" si="781"/>
        <v>0</v>
      </c>
      <c r="AA472" s="31">
        <f t="shared" ref="AA472:AA475" si="782">O472+U472-X472+W472</f>
        <v>0</v>
      </c>
      <c r="AB472" s="15" t="s">
        <v>156</v>
      </c>
      <c r="AC472" s="15"/>
      <c r="AD472" s="12"/>
    </row>
    <row r="473" spans="1:30" ht="15.75" x14ac:dyDescent="0.2">
      <c r="A473" s="135"/>
      <c r="B473" s="200"/>
      <c r="C473" s="140"/>
      <c r="D473" s="145"/>
      <c r="E473" s="166"/>
      <c r="F473" s="193"/>
      <c r="G473" s="195"/>
      <c r="H473" s="166"/>
      <c r="I473" s="196"/>
      <c r="J473" s="193"/>
      <c r="K473" s="197"/>
      <c r="L473" s="197"/>
      <c r="M473" s="26">
        <f t="shared" si="778"/>
        <v>0</v>
      </c>
      <c r="N473" s="26">
        <f t="shared" ref="N473:O475" si="783">Z472</f>
        <v>0</v>
      </c>
      <c r="O473" s="26">
        <f t="shared" si="783"/>
        <v>0</v>
      </c>
      <c r="P473" s="199"/>
      <c r="Q473" s="88" t="s">
        <v>5</v>
      </c>
      <c r="R473" s="96"/>
      <c r="S473" s="67">
        <f t="shared" si="779"/>
        <v>0</v>
      </c>
      <c r="T473" s="67">
        <v>0</v>
      </c>
      <c r="U473" s="68">
        <v>0</v>
      </c>
      <c r="V473" s="68">
        <f t="shared" si="780"/>
        <v>0</v>
      </c>
      <c r="W473" s="67">
        <v>0</v>
      </c>
      <c r="X473" s="67">
        <v>0</v>
      </c>
      <c r="Y473" s="31">
        <f t="shared" si="781"/>
        <v>0</v>
      </c>
      <c r="Z473" s="31">
        <f t="shared" si="781"/>
        <v>0</v>
      </c>
      <c r="AA473" s="31">
        <f t="shared" si="782"/>
        <v>0</v>
      </c>
      <c r="AB473" s="15"/>
      <c r="AC473" s="15"/>
      <c r="AD473" s="12"/>
    </row>
    <row r="474" spans="1:30" ht="15.75" x14ac:dyDescent="0.2">
      <c r="A474" s="135"/>
      <c r="B474" s="200"/>
      <c r="C474" s="140"/>
      <c r="D474" s="145"/>
      <c r="E474" s="166"/>
      <c r="F474" s="193"/>
      <c r="G474" s="195"/>
      <c r="H474" s="166"/>
      <c r="I474" s="196"/>
      <c r="J474" s="193"/>
      <c r="K474" s="197"/>
      <c r="L474" s="197"/>
      <c r="M474" s="26">
        <f t="shared" si="778"/>
        <v>0</v>
      </c>
      <c r="N474" s="26">
        <f t="shared" si="783"/>
        <v>0</v>
      </c>
      <c r="O474" s="26">
        <f t="shared" si="783"/>
        <v>0</v>
      </c>
      <c r="P474" s="199"/>
      <c r="Q474" s="88" t="s">
        <v>6</v>
      </c>
      <c r="R474" s="96"/>
      <c r="S474" s="67">
        <f t="shared" si="779"/>
        <v>0</v>
      </c>
      <c r="T474" s="67">
        <v>0</v>
      </c>
      <c r="U474" s="68">
        <v>0</v>
      </c>
      <c r="V474" s="68">
        <f t="shared" si="780"/>
        <v>0</v>
      </c>
      <c r="W474" s="67">
        <v>0</v>
      </c>
      <c r="X474" s="67">
        <v>0</v>
      </c>
      <c r="Y474" s="31">
        <f t="shared" si="781"/>
        <v>0</v>
      </c>
      <c r="Z474" s="31">
        <f t="shared" si="781"/>
        <v>0</v>
      </c>
      <c r="AA474" s="31">
        <f t="shared" si="782"/>
        <v>0</v>
      </c>
      <c r="AB474" s="15"/>
      <c r="AC474" s="15"/>
      <c r="AD474" s="12"/>
    </row>
    <row r="475" spans="1:30" ht="15.75" x14ac:dyDescent="0.2">
      <c r="A475" s="135"/>
      <c r="B475" s="200"/>
      <c r="C475" s="140"/>
      <c r="D475" s="145"/>
      <c r="E475" s="166"/>
      <c r="F475" s="193"/>
      <c r="G475" s="195"/>
      <c r="H475" s="166"/>
      <c r="I475" s="196"/>
      <c r="J475" s="193"/>
      <c r="K475" s="197"/>
      <c r="L475" s="197"/>
      <c r="M475" s="26">
        <f t="shared" si="778"/>
        <v>0</v>
      </c>
      <c r="N475" s="26">
        <f t="shared" si="783"/>
        <v>0</v>
      </c>
      <c r="O475" s="26">
        <f t="shared" si="783"/>
        <v>0</v>
      </c>
      <c r="P475" s="199"/>
      <c r="Q475" s="88" t="s">
        <v>7</v>
      </c>
      <c r="R475" s="96"/>
      <c r="S475" s="67">
        <f t="shared" si="779"/>
        <v>0</v>
      </c>
      <c r="T475" s="67">
        <v>0</v>
      </c>
      <c r="U475" s="68">
        <v>0</v>
      </c>
      <c r="V475" s="68">
        <f t="shared" si="780"/>
        <v>0</v>
      </c>
      <c r="W475" s="67">
        <v>0</v>
      </c>
      <c r="X475" s="67">
        <v>0</v>
      </c>
      <c r="Y475" s="79">
        <f t="shared" si="781"/>
        <v>0</v>
      </c>
      <c r="Z475" s="79">
        <f t="shared" si="781"/>
        <v>0</v>
      </c>
      <c r="AA475" s="79">
        <f t="shared" si="782"/>
        <v>0</v>
      </c>
      <c r="AB475" s="15"/>
      <c r="AC475" s="15"/>
      <c r="AD475" s="12"/>
    </row>
    <row r="476" spans="1:30" ht="15.75" x14ac:dyDescent="0.2">
      <c r="A476" s="135"/>
      <c r="B476" s="200"/>
      <c r="C476" s="140"/>
      <c r="D476" s="146"/>
      <c r="E476" s="166"/>
      <c r="F476" s="194"/>
      <c r="G476" s="195"/>
      <c r="H476" s="166"/>
      <c r="I476" s="196"/>
      <c r="J476" s="194"/>
      <c r="K476" s="197"/>
      <c r="L476" s="197"/>
      <c r="M476" s="161"/>
      <c r="N476" s="161"/>
      <c r="O476" s="161"/>
      <c r="P476" s="199"/>
      <c r="Q476" s="82" t="s">
        <v>3</v>
      </c>
      <c r="R476" s="97">
        <f t="shared" ref="R476" si="784">R475</f>
        <v>0</v>
      </c>
      <c r="S476" s="90">
        <f t="shared" ref="S476:X476" si="785">SUM(S472:S475)</f>
        <v>1996.65</v>
      </c>
      <c r="T476" s="90">
        <f t="shared" si="785"/>
        <v>998.34</v>
      </c>
      <c r="U476" s="90">
        <f t="shared" si="785"/>
        <v>998.31</v>
      </c>
      <c r="V476" s="90">
        <f t="shared" si="785"/>
        <v>1996.65</v>
      </c>
      <c r="W476" s="90">
        <f t="shared" si="785"/>
        <v>998.34</v>
      </c>
      <c r="X476" s="90">
        <f t="shared" si="785"/>
        <v>1996.65</v>
      </c>
      <c r="Y476" s="165"/>
      <c r="Z476" s="165"/>
      <c r="AA476" s="165"/>
      <c r="AB476" s="15"/>
      <c r="AC476" s="15"/>
      <c r="AD476" s="12"/>
    </row>
    <row r="477" spans="1:30" ht="15.75" x14ac:dyDescent="0.2">
      <c r="A477" s="135">
        <v>17</v>
      </c>
      <c r="B477" s="200" t="s">
        <v>241</v>
      </c>
      <c r="C477" s="140" t="s">
        <v>302</v>
      </c>
      <c r="D477" s="144" t="s">
        <v>303</v>
      </c>
      <c r="E477" s="166" t="s">
        <v>73</v>
      </c>
      <c r="F477" s="192"/>
      <c r="G477" s="195" t="s">
        <v>304</v>
      </c>
      <c r="H477" s="166" t="s">
        <v>258</v>
      </c>
      <c r="I477" s="196">
        <v>43.4</v>
      </c>
      <c r="J477" s="192">
        <f t="shared" ref="J477:J517" si="786">S479/2/I477</f>
        <v>0</v>
      </c>
      <c r="K477" s="197">
        <v>44774</v>
      </c>
      <c r="L477" s="197">
        <v>45107</v>
      </c>
      <c r="M477" s="33">
        <f t="shared" ref="M477:M480" si="787">N477+O477</f>
        <v>-1.82</v>
      </c>
      <c r="N477" s="31"/>
      <c r="O477" s="31">
        <v>-1.82</v>
      </c>
      <c r="P477" s="198" t="s">
        <v>246</v>
      </c>
      <c r="Q477" s="88" t="s">
        <v>4</v>
      </c>
      <c r="R477" s="95"/>
      <c r="S477" s="67">
        <f t="shared" ref="S477:S480" si="788">T477+U477</f>
        <v>1699.1100000000001</v>
      </c>
      <c r="T477" s="67">
        <v>849.57</v>
      </c>
      <c r="U477" s="67">
        <v>849.54</v>
      </c>
      <c r="V477" s="68">
        <f t="shared" ref="V477:V480" si="789">X477</f>
        <v>1745</v>
      </c>
      <c r="W477" s="67">
        <v>849.57</v>
      </c>
      <c r="X477" s="67">
        <v>1745</v>
      </c>
      <c r="Y477" s="31">
        <f t="shared" ref="Y477:Z480" si="790">M477+S477-V477</f>
        <v>-47.709999999999809</v>
      </c>
      <c r="Z477" s="31">
        <f t="shared" si="790"/>
        <v>0</v>
      </c>
      <c r="AA477" s="31">
        <f t="shared" ref="AA477:AA480" si="791">O477+U477-X477+W477</f>
        <v>-47.710000000000036</v>
      </c>
      <c r="AB477" s="15" t="s">
        <v>156</v>
      </c>
      <c r="AC477" s="15"/>
      <c r="AD477" s="12"/>
    </row>
    <row r="478" spans="1:30" ht="15.75" x14ac:dyDescent="0.2">
      <c r="A478" s="135"/>
      <c r="B478" s="200"/>
      <c r="C478" s="140"/>
      <c r="D478" s="145"/>
      <c r="E478" s="166"/>
      <c r="F478" s="193"/>
      <c r="G478" s="195"/>
      <c r="H478" s="166"/>
      <c r="I478" s="196"/>
      <c r="J478" s="193"/>
      <c r="K478" s="197"/>
      <c r="L478" s="197"/>
      <c r="M478" s="26">
        <f t="shared" si="787"/>
        <v>-47.710000000000036</v>
      </c>
      <c r="N478" s="26">
        <f t="shared" ref="N478:O480" si="792">Z477</f>
        <v>0</v>
      </c>
      <c r="O478" s="26">
        <f t="shared" si="792"/>
        <v>-47.710000000000036</v>
      </c>
      <c r="P478" s="199"/>
      <c r="Q478" s="88" t="s">
        <v>5</v>
      </c>
      <c r="R478" s="96"/>
      <c r="S478" s="67">
        <f t="shared" si="788"/>
        <v>0</v>
      </c>
      <c r="T478" s="67">
        <v>0</v>
      </c>
      <c r="U478" s="67">
        <v>0</v>
      </c>
      <c r="V478" s="68">
        <f t="shared" si="789"/>
        <v>0</v>
      </c>
      <c r="W478" s="67">
        <v>0</v>
      </c>
      <c r="X478" s="67">
        <v>0</v>
      </c>
      <c r="Y478" s="31">
        <f t="shared" si="790"/>
        <v>-47.710000000000036</v>
      </c>
      <c r="Z478" s="31">
        <f t="shared" si="790"/>
        <v>0</v>
      </c>
      <c r="AA478" s="31">
        <f t="shared" si="791"/>
        <v>-47.710000000000036</v>
      </c>
      <c r="AB478" s="15"/>
      <c r="AC478" s="15"/>
      <c r="AD478" s="12"/>
    </row>
    <row r="479" spans="1:30" ht="15.75" x14ac:dyDescent="0.2">
      <c r="A479" s="135"/>
      <c r="B479" s="200"/>
      <c r="C479" s="140"/>
      <c r="D479" s="145"/>
      <c r="E479" s="166"/>
      <c r="F479" s="193"/>
      <c r="G479" s="195"/>
      <c r="H479" s="166"/>
      <c r="I479" s="196"/>
      <c r="J479" s="193"/>
      <c r="K479" s="197"/>
      <c r="L479" s="197"/>
      <c r="M479" s="26">
        <f t="shared" si="787"/>
        <v>-47.710000000000036</v>
      </c>
      <c r="N479" s="26">
        <f t="shared" si="792"/>
        <v>0</v>
      </c>
      <c r="O479" s="26">
        <f t="shared" si="792"/>
        <v>-47.710000000000036</v>
      </c>
      <c r="P479" s="199"/>
      <c r="Q479" s="88" t="s">
        <v>6</v>
      </c>
      <c r="R479" s="96"/>
      <c r="S479" s="67">
        <f t="shared" si="788"/>
        <v>0</v>
      </c>
      <c r="T479" s="67">
        <v>0</v>
      </c>
      <c r="U479" s="67">
        <v>0</v>
      </c>
      <c r="V479" s="68">
        <f t="shared" si="789"/>
        <v>0</v>
      </c>
      <c r="W479" s="67">
        <v>0</v>
      </c>
      <c r="X479" s="67">
        <v>0</v>
      </c>
      <c r="Y479" s="31">
        <f t="shared" si="790"/>
        <v>-47.710000000000036</v>
      </c>
      <c r="Z479" s="31">
        <f t="shared" si="790"/>
        <v>0</v>
      </c>
      <c r="AA479" s="31">
        <f t="shared" si="791"/>
        <v>-47.710000000000036</v>
      </c>
      <c r="AB479" s="15"/>
      <c r="AC479" s="15"/>
      <c r="AD479" s="12"/>
    </row>
    <row r="480" spans="1:30" ht="15.75" x14ac:dyDescent="0.2">
      <c r="A480" s="135"/>
      <c r="B480" s="200"/>
      <c r="C480" s="140"/>
      <c r="D480" s="145"/>
      <c r="E480" s="166"/>
      <c r="F480" s="193"/>
      <c r="G480" s="195"/>
      <c r="H480" s="166"/>
      <c r="I480" s="196"/>
      <c r="J480" s="193"/>
      <c r="K480" s="197"/>
      <c r="L480" s="197"/>
      <c r="M480" s="26">
        <f t="shared" si="787"/>
        <v>-47.710000000000036</v>
      </c>
      <c r="N480" s="26">
        <f t="shared" si="792"/>
        <v>0</v>
      </c>
      <c r="O480" s="26">
        <f t="shared" si="792"/>
        <v>-47.710000000000036</v>
      </c>
      <c r="P480" s="199"/>
      <c r="Q480" s="88" t="s">
        <v>7</v>
      </c>
      <c r="R480" s="96"/>
      <c r="S480" s="67">
        <f t="shared" si="788"/>
        <v>0</v>
      </c>
      <c r="T480" s="67">
        <v>0</v>
      </c>
      <c r="U480" s="67">
        <v>0</v>
      </c>
      <c r="V480" s="68">
        <f t="shared" si="789"/>
        <v>0</v>
      </c>
      <c r="W480" s="67">
        <v>0</v>
      </c>
      <c r="X480" s="67">
        <v>0</v>
      </c>
      <c r="Y480" s="79">
        <f t="shared" si="790"/>
        <v>-47.710000000000036</v>
      </c>
      <c r="Z480" s="79">
        <f t="shared" si="790"/>
        <v>0</v>
      </c>
      <c r="AA480" s="79">
        <f t="shared" si="791"/>
        <v>-47.710000000000036</v>
      </c>
      <c r="AB480" s="15"/>
      <c r="AC480" s="15"/>
      <c r="AD480" s="12"/>
    </row>
    <row r="481" spans="1:30" ht="15.75" x14ac:dyDescent="0.2">
      <c r="A481" s="135"/>
      <c r="B481" s="200"/>
      <c r="C481" s="140"/>
      <c r="D481" s="146"/>
      <c r="E481" s="166"/>
      <c r="F481" s="194"/>
      <c r="G481" s="195"/>
      <c r="H481" s="166"/>
      <c r="I481" s="196"/>
      <c r="J481" s="194"/>
      <c r="K481" s="197"/>
      <c r="L481" s="197"/>
      <c r="M481" s="161"/>
      <c r="N481" s="161"/>
      <c r="O481" s="161"/>
      <c r="P481" s="199"/>
      <c r="Q481" s="82" t="s">
        <v>3</v>
      </c>
      <c r="R481" s="97">
        <f t="shared" ref="R481" si="793">R480</f>
        <v>0</v>
      </c>
      <c r="S481" s="90">
        <f t="shared" ref="S481:X481" si="794">SUM(S477:S480)</f>
        <v>1699.1100000000001</v>
      </c>
      <c r="T481" s="90">
        <f t="shared" si="794"/>
        <v>849.57</v>
      </c>
      <c r="U481" s="90">
        <f t="shared" si="794"/>
        <v>849.54</v>
      </c>
      <c r="V481" s="90">
        <f t="shared" si="794"/>
        <v>1745</v>
      </c>
      <c r="W481" s="90">
        <f t="shared" si="794"/>
        <v>849.57</v>
      </c>
      <c r="X481" s="90">
        <f t="shared" si="794"/>
        <v>1745</v>
      </c>
      <c r="Y481" s="165"/>
      <c r="Z481" s="165"/>
      <c r="AA481" s="165"/>
      <c r="AB481" s="15"/>
      <c r="AC481" s="15"/>
      <c r="AD481" s="64"/>
    </row>
    <row r="482" spans="1:30" ht="15.75" x14ac:dyDescent="0.2">
      <c r="A482" s="135">
        <v>18</v>
      </c>
      <c r="B482" s="200" t="s">
        <v>241</v>
      </c>
      <c r="C482" s="140" t="s">
        <v>305</v>
      </c>
      <c r="D482" s="144" t="s">
        <v>306</v>
      </c>
      <c r="E482" s="166" t="s">
        <v>73</v>
      </c>
      <c r="F482" s="192"/>
      <c r="G482" s="195" t="s">
        <v>307</v>
      </c>
      <c r="H482" s="166" t="s">
        <v>258</v>
      </c>
      <c r="I482" s="196">
        <v>156.19999999999999</v>
      </c>
      <c r="J482" s="192">
        <f t="shared" ref="J482" si="795">S484/2/I482</f>
        <v>0</v>
      </c>
      <c r="K482" s="197">
        <v>44774</v>
      </c>
      <c r="L482" s="197">
        <v>45107</v>
      </c>
      <c r="M482" s="33">
        <f t="shared" ref="M482:M485" si="796">N482+O482</f>
        <v>0</v>
      </c>
      <c r="N482" s="31">
        <v>0</v>
      </c>
      <c r="O482" s="31">
        <v>0</v>
      </c>
      <c r="P482" s="198" t="s">
        <v>246</v>
      </c>
      <c r="Q482" s="88" t="s">
        <v>4</v>
      </c>
      <c r="R482" s="95"/>
      <c r="S482" s="67">
        <f t="shared" ref="S482:S485" si="797">T482+U482</f>
        <v>6115.23</v>
      </c>
      <c r="T482" s="67">
        <v>3057.63</v>
      </c>
      <c r="U482" s="67">
        <v>3057.6</v>
      </c>
      <c r="V482" s="68">
        <f t="shared" ref="V482:V485" si="798">X482</f>
        <v>6115.23</v>
      </c>
      <c r="W482" s="67">
        <v>3057.63</v>
      </c>
      <c r="X482" s="67">
        <v>6115.23</v>
      </c>
      <c r="Y482" s="31">
        <f t="shared" ref="Y482:Z485" si="799">M482+S482-V482</f>
        <v>0</v>
      </c>
      <c r="Z482" s="31">
        <f t="shared" si="799"/>
        <v>0</v>
      </c>
      <c r="AA482" s="31">
        <f t="shared" ref="AA482:AA485" si="800">O482+U482-X482+W482</f>
        <v>0</v>
      </c>
      <c r="AB482" s="15" t="s">
        <v>156</v>
      </c>
      <c r="AC482" s="15"/>
      <c r="AD482" s="64"/>
    </row>
    <row r="483" spans="1:30" ht="15.75" x14ac:dyDescent="0.2">
      <c r="A483" s="135"/>
      <c r="B483" s="200"/>
      <c r="C483" s="140"/>
      <c r="D483" s="145"/>
      <c r="E483" s="166"/>
      <c r="F483" s="193"/>
      <c r="G483" s="195"/>
      <c r="H483" s="166"/>
      <c r="I483" s="196"/>
      <c r="J483" s="193"/>
      <c r="K483" s="197"/>
      <c r="L483" s="197"/>
      <c r="M483" s="26">
        <f t="shared" si="796"/>
        <v>0</v>
      </c>
      <c r="N483" s="26">
        <f t="shared" ref="N483:O485" si="801">Z482</f>
        <v>0</v>
      </c>
      <c r="O483" s="26">
        <f t="shared" si="801"/>
        <v>0</v>
      </c>
      <c r="P483" s="199"/>
      <c r="Q483" s="88" t="s">
        <v>5</v>
      </c>
      <c r="R483" s="96"/>
      <c r="S483" s="67">
        <f t="shared" si="797"/>
        <v>0</v>
      </c>
      <c r="T483" s="67">
        <v>0</v>
      </c>
      <c r="U483" s="67">
        <v>0</v>
      </c>
      <c r="V483" s="68">
        <f t="shared" si="798"/>
        <v>0</v>
      </c>
      <c r="W483" s="67">
        <v>0</v>
      </c>
      <c r="X483" s="67">
        <v>0</v>
      </c>
      <c r="Y483" s="31">
        <f t="shared" si="799"/>
        <v>0</v>
      </c>
      <c r="Z483" s="31">
        <f t="shared" si="799"/>
        <v>0</v>
      </c>
      <c r="AA483" s="31">
        <f t="shared" si="800"/>
        <v>0</v>
      </c>
      <c r="AB483" s="15"/>
      <c r="AC483" s="15"/>
      <c r="AD483" s="64"/>
    </row>
    <row r="484" spans="1:30" ht="15.75" x14ac:dyDescent="0.2">
      <c r="A484" s="135"/>
      <c r="B484" s="200"/>
      <c r="C484" s="140"/>
      <c r="D484" s="145"/>
      <c r="E484" s="166"/>
      <c r="F484" s="193"/>
      <c r="G484" s="195"/>
      <c r="H484" s="166"/>
      <c r="I484" s="196"/>
      <c r="J484" s="193"/>
      <c r="K484" s="197"/>
      <c r="L484" s="197"/>
      <c r="M484" s="26">
        <f t="shared" si="796"/>
        <v>0</v>
      </c>
      <c r="N484" s="26">
        <f t="shared" si="801"/>
        <v>0</v>
      </c>
      <c r="O484" s="26">
        <f t="shared" si="801"/>
        <v>0</v>
      </c>
      <c r="P484" s="199"/>
      <c r="Q484" s="88" t="s">
        <v>6</v>
      </c>
      <c r="R484" s="96"/>
      <c r="S484" s="67">
        <f t="shared" si="797"/>
        <v>0</v>
      </c>
      <c r="T484" s="67">
        <v>0</v>
      </c>
      <c r="U484" s="67">
        <v>0</v>
      </c>
      <c r="V484" s="68">
        <f t="shared" si="798"/>
        <v>0</v>
      </c>
      <c r="W484" s="67">
        <v>0</v>
      </c>
      <c r="X484" s="67">
        <v>0</v>
      </c>
      <c r="Y484" s="31">
        <f t="shared" si="799"/>
        <v>0</v>
      </c>
      <c r="Z484" s="31">
        <f t="shared" si="799"/>
        <v>0</v>
      </c>
      <c r="AA484" s="31">
        <f t="shared" si="800"/>
        <v>0</v>
      </c>
      <c r="AB484" s="15"/>
      <c r="AC484" s="15"/>
      <c r="AD484" s="64"/>
    </row>
    <row r="485" spans="1:30" ht="15.75" x14ac:dyDescent="0.2">
      <c r="A485" s="135"/>
      <c r="B485" s="200"/>
      <c r="C485" s="140"/>
      <c r="D485" s="145"/>
      <c r="E485" s="166"/>
      <c r="F485" s="193"/>
      <c r="G485" s="195"/>
      <c r="H485" s="166"/>
      <c r="I485" s="196"/>
      <c r="J485" s="193"/>
      <c r="K485" s="197"/>
      <c r="L485" s="197"/>
      <c r="M485" s="26">
        <f t="shared" si="796"/>
        <v>0</v>
      </c>
      <c r="N485" s="26">
        <f t="shared" si="801"/>
        <v>0</v>
      </c>
      <c r="O485" s="26">
        <f t="shared" si="801"/>
        <v>0</v>
      </c>
      <c r="P485" s="199"/>
      <c r="Q485" s="88" t="s">
        <v>7</v>
      </c>
      <c r="R485" s="96"/>
      <c r="S485" s="67">
        <f t="shared" si="797"/>
        <v>0</v>
      </c>
      <c r="T485" s="67">
        <v>0</v>
      </c>
      <c r="U485" s="67">
        <v>0</v>
      </c>
      <c r="V485" s="68">
        <f t="shared" si="798"/>
        <v>0</v>
      </c>
      <c r="W485" s="67">
        <v>0</v>
      </c>
      <c r="X485" s="67">
        <v>0</v>
      </c>
      <c r="Y485" s="79">
        <f t="shared" si="799"/>
        <v>0</v>
      </c>
      <c r="Z485" s="79">
        <f t="shared" si="799"/>
        <v>0</v>
      </c>
      <c r="AA485" s="79">
        <f t="shared" si="800"/>
        <v>0</v>
      </c>
      <c r="AB485" s="15"/>
      <c r="AC485" s="15"/>
      <c r="AD485" s="64"/>
    </row>
    <row r="486" spans="1:30" ht="15.75" x14ac:dyDescent="0.2">
      <c r="A486" s="135"/>
      <c r="B486" s="200"/>
      <c r="C486" s="140"/>
      <c r="D486" s="146"/>
      <c r="E486" s="166"/>
      <c r="F486" s="194"/>
      <c r="G486" s="195"/>
      <c r="H486" s="166"/>
      <c r="I486" s="196"/>
      <c r="J486" s="194"/>
      <c r="K486" s="197"/>
      <c r="L486" s="197"/>
      <c r="M486" s="161"/>
      <c r="N486" s="161"/>
      <c r="O486" s="161"/>
      <c r="P486" s="199"/>
      <c r="Q486" s="82" t="s">
        <v>3</v>
      </c>
      <c r="R486" s="97">
        <f t="shared" ref="R486" si="802">R485</f>
        <v>0</v>
      </c>
      <c r="S486" s="90">
        <f t="shared" ref="S486:X486" si="803">SUM(S482:S485)</f>
        <v>6115.23</v>
      </c>
      <c r="T486" s="90">
        <f t="shared" si="803"/>
        <v>3057.63</v>
      </c>
      <c r="U486" s="90">
        <f t="shared" si="803"/>
        <v>3057.6</v>
      </c>
      <c r="V486" s="90">
        <f t="shared" si="803"/>
        <v>6115.23</v>
      </c>
      <c r="W486" s="90">
        <f t="shared" si="803"/>
        <v>3057.63</v>
      </c>
      <c r="X486" s="90">
        <f t="shared" si="803"/>
        <v>6115.23</v>
      </c>
      <c r="Y486" s="165"/>
      <c r="Z486" s="165"/>
      <c r="AA486" s="165"/>
      <c r="AB486" s="15"/>
      <c r="AC486" s="15"/>
      <c r="AD486" s="64"/>
    </row>
    <row r="487" spans="1:30" ht="15.75" x14ac:dyDescent="0.2">
      <c r="A487" s="135">
        <v>19</v>
      </c>
      <c r="B487" s="200" t="s">
        <v>241</v>
      </c>
      <c r="C487" s="140" t="s">
        <v>308</v>
      </c>
      <c r="D487" s="144" t="s">
        <v>309</v>
      </c>
      <c r="E487" s="166" t="s">
        <v>73</v>
      </c>
      <c r="F487" s="192"/>
      <c r="G487" s="195" t="s">
        <v>310</v>
      </c>
      <c r="H487" s="166" t="s">
        <v>311</v>
      </c>
      <c r="I487" s="196">
        <v>705.4</v>
      </c>
      <c r="J487" s="192">
        <f t="shared" si="741"/>
        <v>0</v>
      </c>
      <c r="K487" s="197">
        <v>44774</v>
      </c>
      <c r="L487" s="197">
        <v>45107</v>
      </c>
      <c r="M487" s="33">
        <f t="shared" ref="M487:M490" si="804">N487+O487</f>
        <v>0</v>
      </c>
      <c r="N487" s="31"/>
      <c r="O487" s="31">
        <v>0</v>
      </c>
      <c r="P487" s="198" t="s">
        <v>246</v>
      </c>
      <c r="Q487" s="88" t="s">
        <v>4</v>
      </c>
      <c r="R487" s="95"/>
      <c r="S487" s="67">
        <f t="shared" ref="S487:S490" si="805">T487+U487</f>
        <v>51218.400000000001</v>
      </c>
      <c r="T487" s="67">
        <v>25609.200000000001</v>
      </c>
      <c r="U487" s="67">
        <v>25609.200000000001</v>
      </c>
      <c r="V487" s="68">
        <f t="shared" ref="V487:V490" si="806">X487</f>
        <v>51218.400000000001</v>
      </c>
      <c r="W487" s="67">
        <v>25609.200000000001</v>
      </c>
      <c r="X487" s="67">
        <v>51218.400000000001</v>
      </c>
      <c r="Y487" s="31">
        <f t="shared" ref="Y487:Z490" si="807">M487+S487-V487</f>
        <v>0</v>
      </c>
      <c r="Z487" s="31">
        <f t="shared" si="807"/>
        <v>0</v>
      </c>
      <c r="AA487" s="31">
        <f t="shared" ref="AA487:AA490" si="808">O487+U487-X487+W487</f>
        <v>0</v>
      </c>
      <c r="AB487" s="15" t="s">
        <v>156</v>
      </c>
      <c r="AC487" s="15"/>
      <c r="AD487" s="216"/>
    </row>
    <row r="488" spans="1:30" ht="15.75" x14ac:dyDescent="0.2">
      <c r="A488" s="135"/>
      <c r="B488" s="200"/>
      <c r="C488" s="140"/>
      <c r="D488" s="145"/>
      <c r="E488" s="166"/>
      <c r="F488" s="193"/>
      <c r="G488" s="195"/>
      <c r="H488" s="166"/>
      <c r="I488" s="196"/>
      <c r="J488" s="193"/>
      <c r="K488" s="197"/>
      <c r="L488" s="197"/>
      <c r="M488" s="26">
        <f t="shared" si="804"/>
        <v>0</v>
      </c>
      <c r="N488" s="26">
        <f t="shared" ref="N488:O490" si="809">Z487</f>
        <v>0</v>
      </c>
      <c r="O488" s="26">
        <f t="shared" si="809"/>
        <v>0</v>
      </c>
      <c r="P488" s="199"/>
      <c r="Q488" s="88" t="s">
        <v>5</v>
      </c>
      <c r="R488" s="96"/>
      <c r="S488" s="67">
        <f t="shared" si="805"/>
        <v>0</v>
      </c>
      <c r="T488" s="67">
        <v>0</v>
      </c>
      <c r="U488" s="67">
        <v>0</v>
      </c>
      <c r="V488" s="68">
        <f t="shared" si="806"/>
        <v>0</v>
      </c>
      <c r="W488" s="67">
        <v>0</v>
      </c>
      <c r="X488" s="67">
        <v>0</v>
      </c>
      <c r="Y488" s="31">
        <f t="shared" si="807"/>
        <v>0</v>
      </c>
      <c r="Z488" s="31">
        <f t="shared" si="807"/>
        <v>0</v>
      </c>
      <c r="AA488" s="31">
        <f t="shared" si="808"/>
        <v>0</v>
      </c>
      <c r="AB488" s="15"/>
      <c r="AC488" s="15"/>
      <c r="AD488" s="217"/>
    </row>
    <row r="489" spans="1:30" ht="15.75" x14ac:dyDescent="0.2">
      <c r="A489" s="135"/>
      <c r="B489" s="200"/>
      <c r="C489" s="140"/>
      <c r="D489" s="145"/>
      <c r="E489" s="166"/>
      <c r="F489" s="193"/>
      <c r="G489" s="195"/>
      <c r="H489" s="166"/>
      <c r="I489" s="196"/>
      <c r="J489" s="193"/>
      <c r="K489" s="197"/>
      <c r="L489" s="197"/>
      <c r="M489" s="26">
        <f t="shared" si="804"/>
        <v>0</v>
      </c>
      <c r="N489" s="26">
        <f t="shared" si="809"/>
        <v>0</v>
      </c>
      <c r="O489" s="26">
        <f t="shared" si="809"/>
        <v>0</v>
      </c>
      <c r="P489" s="199"/>
      <c r="Q489" s="88" t="s">
        <v>6</v>
      </c>
      <c r="R489" s="96"/>
      <c r="S489" s="67">
        <f t="shared" si="805"/>
        <v>0</v>
      </c>
      <c r="T489" s="67">
        <v>0</v>
      </c>
      <c r="U489" s="67">
        <v>0</v>
      </c>
      <c r="V489" s="68">
        <f t="shared" si="806"/>
        <v>0</v>
      </c>
      <c r="W489" s="67">
        <v>0</v>
      </c>
      <c r="X489" s="67">
        <v>0</v>
      </c>
      <c r="Y489" s="31">
        <f t="shared" si="807"/>
        <v>0</v>
      </c>
      <c r="Z489" s="31">
        <f t="shared" si="807"/>
        <v>0</v>
      </c>
      <c r="AA489" s="31">
        <f t="shared" si="808"/>
        <v>0</v>
      </c>
      <c r="AB489" s="15"/>
      <c r="AC489" s="15"/>
      <c r="AD489" s="217"/>
    </row>
    <row r="490" spans="1:30" ht="15.75" x14ac:dyDescent="0.2">
      <c r="A490" s="135"/>
      <c r="B490" s="200"/>
      <c r="C490" s="140"/>
      <c r="D490" s="145"/>
      <c r="E490" s="166"/>
      <c r="F490" s="193"/>
      <c r="G490" s="195"/>
      <c r="H490" s="166"/>
      <c r="I490" s="196"/>
      <c r="J490" s="193"/>
      <c r="K490" s="197"/>
      <c r="L490" s="197"/>
      <c r="M490" s="26">
        <f t="shared" si="804"/>
        <v>0</v>
      </c>
      <c r="N490" s="26">
        <f t="shared" si="809"/>
        <v>0</v>
      </c>
      <c r="O490" s="26">
        <f t="shared" si="809"/>
        <v>0</v>
      </c>
      <c r="P490" s="199"/>
      <c r="Q490" s="88" t="s">
        <v>7</v>
      </c>
      <c r="R490" s="96"/>
      <c r="S490" s="67">
        <f t="shared" si="805"/>
        <v>0</v>
      </c>
      <c r="T490" s="67">
        <v>0</v>
      </c>
      <c r="U490" s="67">
        <v>0</v>
      </c>
      <c r="V490" s="68">
        <f t="shared" si="806"/>
        <v>0</v>
      </c>
      <c r="W490" s="67">
        <v>0</v>
      </c>
      <c r="X490" s="67">
        <v>0</v>
      </c>
      <c r="Y490" s="79">
        <f t="shared" si="807"/>
        <v>0</v>
      </c>
      <c r="Z490" s="79">
        <f t="shared" si="807"/>
        <v>0</v>
      </c>
      <c r="AA490" s="79">
        <f t="shared" si="808"/>
        <v>0</v>
      </c>
      <c r="AB490" s="15"/>
      <c r="AC490" s="15"/>
      <c r="AD490" s="217"/>
    </row>
    <row r="491" spans="1:30" ht="15.75" x14ac:dyDescent="0.2">
      <c r="A491" s="135"/>
      <c r="B491" s="200"/>
      <c r="C491" s="140"/>
      <c r="D491" s="146"/>
      <c r="E491" s="166"/>
      <c r="F491" s="194"/>
      <c r="G491" s="195"/>
      <c r="H491" s="166"/>
      <c r="I491" s="196"/>
      <c r="J491" s="194"/>
      <c r="K491" s="197"/>
      <c r="L491" s="197"/>
      <c r="M491" s="161"/>
      <c r="N491" s="161"/>
      <c r="O491" s="161"/>
      <c r="P491" s="199"/>
      <c r="Q491" s="82" t="s">
        <v>3</v>
      </c>
      <c r="R491" s="97">
        <f t="shared" ref="R491" si="810">R490</f>
        <v>0</v>
      </c>
      <c r="S491" s="90">
        <f t="shared" ref="S491:X491" si="811">SUM(S487:S490)</f>
        <v>51218.400000000001</v>
      </c>
      <c r="T491" s="90">
        <f t="shared" si="811"/>
        <v>25609.200000000001</v>
      </c>
      <c r="U491" s="90">
        <f t="shared" si="811"/>
        <v>25609.200000000001</v>
      </c>
      <c r="V491" s="90">
        <f t="shared" si="811"/>
        <v>51218.400000000001</v>
      </c>
      <c r="W491" s="90">
        <f t="shared" si="811"/>
        <v>25609.200000000001</v>
      </c>
      <c r="X491" s="90">
        <f t="shared" si="811"/>
        <v>51218.400000000001</v>
      </c>
      <c r="Y491" s="165"/>
      <c r="Z491" s="165"/>
      <c r="AA491" s="165"/>
      <c r="AB491" s="15"/>
      <c r="AC491" s="15"/>
      <c r="AD491" s="218"/>
    </row>
    <row r="492" spans="1:30" ht="15.75" x14ac:dyDescent="0.2">
      <c r="A492" s="135">
        <v>20</v>
      </c>
      <c r="B492" s="200" t="s">
        <v>241</v>
      </c>
      <c r="C492" s="140" t="s">
        <v>312</v>
      </c>
      <c r="D492" s="144" t="s">
        <v>313</v>
      </c>
      <c r="E492" s="166" t="s">
        <v>73</v>
      </c>
      <c r="F492" s="192"/>
      <c r="G492" s="195" t="s">
        <v>314</v>
      </c>
      <c r="H492" s="166" t="s">
        <v>315</v>
      </c>
      <c r="I492" s="196">
        <v>672.5</v>
      </c>
      <c r="J492" s="192">
        <f t="shared" si="750"/>
        <v>0</v>
      </c>
      <c r="K492" s="197">
        <v>44774</v>
      </c>
      <c r="L492" s="197">
        <v>45107</v>
      </c>
      <c r="M492" s="33">
        <f t="shared" ref="M492:M495" si="812">N492+O492</f>
        <v>0</v>
      </c>
      <c r="N492" s="31"/>
      <c r="O492" s="31">
        <v>0</v>
      </c>
      <c r="P492" s="198" t="s">
        <v>246</v>
      </c>
      <c r="Q492" s="88" t="s">
        <v>4</v>
      </c>
      <c r="R492" s="95"/>
      <c r="S492" s="67">
        <f t="shared" ref="S492:S495" si="813">T492+U492</f>
        <v>55437.96</v>
      </c>
      <c r="T492" s="67">
        <v>27718.98</v>
      </c>
      <c r="U492" s="67">
        <v>27718.98</v>
      </c>
      <c r="V492" s="68">
        <f t="shared" ref="V492:V495" si="814">X492</f>
        <v>55437.96</v>
      </c>
      <c r="W492" s="67">
        <v>27718.98</v>
      </c>
      <c r="X492" s="67">
        <v>55437.96</v>
      </c>
      <c r="Y492" s="31">
        <f t="shared" ref="Y492:Z495" si="815">M492+S492-V492</f>
        <v>0</v>
      </c>
      <c r="Z492" s="31">
        <f t="shared" si="815"/>
        <v>0</v>
      </c>
      <c r="AA492" s="31">
        <f t="shared" ref="AA492:AA495" si="816">O492+U492-X492+W492</f>
        <v>0</v>
      </c>
      <c r="AB492" s="15" t="s">
        <v>156</v>
      </c>
      <c r="AC492" s="15"/>
      <c r="AD492" s="64"/>
    </row>
    <row r="493" spans="1:30" ht="15.75" x14ac:dyDescent="0.2">
      <c r="A493" s="135"/>
      <c r="B493" s="200"/>
      <c r="C493" s="140"/>
      <c r="D493" s="145"/>
      <c r="E493" s="166"/>
      <c r="F493" s="193"/>
      <c r="G493" s="195"/>
      <c r="H493" s="166"/>
      <c r="I493" s="196"/>
      <c r="J493" s="193"/>
      <c r="K493" s="197"/>
      <c r="L493" s="197"/>
      <c r="M493" s="26">
        <f t="shared" si="812"/>
        <v>0</v>
      </c>
      <c r="N493" s="26">
        <f t="shared" ref="N493:O495" si="817">Z492</f>
        <v>0</v>
      </c>
      <c r="O493" s="26">
        <f t="shared" si="817"/>
        <v>0</v>
      </c>
      <c r="P493" s="199"/>
      <c r="Q493" s="88" t="s">
        <v>5</v>
      </c>
      <c r="R493" s="96"/>
      <c r="S493" s="67">
        <f t="shared" si="813"/>
        <v>0</v>
      </c>
      <c r="T493" s="67">
        <v>0</v>
      </c>
      <c r="U493" s="67">
        <v>0</v>
      </c>
      <c r="V493" s="68">
        <f t="shared" si="814"/>
        <v>0</v>
      </c>
      <c r="W493" s="67">
        <v>0</v>
      </c>
      <c r="X493" s="67">
        <v>0</v>
      </c>
      <c r="Y493" s="31">
        <f t="shared" si="815"/>
        <v>0</v>
      </c>
      <c r="Z493" s="31">
        <f t="shared" si="815"/>
        <v>0</v>
      </c>
      <c r="AA493" s="31">
        <f t="shared" si="816"/>
        <v>0</v>
      </c>
      <c r="AB493" s="15"/>
      <c r="AC493" s="15"/>
      <c r="AD493" s="64"/>
    </row>
    <row r="494" spans="1:30" ht="15.75" x14ac:dyDescent="0.2">
      <c r="A494" s="135"/>
      <c r="B494" s="200"/>
      <c r="C494" s="140"/>
      <c r="D494" s="145"/>
      <c r="E494" s="166"/>
      <c r="F494" s="193"/>
      <c r="G494" s="195"/>
      <c r="H494" s="166"/>
      <c r="I494" s="196"/>
      <c r="J494" s="193"/>
      <c r="K494" s="197"/>
      <c r="L494" s="197"/>
      <c r="M494" s="26">
        <f t="shared" si="812"/>
        <v>0</v>
      </c>
      <c r="N494" s="26">
        <f t="shared" si="817"/>
        <v>0</v>
      </c>
      <c r="O494" s="26">
        <f t="shared" si="817"/>
        <v>0</v>
      </c>
      <c r="P494" s="199"/>
      <c r="Q494" s="88" t="s">
        <v>6</v>
      </c>
      <c r="R494" s="96"/>
      <c r="S494" s="67">
        <f t="shared" si="813"/>
        <v>0</v>
      </c>
      <c r="T494" s="67">
        <v>0</v>
      </c>
      <c r="U494" s="67">
        <v>0</v>
      </c>
      <c r="V494" s="68">
        <f t="shared" si="814"/>
        <v>0</v>
      </c>
      <c r="W494" s="67">
        <v>0</v>
      </c>
      <c r="X494" s="67">
        <v>0</v>
      </c>
      <c r="Y494" s="31">
        <f t="shared" si="815"/>
        <v>0</v>
      </c>
      <c r="Z494" s="31">
        <f t="shared" si="815"/>
        <v>0</v>
      </c>
      <c r="AA494" s="31">
        <f t="shared" si="816"/>
        <v>0</v>
      </c>
      <c r="AB494" s="15"/>
      <c r="AC494" s="15"/>
      <c r="AD494" s="64"/>
    </row>
    <row r="495" spans="1:30" ht="15.75" x14ac:dyDescent="0.2">
      <c r="A495" s="135"/>
      <c r="B495" s="200"/>
      <c r="C495" s="140"/>
      <c r="D495" s="145"/>
      <c r="E495" s="166"/>
      <c r="F495" s="193"/>
      <c r="G495" s="195"/>
      <c r="H495" s="166"/>
      <c r="I495" s="196"/>
      <c r="J495" s="193"/>
      <c r="K495" s="197"/>
      <c r="L495" s="197"/>
      <c r="M495" s="26">
        <f t="shared" si="812"/>
        <v>0</v>
      </c>
      <c r="N495" s="26">
        <f t="shared" si="817"/>
        <v>0</v>
      </c>
      <c r="O495" s="26">
        <f t="shared" si="817"/>
        <v>0</v>
      </c>
      <c r="P495" s="199"/>
      <c r="Q495" s="88" t="s">
        <v>7</v>
      </c>
      <c r="R495" s="96"/>
      <c r="S495" s="67">
        <f t="shared" si="813"/>
        <v>0</v>
      </c>
      <c r="T495" s="67">
        <v>0</v>
      </c>
      <c r="U495" s="67">
        <v>0</v>
      </c>
      <c r="V495" s="68">
        <f t="shared" si="814"/>
        <v>0</v>
      </c>
      <c r="W495" s="67">
        <v>0</v>
      </c>
      <c r="X495" s="67">
        <v>0</v>
      </c>
      <c r="Y495" s="79">
        <f t="shared" si="815"/>
        <v>0</v>
      </c>
      <c r="Z495" s="79">
        <f t="shared" si="815"/>
        <v>0</v>
      </c>
      <c r="AA495" s="79">
        <f t="shared" si="816"/>
        <v>0</v>
      </c>
      <c r="AB495" s="15"/>
      <c r="AC495" s="15"/>
      <c r="AD495" s="64"/>
    </row>
    <row r="496" spans="1:30" ht="15.75" x14ac:dyDescent="0.2">
      <c r="A496" s="135"/>
      <c r="B496" s="200"/>
      <c r="C496" s="140"/>
      <c r="D496" s="146"/>
      <c r="E496" s="166"/>
      <c r="F496" s="194"/>
      <c r="G496" s="195"/>
      <c r="H496" s="166"/>
      <c r="I496" s="196"/>
      <c r="J496" s="194"/>
      <c r="K496" s="197"/>
      <c r="L496" s="197"/>
      <c r="M496" s="161"/>
      <c r="N496" s="161"/>
      <c r="O496" s="161"/>
      <c r="P496" s="199"/>
      <c r="Q496" s="82" t="s">
        <v>3</v>
      </c>
      <c r="R496" s="97">
        <f t="shared" ref="R496" si="818">R495</f>
        <v>0</v>
      </c>
      <c r="S496" s="90">
        <f t="shared" ref="S496:X496" si="819">SUM(S492:S495)</f>
        <v>55437.96</v>
      </c>
      <c r="T496" s="90">
        <f t="shared" si="819"/>
        <v>27718.98</v>
      </c>
      <c r="U496" s="90">
        <f t="shared" si="819"/>
        <v>27718.98</v>
      </c>
      <c r="V496" s="90">
        <f t="shared" si="819"/>
        <v>55437.96</v>
      </c>
      <c r="W496" s="90">
        <f t="shared" si="819"/>
        <v>27718.98</v>
      </c>
      <c r="X496" s="90">
        <f t="shared" si="819"/>
        <v>55437.96</v>
      </c>
      <c r="Y496" s="165"/>
      <c r="Z496" s="165"/>
      <c r="AA496" s="165"/>
      <c r="AB496" s="15"/>
      <c r="AC496" s="15"/>
      <c r="AD496" s="64"/>
    </row>
    <row r="497" spans="1:30" ht="15.75" customHeight="1" x14ac:dyDescent="0.2">
      <c r="A497" s="135">
        <v>21</v>
      </c>
      <c r="B497" s="200" t="s">
        <v>241</v>
      </c>
      <c r="C497" s="140" t="s">
        <v>316</v>
      </c>
      <c r="D497" s="144" t="s">
        <v>317</v>
      </c>
      <c r="E497" s="166" t="s">
        <v>73</v>
      </c>
      <c r="F497" s="192"/>
      <c r="G497" s="195" t="s">
        <v>318</v>
      </c>
      <c r="H497" s="166" t="s">
        <v>319</v>
      </c>
      <c r="I497" s="196">
        <v>79.900000000000006</v>
      </c>
      <c r="J497" s="192">
        <f t="shared" si="759"/>
        <v>0</v>
      </c>
      <c r="K497" s="197">
        <v>44774</v>
      </c>
      <c r="L497" s="197">
        <v>45107</v>
      </c>
      <c r="M497" s="33">
        <f t="shared" ref="M497:M500" si="820">N497+O497</f>
        <v>0</v>
      </c>
      <c r="N497" s="31"/>
      <c r="O497" s="31">
        <v>0</v>
      </c>
      <c r="P497" s="198" t="s">
        <v>246</v>
      </c>
      <c r="Q497" s="88" t="s">
        <v>4</v>
      </c>
      <c r="R497" s="95"/>
      <c r="S497" s="67">
        <f t="shared" ref="S497:S500" si="821">T497+U497</f>
        <v>6256.17</v>
      </c>
      <c r="T497" s="67">
        <v>3128.1</v>
      </c>
      <c r="U497" s="67">
        <v>3128.07</v>
      </c>
      <c r="V497" s="68">
        <f t="shared" ref="V497:V500" si="822">X497</f>
        <v>6256.17</v>
      </c>
      <c r="W497" s="67">
        <v>3128.1</v>
      </c>
      <c r="X497" s="67">
        <v>6256.17</v>
      </c>
      <c r="Y497" s="31">
        <f t="shared" ref="Y497:Z500" si="823">M497+S497-V497</f>
        <v>0</v>
      </c>
      <c r="Z497" s="31">
        <f t="shared" si="823"/>
        <v>0</v>
      </c>
      <c r="AA497" s="31">
        <f t="shared" ref="AA497:AA500" si="824">O497+U497-X497+W497</f>
        <v>0</v>
      </c>
      <c r="AB497" s="15" t="s">
        <v>152</v>
      </c>
      <c r="AC497" s="15"/>
      <c r="AD497" s="64"/>
    </row>
    <row r="498" spans="1:30" ht="15.75" x14ac:dyDescent="0.2">
      <c r="A498" s="135"/>
      <c r="B498" s="200"/>
      <c r="C498" s="140"/>
      <c r="D498" s="145"/>
      <c r="E498" s="166"/>
      <c r="F498" s="193"/>
      <c r="G498" s="195"/>
      <c r="H498" s="166"/>
      <c r="I498" s="196"/>
      <c r="J498" s="193"/>
      <c r="K498" s="197"/>
      <c r="L498" s="197"/>
      <c r="M498" s="26">
        <f t="shared" si="820"/>
        <v>0</v>
      </c>
      <c r="N498" s="26">
        <f t="shared" ref="N498:O500" si="825">Z497</f>
        <v>0</v>
      </c>
      <c r="O498" s="26">
        <f t="shared" si="825"/>
        <v>0</v>
      </c>
      <c r="P498" s="199"/>
      <c r="Q498" s="88" t="s">
        <v>5</v>
      </c>
      <c r="R498" s="96"/>
      <c r="S498" s="67">
        <f t="shared" si="821"/>
        <v>0</v>
      </c>
      <c r="T498" s="67">
        <v>0</v>
      </c>
      <c r="U498" s="67">
        <v>0</v>
      </c>
      <c r="V498" s="68">
        <f t="shared" si="822"/>
        <v>0</v>
      </c>
      <c r="W498" s="67">
        <v>0</v>
      </c>
      <c r="X498" s="67">
        <v>0</v>
      </c>
      <c r="Y498" s="31">
        <f t="shared" si="823"/>
        <v>0</v>
      </c>
      <c r="Z498" s="31">
        <f t="shared" si="823"/>
        <v>0</v>
      </c>
      <c r="AA498" s="31">
        <f t="shared" si="824"/>
        <v>0</v>
      </c>
      <c r="AB498" s="15"/>
      <c r="AC498" s="15"/>
      <c r="AD498" s="64"/>
    </row>
    <row r="499" spans="1:30" ht="15.75" x14ac:dyDescent="0.2">
      <c r="A499" s="135"/>
      <c r="B499" s="200"/>
      <c r="C499" s="140"/>
      <c r="D499" s="145"/>
      <c r="E499" s="166"/>
      <c r="F499" s="193"/>
      <c r="G499" s="195"/>
      <c r="H499" s="166"/>
      <c r="I499" s="196"/>
      <c r="J499" s="193"/>
      <c r="K499" s="197"/>
      <c r="L499" s="197"/>
      <c r="M499" s="26">
        <f t="shared" si="820"/>
        <v>0</v>
      </c>
      <c r="N499" s="26">
        <f t="shared" si="825"/>
        <v>0</v>
      </c>
      <c r="O499" s="26">
        <f t="shared" si="825"/>
        <v>0</v>
      </c>
      <c r="P499" s="199"/>
      <c r="Q499" s="88" t="s">
        <v>6</v>
      </c>
      <c r="R499" s="96"/>
      <c r="S499" s="67">
        <f t="shared" si="821"/>
        <v>0</v>
      </c>
      <c r="T499" s="67">
        <v>0</v>
      </c>
      <c r="U499" s="67">
        <v>0</v>
      </c>
      <c r="V499" s="68">
        <f t="shared" si="822"/>
        <v>0</v>
      </c>
      <c r="W499" s="67">
        <v>0</v>
      </c>
      <c r="X499" s="67">
        <v>0</v>
      </c>
      <c r="Y499" s="31">
        <f t="shared" si="823"/>
        <v>0</v>
      </c>
      <c r="Z499" s="31">
        <f t="shared" si="823"/>
        <v>0</v>
      </c>
      <c r="AA499" s="31">
        <f t="shared" si="824"/>
        <v>0</v>
      </c>
      <c r="AB499" s="15"/>
      <c r="AC499" s="15"/>
      <c r="AD499" s="12"/>
    </row>
    <row r="500" spans="1:30" ht="15.75" x14ac:dyDescent="0.2">
      <c r="A500" s="135"/>
      <c r="B500" s="200"/>
      <c r="C500" s="140"/>
      <c r="D500" s="145"/>
      <c r="E500" s="166"/>
      <c r="F500" s="193"/>
      <c r="G500" s="195"/>
      <c r="H500" s="166"/>
      <c r="I500" s="196"/>
      <c r="J500" s="193"/>
      <c r="K500" s="197"/>
      <c r="L500" s="197"/>
      <c r="M500" s="26">
        <f t="shared" si="820"/>
        <v>0</v>
      </c>
      <c r="N500" s="26">
        <f t="shared" si="825"/>
        <v>0</v>
      </c>
      <c r="O500" s="26">
        <f t="shared" si="825"/>
        <v>0</v>
      </c>
      <c r="P500" s="199"/>
      <c r="Q500" s="88" t="s">
        <v>7</v>
      </c>
      <c r="R500" s="96"/>
      <c r="S500" s="67">
        <f t="shared" si="821"/>
        <v>0</v>
      </c>
      <c r="T500" s="67">
        <v>0</v>
      </c>
      <c r="U500" s="67">
        <v>0</v>
      </c>
      <c r="V500" s="68">
        <f t="shared" si="822"/>
        <v>0</v>
      </c>
      <c r="W500" s="67">
        <v>0</v>
      </c>
      <c r="X500" s="67">
        <v>0</v>
      </c>
      <c r="Y500" s="79">
        <f t="shared" si="823"/>
        <v>0</v>
      </c>
      <c r="Z500" s="79">
        <f t="shared" si="823"/>
        <v>0</v>
      </c>
      <c r="AA500" s="79">
        <f t="shared" si="824"/>
        <v>0</v>
      </c>
      <c r="AB500" s="15"/>
      <c r="AC500" s="15"/>
      <c r="AD500" s="12"/>
    </row>
    <row r="501" spans="1:30" ht="15.75" x14ac:dyDescent="0.2">
      <c r="A501" s="135"/>
      <c r="B501" s="200"/>
      <c r="C501" s="140"/>
      <c r="D501" s="146"/>
      <c r="E501" s="166"/>
      <c r="F501" s="194"/>
      <c r="G501" s="195"/>
      <c r="H501" s="166"/>
      <c r="I501" s="196"/>
      <c r="J501" s="194"/>
      <c r="K501" s="197"/>
      <c r="L501" s="197"/>
      <c r="M501" s="161"/>
      <c r="N501" s="161"/>
      <c r="O501" s="161"/>
      <c r="P501" s="199"/>
      <c r="Q501" s="82" t="s">
        <v>3</v>
      </c>
      <c r="R501" s="97">
        <f t="shared" ref="R501" si="826">R500</f>
        <v>0</v>
      </c>
      <c r="S501" s="90">
        <f t="shared" ref="S501:X501" si="827">SUM(S497:S500)</f>
        <v>6256.17</v>
      </c>
      <c r="T501" s="90">
        <f t="shared" si="827"/>
        <v>3128.1</v>
      </c>
      <c r="U501" s="90">
        <f t="shared" si="827"/>
        <v>3128.07</v>
      </c>
      <c r="V501" s="90">
        <f t="shared" si="827"/>
        <v>6256.17</v>
      </c>
      <c r="W501" s="90">
        <f t="shared" si="827"/>
        <v>3128.1</v>
      </c>
      <c r="X501" s="90">
        <f t="shared" si="827"/>
        <v>6256.17</v>
      </c>
      <c r="Y501" s="165"/>
      <c r="Z501" s="165"/>
      <c r="AA501" s="165"/>
      <c r="AB501" s="15"/>
      <c r="AC501" s="15"/>
      <c r="AD501" s="12"/>
    </row>
    <row r="502" spans="1:30" ht="15.75" customHeight="1" x14ac:dyDescent="0.2">
      <c r="A502" s="135">
        <v>22</v>
      </c>
      <c r="B502" s="200" t="s">
        <v>241</v>
      </c>
      <c r="C502" s="140" t="s">
        <v>320</v>
      </c>
      <c r="D502" s="144" t="s">
        <v>321</v>
      </c>
      <c r="E502" s="166" t="s">
        <v>73</v>
      </c>
      <c r="F502" s="192"/>
      <c r="G502" s="195" t="s">
        <v>322</v>
      </c>
      <c r="H502" s="166" t="s">
        <v>323</v>
      </c>
      <c r="I502" s="196">
        <v>66.099999999999994</v>
      </c>
      <c r="J502" s="192">
        <f t="shared" si="768"/>
        <v>0</v>
      </c>
      <c r="K502" s="197">
        <v>44774</v>
      </c>
      <c r="L502" s="197">
        <v>45107</v>
      </c>
      <c r="M502" s="33">
        <f t="shared" ref="M502:M505" si="828">N502+O502</f>
        <v>0</v>
      </c>
      <c r="N502" s="31"/>
      <c r="O502" s="31">
        <v>0</v>
      </c>
      <c r="P502" s="198" t="s">
        <v>246</v>
      </c>
      <c r="Q502" s="88" t="s">
        <v>4</v>
      </c>
      <c r="R502" s="95"/>
      <c r="S502" s="67">
        <f t="shared" ref="S502:S505" si="829">T502+U502</f>
        <v>4313.04</v>
      </c>
      <c r="T502" s="67">
        <v>2156.52</v>
      </c>
      <c r="U502" s="67">
        <v>2156.52</v>
      </c>
      <c r="V502" s="68">
        <f t="shared" ref="V502:V505" si="830">X502</f>
        <v>4313.04</v>
      </c>
      <c r="W502" s="67">
        <v>2156.52</v>
      </c>
      <c r="X502" s="67">
        <v>4313.04</v>
      </c>
      <c r="Y502" s="31">
        <f t="shared" ref="Y502:Z505" si="831">M502+S502-V502</f>
        <v>0</v>
      </c>
      <c r="Z502" s="31">
        <f t="shared" si="831"/>
        <v>0</v>
      </c>
      <c r="AA502" s="31">
        <f t="shared" ref="AA502:AA505" si="832">O502+U502-X502+W502</f>
        <v>0</v>
      </c>
      <c r="AB502" s="15" t="s">
        <v>156</v>
      </c>
      <c r="AC502" s="15"/>
      <c r="AD502" s="12"/>
    </row>
    <row r="503" spans="1:30" ht="15.75" x14ac:dyDescent="0.2">
      <c r="A503" s="135"/>
      <c r="B503" s="200"/>
      <c r="C503" s="140"/>
      <c r="D503" s="145"/>
      <c r="E503" s="166"/>
      <c r="F503" s="193"/>
      <c r="G503" s="195"/>
      <c r="H503" s="166"/>
      <c r="I503" s="196"/>
      <c r="J503" s="193"/>
      <c r="K503" s="197"/>
      <c r="L503" s="197"/>
      <c r="M503" s="26">
        <f t="shared" si="828"/>
        <v>0</v>
      </c>
      <c r="N503" s="26">
        <f t="shared" ref="N503:O505" si="833">Z502</f>
        <v>0</v>
      </c>
      <c r="O503" s="26">
        <f t="shared" si="833"/>
        <v>0</v>
      </c>
      <c r="P503" s="199"/>
      <c r="Q503" s="88" t="s">
        <v>5</v>
      </c>
      <c r="R503" s="96"/>
      <c r="S503" s="67">
        <f t="shared" si="829"/>
        <v>0</v>
      </c>
      <c r="T503" s="67">
        <v>0</v>
      </c>
      <c r="U503" s="67">
        <v>0</v>
      </c>
      <c r="V503" s="68">
        <f t="shared" si="830"/>
        <v>0</v>
      </c>
      <c r="W503" s="67">
        <v>0</v>
      </c>
      <c r="X503" s="67">
        <v>0</v>
      </c>
      <c r="Y503" s="31">
        <f t="shared" si="831"/>
        <v>0</v>
      </c>
      <c r="Z503" s="31">
        <f t="shared" si="831"/>
        <v>0</v>
      </c>
      <c r="AA503" s="31">
        <f t="shared" si="832"/>
        <v>0</v>
      </c>
      <c r="AB503" s="15"/>
      <c r="AC503" s="15"/>
      <c r="AD503" s="12"/>
    </row>
    <row r="504" spans="1:30" ht="15.75" x14ac:dyDescent="0.2">
      <c r="A504" s="135"/>
      <c r="B504" s="200"/>
      <c r="C504" s="140"/>
      <c r="D504" s="145"/>
      <c r="E504" s="166"/>
      <c r="F504" s="193"/>
      <c r="G504" s="195"/>
      <c r="H504" s="166"/>
      <c r="I504" s="196"/>
      <c r="J504" s="193"/>
      <c r="K504" s="197"/>
      <c r="L504" s="197"/>
      <c r="M504" s="26">
        <f t="shared" si="828"/>
        <v>0</v>
      </c>
      <c r="N504" s="26">
        <f t="shared" si="833"/>
        <v>0</v>
      </c>
      <c r="O504" s="26">
        <f t="shared" si="833"/>
        <v>0</v>
      </c>
      <c r="P504" s="199"/>
      <c r="Q504" s="88" t="s">
        <v>6</v>
      </c>
      <c r="R504" s="96"/>
      <c r="S504" s="67">
        <f t="shared" si="829"/>
        <v>0</v>
      </c>
      <c r="T504" s="67">
        <v>0</v>
      </c>
      <c r="U504" s="67">
        <v>0</v>
      </c>
      <c r="V504" s="68">
        <f t="shared" si="830"/>
        <v>0</v>
      </c>
      <c r="W504" s="67">
        <v>0</v>
      </c>
      <c r="X504" s="67">
        <v>0</v>
      </c>
      <c r="Y504" s="31">
        <f t="shared" si="831"/>
        <v>0</v>
      </c>
      <c r="Z504" s="31">
        <f t="shared" si="831"/>
        <v>0</v>
      </c>
      <c r="AA504" s="31">
        <f t="shared" si="832"/>
        <v>0</v>
      </c>
      <c r="AB504" s="15"/>
      <c r="AC504" s="15"/>
      <c r="AD504" s="12"/>
    </row>
    <row r="505" spans="1:30" ht="15.75" x14ac:dyDescent="0.2">
      <c r="A505" s="135"/>
      <c r="B505" s="200"/>
      <c r="C505" s="140"/>
      <c r="D505" s="145"/>
      <c r="E505" s="166"/>
      <c r="F505" s="193"/>
      <c r="G505" s="195"/>
      <c r="H505" s="166"/>
      <c r="I505" s="196"/>
      <c r="J505" s="193"/>
      <c r="K505" s="197"/>
      <c r="L505" s="197"/>
      <c r="M505" s="26">
        <f t="shared" si="828"/>
        <v>0</v>
      </c>
      <c r="N505" s="26">
        <f t="shared" si="833"/>
        <v>0</v>
      </c>
      <c r="O505" s="26">
        <f t="shared" si="833"/>
        <v>0</v>
      </c>
      <c r="P505" s="199"/>
      <c r="Q505" s="88" t="s">
        <v>7</v>
      </c>
      <c r="R505" s="96"/>
      <c r="S505" s="67">
        <f t="shared" si="829"/>
        <v>0</v>
      </c>
      <c r="T505" s="67">
        <v>0</v>
      </c>
      <c r="U505" s="67">
        <v>0</v>
      </c>
      <c r="V505" s="68">
        <f t="shared" si="830"/>
        <v>0</v>
      </c>
      <c r="W505" s="67">
        <v>0</v>
      </c>
      <c r="X505" s="67">
        <v>0</v>
      </c>
      <c r="Y505" s="79">
        <f t="shared" si="831"/>
        <v>0</v>
      </c>
      <c r="Z505" s="79">
        <f t="shared" si="831"/>
        <v>0</v>
      </c>
      <c r="AA505" s="79">
        <f t="shared" si="832"/>
        <v>0</v>
      </c>
      <c r="AB505" s="15"/>
      <c r="AC505" s="15"/>
      <c r="AD505" s="12"/>
    </row>
    <row r="506" spans="1:30" ht="15.75" x14ac:dyDescent="0.2">
      <c r="A506" s="135"/>
      <c r="B506" s="200"/>
      <c r="C506" s="140"/>
      <c r="D506" s="146"/>
      <c r="E506" s="166"/>
      <c r="F506" s="194"/>
      <c r="G506" s="195"/>
      <c r="H506" s="166"/>
      <c r="I506" s="196"/>
      <c r="J506" s="194"/>
      <c r="K506" s="197"/>
      <c r="L506" s="197"/>
      <c r="M506" s="161"/>
      <c r="N506" s="161"/>
      <c r="O506" s="161"/>
      <c r="P506" s="199"/>
      <c r="Q506" s="127" t="s">
        <v>3</v>
      </c>
      <c r="R506" s="128">
        <f t="shared" ref="R506" si="834">R505</f>
        <v>0</v>
      </c>
      <c r="S506" s="117">
        <f t="shared" ref="S506:X506" si="835">SUM(S502:S505)</f>
        <v>4313.04</v>
      </c>
      <c r="T506" s="117">
        <f t="shared" si="835"/>
        <v>2156.52</v>
      </c>
      <c r="U506" s="90">
        <f t="shared" si="835"/>
        <v>2156.52</v>
      </c>
      <c r="V506" s="90">
        <f t="shared" si="835"/>
        <v>4313.04</v>
      </c>
      <c r="W506" s="90">
        <f t="shared" si="835"/>
        <v>2156.52</v>
      </c>
      <c r="X506" s="90">
        <f t="shared" si="835"/>
        <v>4313.04</v>
      </c>
      <c r="Y506" s="165"/>
      <c r="Z506" s="165"/>
      <c r="AA506" s="165"/>
      <c r="AB506" s="15"/>
      <c r="AC506" s="15"/>
      <c r="AD506" s="12"/>
    </row>
    <row r="507" spans="1:30" ht="15.75" customHeight="1" x14ac:dyDescent="0.2">
      <c r="A507" s="135">
        <v>23</v>
      </c>
      <c r="B507" s="200" t="s">
        <v>241</v>
      </c>
      <c r="C507" s="140" t="s">
        <v>324</v>
      </c>
      <c r="D507" s="144" t="s">
        <v>325</v>
      </c>
      <c r="E507" s="166" t="s">
        <v>73</v>
      </c>
      <c r="F507" s="192"/>
      <c r="G507" s="195" t="s">
        <v>326</v>
      </c>
      <c r="H507" s="166" t="s">
        <v>327</v>
      </c>
      <c r="I507" s="196">
        <v>643.6</v>
      </c>
      <c r="J507" s="192">
        <f t="shared" ref="J507" si="836">S509/2/I507</f>
        <v>0</v>
      </c>
      <c r="K507" s="214">
        <v>44774</v>
      </c>
      <c r="L507" s="214">
        <v>45107</v>
      </c>
      <c r="M507" s="33">
        <f t="shared" ref="M507:M510" si="837">N507+O507</f>
        <v>0</v>
      </c>
      <c r="N507" s="26"/>
      <c r="O507" s="26">
        <v>0</v>
      </c>
      <c r="P507" s="215" t="s">
        <v>246</v>
      </c>
      <c r="Q507" s="124" t="s">
        <v>4</v>
      </c>
      <c r="R507" s="125"/>
      <c r="S507" s="75">
        <f t="shared" ref="S507:S510" si="838">T507+U507</f>
        <v>36125.100000000006</v>
      </c>
      <c r="T507" s="75">
        <v>18062.580000000002</v>
      </c>
      <c r="U507" s="67">
        <v>18062.52</v>
      </c>
      <c r="V507" s="68">
        <f t="shared" ref="V507:V510" si="839">X507</f>
        <v>36125.1</v>
      </c>
      <c r="W507" s="67">
        <v>18062.580000000002</v>
      </c>
      <c r="X507" s="67">
        <v>36125.1</v>
      </c>
      <c r="Y507" s="31">
        <f t="shared" ref="Y507:Z510" si="840">M507+S507-V507</f>
        <v>0</v>
      </c>
      <c r="Z507" s="31">
        <f t="shared" si="840"/>
        <v>0</v>
      </c>
      <c r="AA507" s="31">
        <f t="shared" ref="AA507:AA510" si="841">O507+U507-X507+W507</f>
        <v>0</v>
      </c>
      <c r="AB507" s="15" t="s">
        <v>152</v>
      </c>
      <c r="AC507" s="15"/>
      <c r="AD507" s="64"/>
    </row>
    <row r="508" spans="1:30" ht="15.75" x14ac:dyDescent="0.2">
      <c r="A508" s="135"/>
      <c r="B508" s="200"/>
      <c r="C508" s="140"/>
      <c r="D508" s="145"/>
      <c r="E508" s="166"/>
      <c r="F508" s="193"/>
      <c r="G508" s="195"/>
      <c r="H508" s="166"/>
      <c r="I508" s="196"/>
      <c r="J508" s="193"/>
      <c r="K508" s="214"/>
      <c r="L508" s="214"/>
      <c r="M508" s="26">
        <f t="shared" si="837"/>
        <v>0</v>
      </c>
      <c r="N508" s="26">
        <f t="shared" ref="N508:O510" si="842">Z507</f>
        <v>0</v>
      </c>
      <c r="O508" s="26">
        <f t="shared" si="842"/>
        <v>0</v>
      </c>
      <c r="P508" s="199"/>
      <c r="Q508" s="124" t="s">
        <v>5</v>
      </c>
      <c r="R508" s="126"/>
      <c r="S508" s="75">
        <f t="shared" si="838"/>
        <v>0</v>
      </c>
      <c r="T508" s="75">
        <v>0</v>
      </c>
      <c r="U508" s="67">
        <v>0</v>
      </c>
      <c r="V508" s="68">
        <f t="shared" si="839"/>
        <v>0</v>
      </c>
      <c r="W508" s="67">
        <v>0</v>
      </c>
      <c r="X508" s="67">
        <v>0</v>
      </c>
      <c r="Y508" s="31">
        <f t="shared" si="840"/>
        <v>0</v>
      </c>
      <c r="Z508" s="31">
        <f t="shared" si="840"/>
        <v>0</v>
      </c>
      <c r="AA508" s="31">
        <f t="shared" si="841"/>
        <v>0</v>
      </c>
      <c r="AB508" s="15"/>
      <c r="AC508" s="15"/>
      <c r="AD508" s="64"/>
    </row>
    <row r="509" spans="1:30" ht="15.75" x14ac:dyDescent="0.2">
      <c r="A509" s="135"/>
      <c r="B509" s="200"/>
      <c r="C509" s="140"/>
      <c r="D509" s="145"/>
      <c r="E509" s="166"/>
      <c r="F509" s="193"/>
      <c r="G509" s="195"/>
      <c r="H509" s="166"/>
      <c r="I509" s="196"/>
      <c r="J509" s="193"/>
      <c r="K509" s="214"/>
      <c r="L509" s="214"/>
      <c r="M509" s="26">
        <f t="shared" si="837"/>
        <v>0</v>
      </c>
      <c r="N509" s="26">
        <f t="shared" si="842"/>
        <v>0</v>
      </c>
      <c r="O509" s="26">
        <f t="shared" si="842"/>
        <v>0</v>
      </c>
      <c r="P509" s="199"/>
      <c r="Q509" s="124" t="s">
        <v>6</v>
      </c>
      <c r="R509" s="126"/>
      <c r="S509" s="75">
        <f t="shared" si="838"/>
        <v>0</v>
      </c>
      <c r="T509" s="75">
        <v>0</v>
      </c>
      <c r="U509" s="67">
        <v>0</v>
      </c>
      <c r="V509" s="68">
        <f t="shared" si="839"/>
        <v>0</v>
      </c>
      <c r="W509" s="67">
        <v>0</v>
      </c>
      <c r="X509" s="67">
        <v>0</v>
      </c>
      <c r="Y509" s="31">
        <f t="shared" si="840"/>
        <v>0</v>
      </c>
      <c r="Z509" s="31">
        <f t="shared" si="840"/>
        <v>0</v>
      </c>
      <c r="AA509" s="31">
        <f t="shared" si="841"/>
        <v>0</v>
      </c>
      <c r="AB509" s="15"/>
      <c r="AC509" s="15"/>
      <c r="AD509" s="12"/>
    </row>
    <row r="510" spans="1:30" ht="15.75" x14ac:dyDescent="0.2">
      <c r="A510" s="135"/>
      <c r="B510" s="200"/>
      <c r="C510" s="140"/>
      <c r="D510" s="145"/>
      <c r="E510" s="166"/>
      <c r="F510" s="193"/>
      <c r="G510" s="195"/>
      <c r="H510" s="166"/>
      <c r="I510" s="196"/>
      <c r="J510" s="193"/>
      <c r="K510" s="214"/>
      <c r="L510" s="214"/>
      <c r="M510" s="26">
        <f t="shared" si="837"/>
        <v>0</v>
      </c>
      <c r="N510" s="26">
        <f t="shared" si="842"/>
        <v>0</v>
      </c>
      <c r="O510" s="26">
        <f t="shared" si="842"/>
        <v>0</v>
      </c>
      <c r="P510" s="199"/>
      <c r="Q510" s="124" t="s">
        <v>7</v>
      </c>
      <c r="R510" s="126"/>
      <c r="S510" s="75">
        <f t="shared" si="838"/>
        <v>0</v>
      </c>
      <c r="T510" s="75">
        <v>0</v>
      </c>
      <c r="U510" s="67">
        <v>0</v>
      </c>
      <c r="V510" s="68">
        <f t="shared" si="839"/>
        <v>0</v>
      </c>
      <c r="W510" s="67">
        <v>0</v>
      </c>
      <c r="X510" s="67">
        <v>0</v>
      </c>
      <c r="Y510" s="79">
        <f t="shared" si="840"/>
        <v>0</v>
      </c>
      <c r="Z510" s="79">
        <f t="shared" si="840"/>
        <v>0</v>
      </c>
      <c r="AA510" s="79">
        <f t="shared" si="841"/>
        <v>0</v>
      </c>
      <c r="AB510" s="15"/>
      <c r="AC510" s="15"/>
      <c r="AD510" s="12"/>
    </row>
    <row r="511" spans="1:30" ht="15.75" x14ac:dyDescent="0.2">
      <c r="A511" s="135"/>
      <c r="B511" s="200"/>
      <c r="C511" s="140"/>
      <c r="D511" s="146"/>
      <c r="E511" s="166"/>
      <c r="F511" s="194"/>
      <c r="G511" s="195"/>
      <c r="H511" s="166"/>
      <c r="I511" s="196"/>
      <c r="J511" s="194"/>
      <c r="K511" s="214"/>
      <c r="L511" s="214"/>
      <c r="M511" s="161"/>
      <c r="N511" s="161"/>
      <c r="O511" s="161"/>
      <c r="P511" s="199"/>
      <c r="Q511" s="127" t="s">
        <v>3</v>
      </c>
      <c r="R511" s="128">
        <f t="shared" ref="R511" si="843">R510</f>
        <v>0</v>
      </c>
      <c r="S511" s="117">
        <f t="shared" ref="S511:X511" si="844">SUM(S507:S510)</f>
        <v>36125.100000000006</v>
      </c>
      <c r="T511" s="117">
        <f t="shared" si="844"/>
        <v>18062.580000000002</v>
      </c>
      <c r="U511" s="90">
        <f t="shared" si="844"/>
        <v>18062.52</v>
      </c>
      <c r="V511" s="90">
        <f t="shared" si="844"/>
        <v>36125.1</v>
      </c>
      <c r="W511" s="90">
        <f t="shared" si="844"/>
        <v>18062.580000000002</v>
      </c>
      <c r="X511" s="90">
        <f t="shared" si="844"/>
        <v>36125.1</v>
      </c>
      <c r="Y511" s="165"/>
      <c r="Z511" s="165"/>
      <c r="AA511" s="165"/>
      <c r="AB511" s="15"/>
      <c r="AC511" s="15"/>
      <c r="AD511" s="12"/>
    </row>
    <row r="512" spans="1:30" ht="15.75" x14ac:dyDescent="0.2">
      <c r="A512" s="135">
        <v>24</v>
      </c>
      <c r="B512" s="200" t="s">
        <v>241</v>
      </c>
      <c r="C512" s="140" t="s">
        <v>328</v>
      </c>
      <c r="D512" s="144" t="s">
        <v>329</v>
      </c>
      <c r="E512" s="166" t="s">
        <v>73</v>
      </c>
      <c r="F512" s="192"/>
      <c r="G512" s="195" t="s">
        <v>330</v>
      </c>
      <c r="H512" s="166" t="s">
        <v>245</v>
      </c>
      <c r="I512" s="196">
        <v>146.4</v>
      </c>
      <c r="J512" s="192">
        <f t="shared" si="777"/>
        <v>0</v>
      </c>
      <c r="K512" s="197">
        <v>44774</v>
      </c>
      <c r="L512" s="197">
        <v>45107</v>
      </c>
      <c r="M512" s="33">
        <f t="shared" ref="M512:M515" si="845">N512+O512</f>
        <v>0</v>
      </c>
      <c r="N512" s="31"/>
      <c r="O512" s="31">
        <v>0</v>
      </c>
      <c r="P512" s="198" t="s">
        <v>246</v>
      </c>
      <c r="Q512" s="124" t="s">
        <v>4</v>
      </c>
      <c r="R512" s="125"/>
      <c r="S512" s="75">
        <f t="shared" ref="S512:S515" si="846">T512+U512</f>
        <v>9552.6</v>
      </c>
      <c r="T512" s="75">
        <v>4776.3</v>
      </c>
      <c r="U512" s="67">
        <v>4776.3</v>
      </c>
      <c r="V512" s="68">
        <f t="shared" ref="V512:V515" si="847">X512</f>
        <v>9552.6</v>
      </c>
      <c r="W512" s="67">
        <v>4776.3</v>
      </c>
      <c r="X512" s="67">
        <v>9552.6</v>
      </c>
      <c r="Y512" s="31">
        <f t="shared" ref="Y512:Z515" si="848">M512+S512-V512</f>
        <v>0</v>
      </c>
      <c r="Z512" s="31">
        <f t="shared" si="848"/>
        <v>0</v>
      </c>
      <c r="AA512" s="31">
        <f t="shared" ref="AA512:AA515" si="849">O512+U512-X512+W512</f>
        <v>0</v>
      </c>
      <c r="AB512" s="15" t="s">
        <v>156</v>
      </c>
      <c r="AC512" s="15"/>
      <c r="AD512" s="12"/>
    </row>
    <row r="513" spans="1:30" ht="15.75" x14ac:dyDescent="0.2">
      <c r="A513" s="135"/>
      <c r="B513" s="200"/>
      <c r="C513" s="140"/>
      <c r="D513" s="145"/>
      <c r="E513" s="166"/>
      <c r="F513" s="193"/>
      <c r="G513" s="195"/>
      <c r="H513" s="166"/>
      <c r="I513" s="196"/>
      <c r="J513" s="193"/>
      <c r="K513" s="197"/>
      <c r="L513" s="197"/>
      <c r="M513" s="26">
        <f t="shared" si="845"/>
        <v>0</v>
      </c>
      <c r="N513" s="26">
        <f t="shared" ref="N513:O515" si="850">Z512</f>
        <v>0</v>
      </c>
      <c r="O513" s="26">
        <f t="shared" si="850"/>
        <v>0</v>
      </c>
      <c r="P513" s="199"/>
      <c r="Q513" s="124" t="s">
        <v>5</v>
      </c>
      <c r="R513" s="126"/>
      <c r="S513" s="75">
        <f t="shared" si="846"/>
        <v>0</v>
      </c>
      <c r="T513" s="75">
        <v>0</v>
      </c>
      <c r="U513" s="67">
        <v>0</v>
      </c>
      <c r="V513" s="68">
        <f t="shared" si="847"/>
        <v>0</v>
      </c>
      <c r="W513" s="67">
        <v>0</v>
      </c>
      <c r="X513" s="67">
        <v>0</v>
      </c>
      <c r="Y513" s="31">
        <f t="shared" si="848"/>
        <v>0</v>
      </c>
      <c r="Z513" s="31">
        <f t="shared" si="848"/>
        <v>0</v>
      </c>
      <c r="AA513" s="31">
        <f t="shared" si="849"/>
        <v>0</v>
      </c>
      <c r="AB513" s="15"/>
      <c r="AC513" s="15"/>
      <c r="AD513" s="12"/>
    </row>
    <row r="514" spans="1:30" ht="15.75" x14ac:dyDescent="0.2">
      <c r="A514" s="135"/>
      <c r="B514" s="200"/>
      <c r="C514" s="140"/>
      <c r="D514" s="145"/>
      <c r="E514" s="166"/>
      <c r="F514" s="193"/>
      <c r="G514" s="195"/>
      <c r="H514" s="166"/>
      <c r="I514" s="196"/>
      <c r="J514" s="193"/>
      <c r="K514" s="197"/>
      <c r="L514" s="197"/>
      <c r="M514" s="26">
        <f t="shared" si="845"/>
        <v>0</v>
      </c>
      <c r="N514" s="26">
        <f t="shared" si="850"/>
        <v>0</v>
      </c>
      <c r="O514" s="26">
        <f t="shared" si="850"/>
        <v>0</v>
      </c>
      <c r="P514" s="199"/>
      <c r="Q514" s="88" t="s">
        <v>6</v>
      </c>
      <c r="R514" s="96"/>
      <c r="S514" s="67">
        <f t="shared" si="846"/>
        <v>0</v>
      </c>
      <c r="T514" s="67">
        <v>0</v>
      </c>
      <c r="U514" s="67">
        <v>0</v>
      </c>
      <c r="V514" s="68">
        <f t="shared" si="847"/>
        <v>0</v>
      </c>
      <c r="W514" s="67">
        <v>0</v>
      </c>
      <c r="X514" s="67">
        <v>0</v>
      </c>
      <c r="Y514" s="31">
        <f t="shared" si="848"/>
        <v>0</v>
      </c>
      <c r="Z514" s="31">
        <f t="shared" si="848"/>
        <v>0</v>
      </c>
      <c r="AA514" s="31">
        <f t="shared" si="849"/>
        <v>0</v>
      </c>
      <c r="AB514" s="15"/>
      <c r="AC514" s="15"/>
      <c r="AD514" s="12"/>
    </row>
    <row r="515" spans="1:30" ht="15.75" x14ac:dyDescent="0.2">
      <c r="A515" s="135"/>
      <c r="B515" s="200"/>
      <c r="C515" s="140"/>
      <c r="D515" s="145"/>
      <c r="E515" s="166"/>
      <c r="F515" s="193"/>
      <c r="G515" s="195"/>
      <c r="H515" s="166"/>
      <c r="I515" s="196"/>
      <c r="J515" s="193"/>
      <c r="K515" s="197"/>
      <c r="L515" s="197"/>
      <c r="M515" s="26">
        <f t="shared" si="845"/>
        <v>0</v>
      </c>
      <c r="N515" s="26">
        <f t="shared" si="850"/>
        <v>0</v>
      </c>
      <c r="O515" s="26">
        <f t="shared" si="850"/>
        <v>0</v>
      </c>
      <c r="P515" s="199"/>
      <c r="Q515" s="88" t="s">
        <v>7</v>
      </c>
      <c r="R515" s="96"/>
      <c r="S515" s="67">
        <f t="shared" si="846"/>
        <v>0</v>
      </c>
      <c r="T515" s="67">
        <v>0</v>
      </c>
      <c r="U515" s="67">
        <v>0</v>
      </c>
      <c r="V515" s="68">
        <f t="shared" si="847"/>
        <v>0</v>
      </c>
      <c r="W515" s="67">
        <v>0</v>
      </c>
      <c r="X515" s="67">
        <v>0</v>
      </c>
      <c r="Y515" s="79">
        <f t="shared" si="848"/>
        <v>0</v>
      </c>
      <c r="Z515" s="79">
        <f t="shared" si="848"/>
        <v>0</v>
      </c>
      <c r="AA515" s="79">
        <f t="shared" si="849"/>
        <v>0</v>
      </c>
      <c r="AB515" s="15"/>
      <c r="AC515" s="15"/>
      <c r="AD515" s="12"/>
    </row>
    <row r="516" spans="1:30" ht="15.75" x14ac:dyDescent="0.2">
      <c r="A516" s="135"/>
      <c r="B516" s="200"/>
      <c r="C516" s="140"/>
      <c r="D516" s="146"/>
      <c r="E516" s="166"/>
      <c r="F516" s="194"/>
      <c r="G516" s="195"/>
      <c r="H516" s="166"/>
      <c r="I516" s="196"/>
      <c r="J516" s="194"/>
      <c r="K516" s="197"/>
      <c r="L516" s="197"/>
      <c r="M516" s="161"/>
      <c r="N516" s="161"/>
      <c r="O516" s="161"/>
      <c r="P516" s="199"/>
      <c r="Q516" s="82" t="s">
        <v>3</v>
      </c>
      <c r="R516" s="97">
        <f t="shared" ref="R516" si="851">R515</f>
        <v>0</v>
      </c>
      <c r="S516" s="90">
        <f t="shared" ref="S516:X516" si="852">SUM(S512:S515)</f>
        <v>9552.6</v>
      </c>
      <c r="T516" s="103">
        <f t="shared" si="852"/>
        <v>4776.3</v>
      </c>
      <c r="U516" s="103">
        <f t="shared" si="852"/>
        <v>4776.3</v>
      </c>
      <c r="V516" s="103">
        <f t="shared" si="852"/>
        <v>9552.6</v>
      </c>
      <c r="W516" s="90">
        <f t="shared" si="852"/>
        <v>4776.3</v>
      </c>
      <c r="X516" s="90">
        <f t="shared" si="852"/>
        <v>9552.6</v>
      </c>
      <c r="Y516" s="165"/>
      <c r="Z516" s="165"/>
      <c r="AA516" s="165"/>
      <c r="AB516" s="15"/>
      <c r="AC516" s="15"/>
      <c r="AD516" s="12"/>
    </row>
    <row r="517" spans="1:30" ht="15.75" x14ac:dyDescent="0.2">
      <c r="A517" s="135">
        <v>25</v>
      </c>
      <c r="B517" s="200" t="s">
        <v>241</v>
      </c>
      <c r="C517" s="140" t="s">
        <v>331</v>
      </c>
      <c r="D517" s="144" t="s">
        <v>332</v>
      </c>
      <c r="E517" s="166" t="s">
        <v>73</v>
      </c>
      <c r="F517" s="192"/>
      <c r="G517" s="195" t="s">
        <v>330</v>
      </c>
      <c r="H517" s="166" t="s">
        <v>245</v>
      </c>
      <c r="I517" s="196">
        <v>142.74</v>
      </c>
      <c r="J517" s="192">
        <f t="shared" si="786"/>
        <v>0</v>
      </c>
      <c r="K517" s="197">
        <v>44774</v>
      </c>
      <c r="L517" s="197">
        <v>45107</v>
      </c>
      <c r="M517" s="75">
        <f t="shared" ref="M517:M520" si="853">N517+O517</f>
        <v>0</v>
      </c>
      <c r="N517" s="67"/>
      <c r="O517" s="67">
        <v>0</v>
      </c>
      <c r="P517" s="198" t="s">
        <v>246</v>
      </c>
      <c r="Q517" s="88" t="s">
        <v>4</v>
      </c>
      <c r="R517" s="95"/>
      <c r="S517" s="67">
        <f t="shared" ref="S517:S520" si="854">T517+U517</f>
        <v>9313.7999999999993</v>
      </c>
      <c r="T517" s="67">
        <v>4656.8999999999996</v>
      </c>
      <c r="U517" s="67">
        <v>4656.8999999999996</v>
      </c>
      <c r="V517" s="68">
        <f t="shared" ref="V517:V520" si="855">X517</f>
        <v>9313.7999999999993</v>
      </c>
      <c r="W517" s="67">
        <v>4656.8999999999996</v>
      </c>
      <c r="X517" s="67">
        <v>9313.7999999999993</v>
      </c>
      <c r="Y517" s="31">
        <f t="shared" ref="Y517:Z520" si="856">M517+S517-V517</f>
        <v>0</v>
      </c>
      <c r="Z517" s="31">
        <f t="shared" si="856"/>
        <v>0</v>
      </c>
      <c r="AA517" s="31">
        <f t="shared" ref="AA517:AA520" si="857">O517+U517-X517+W517</f>
        <v>0</v>
      </c>
      <c r="AB517" s="15" t="s">
        <v>152</v>
      </c>
      <c r="AC517" s="15"/>
      <c r="AD517" s="64"/>
    </row>
    <row r="518" spans="1:30" ht="15.75" x14ac:dyDescent="0.2">
      <c r="A518" s="135"/>
      <c r="B518" s="200"/>
      <c r="C518" s="140"/>
      <c r="D518" s="145"/>
      <c r="E518" s="166"/>
      <c r="F518" s="193"/>
      <c r="G518" s="195"/>
      <c r="H518" s="166"/>
      <c r="I518" s="196"/>
      <c r="J518" s="193"/>
      <c r="K518" s="197"/>
      <c r="L518" s="197"/>
      <c r="M518" s="75">
        <f t="shared" si="853"/>
        <v>0</v>
      </c>
      <c r="N518" s="75">
        <f t="shared" ref="N518:O520" si="858">Z517</f>
        <v>0</v>
      </c>
      <c r="O518" s="75">
        <f t="shared" si="858"/>
        <v>0</v>
      </c>
      <c r="P518" s="199"/>
      <c r="Q518" s="88" t="s">
        <v>5</v>
      </c>
      <c r="R518" s="96"/>
      <c r="S518" s="67">
        <f t="shared" si="854"/>
        <v>0</v>
      </c>
      <c r="T518" s="67">
        <v>0</v>
      </c>
      <c r="U518" s="67">
        <v>0</v>
      </c>
      <c r="V518" s="68">
        <f t="shared" si="855"/>
        <v>0</v>
      </c>
      <c r="W518" s="67">
        <v>0</v>
      </c>
      <c r="X518" s="67">
        <v>0</v>
      </c>
      <c r="Y518" s="31">
        <f t="shared" si="856"/>
        <v>0</v>
      </c>
      <c r="Z518" s="31">
        <f t="shared" si="856"/>
        <v>0</v>
      </c>
      <c r="AA518" s="31">
        <f t="shared" si="857"/>
        <v>0</v>
      </c>
      <c r="AB518" s="15"/>
      <c r="AC518" s="15"/>
      <c r="AD518" s="64"/>
    </row>
    <row r="519" spans="1:30" ht="15.75" x14ac:dyDescent="0.2">
      <c r="A519" s="135"/>
      <c r="B519" s="200"/>
      <c r="C519" s="140"/>
      <c r="D519" s="145"/>
      <c r="E519" s="166"/>
      <c r="F519" s="193"/>
      <c r="G519" s="195"/>
      <c r="H519" s="166"/>
      <c r="I519" s="196"/>
      <c r="J519" s="193"/>
      <c r="K519" s="197"/>
      <c r="L519" s="197"/>
      <c r="M519" s="75">
        <f t="shared" si="853"/>
        <v>0</v>
      </c>
      <c r="N519" s="75">
        <f t="shared" si="858"/>
        <v>0</v>
      </c>
      <c r="O519" s="75">
        <f t="shared" si="858"/>
        <v>0</v>
      </c>
      <c r="P519" s="199"/>
      <c r="Q519" s="88" t="s">
        <v>6</v>
      </c>
      <c r="R519" s="96"/>
      <c r="S519" s="67">
        <f t="shared" si="854"/>
        <v>0</v>
      </c>
      <c r="T519" s="67">
        <v>0</v>
      </c>
      <c r="U519" s="67">
        <v>0</v>
      </c>
      <c r="V519" s="68">
        <f t="shared" si="855"/>
        <v>0</v>
      </c>
      <c r="W519" s="67">
        <v>0</v>
      </c>
      <c r="X519" s="67">
        <v>0</v>
      </c>
      <c r="Y519" s="31">
        <f t="shared" si="856"/>
        <v>0</v>
      </c>
      <c r="Z519" s="31">
        <f t="shared" si="856"/>
        <v>0</v>
      </c>
      <c r="AA519" s="31">
        <f t="shared" si="857"/>
        <v>0</v>
      </c>
      <c r="AB519" s="15"/>
      <c r="AC519" s="15"/>
      <c r="AD519" s="12"/>
    </row>
    <row r="520" spans="1:30" ht="15.75" x14ac:dyDescent="0.2">
      <c r="A520" s="135"/>
      <c r="B520" s="200"/>
      <c r="C520" s="140"/>
      <c r="D520" s="145"/>
      <c r="E520" s="166"/>
      <c r="F520" s="193"/>
      <c r="G520" s="195"/>
      <c r="H520" s="166"/>
      <c r="I520" s="196"/>
      <c r="J520" s="193"/>
      <c r="K520" s="197"/>
      <c r="L520" s="197"/>
      <c r="M520" s="75">
        <f t="shared" si="853"/>
        <v>0</v>
      </c>
      <c r="N520" s="75">
        <f t="shared" si="858"/>
        <v>0</v>
      </c>
      <c r="O520" s="75">
        <f t="shared" si="858"/>
        <v>0</v>
      </c>
      <c r="P520" s="199"/>
      <c r="Q520" s="88" t="s">
        <v>7</v>
      </c>
      <c r="R520" s="96"/>
      <c r="S520" s="67">
        <f t="shared" si="854"/>
        <v>0</v>
      </c>
      <c r="T520" s="67">
        <v>0</v>
      </c>
      <c r="U520" s="67">
        <v>0</v>
      </c>
      <c r="V520" s="68">
        <f t="shared" si="855"/>
        <v>0</v>
      </c>
      <c r="W520" s="67">
        <v>0</v>
      </c>
      <c r="X520" s="67">
        <v>0</v>
      </c>
      <c r="Y520" s="79">
        <f t="shared" si="856"/>
        <v>0</v>
      </c>
      <c r="Z520" s="79">
        <f t="shared" si="856"/>
        <v>0</v>
      </c>
      <c r="AA520" s="79">
        <f t="shared" si="857"/>
        <v>0</v>
      </c>
      <c r="AB520" s="15"/>
      <c r="AC520" s="15"/>
      <c r="AD520" s="12"/>
    </row>
    <row r="521" spans="1:30" ht="15.75" x14ac:dyDescent="0.2">
      <c r="A521" s="135"/>
      <c r="B521" s="200"/>
      <c r="C521" s="140"/>
      <c r="D521" s="146"/>
      <c r="E521" s="166"/>
      <c r="F521" s="194"/>
      <c r="G521" s="195"/>
      <c r="H521" s="166"/>
      <c r="I521" s="196"/>
      <c r="J521" s="194"/>
      <c r="K521" s="197"/>
      <c r="L521" s="197"/>
      <c r="M521" s="161"/>
      <c r="N521" s="161"/>
      <c r="O521" s="161"/>
      <c r="P521" s="199"/>
      <c r="Q521" s="82" t="s">
        <v>3</v>
      </c>
      <c r="R521" s="97">
        <f t="shared" ref="R521" si="859">R520</f>
        <v>0</v>
      </c>
      <c r="S521" s="90">
        <f t="shared" ref="S521:X521" si="860">SUM(S517:S520)</f>
        <v>9313.7999999999993</v>
      </c>
      <c r="T521" s="90">
        <f t="shared" si="860"/>
        <v>4656.8999999999996</v>
      </c>
      <c r="U521" s="90">
        <f t="shared" si="860"/>
        <v>4656.8999999999996</v>
      </c>
      <c r="V521" s="90">
        <f t="shared" si="860"/>
        <v>9313.7999999999993</v>
      </c>
      <c r="W521" s="90">
        <f t="shared" si="860"/>
        <v>4656.8999999999996</v>
      </c>
      <c r="X521" s="90">
        <f t="shared" si="860"/>
        <v>9313.7999999999993</v>
      </c>
      <c r="Y521" s="165"/>
      <c r="Z521" s="165"/>
      <c r="AA521" s="165"/>
      <c r="AB521" s="15"/>
      <c r="AC521" s="15"/>
      <c r="AD521" s="12"/>
    </row>
    <row r="522" spans="1:30" ht="15.75" x14ac:dyDescent="0.2">
      <c r="A522" s="135">
        <v>26</v>
      </c>
      <c r="B522" s="200" t="s">
        <v>241</v>
      </c>
      <c r="C522" s="140" t="s">
        <v>333</v>
      </c>
      <c r="D522" s="144" t="s">
        <v>334</v>
      </c>
      <c r="E522" s="166" t="s">
        <v>73</v>
      </c>
      <c r="F522" s="192"/>
      <c r="G522" s="195" t="s">
        <v>335</v>
      </c>
      <c r="H522" s="166" t="s">
        <v>254</v>
      </c>
      <c r="I522" s="196">
        <v>317.89999999999998</v>
      </c>
      <c r="J522" s="196">
        <f t="shared" ref="J522" si="861">S524/2/I522</f>
        <v>0</v>
      </c>
      <c r="K522" s="197">
        <v>44774</v>
      </c>
      <c r="L522" s="197">
        <v>45107</v>
      </c>
      <c r="M522" s="33">
        <f t="shared" ref="M522:M525" si="862">N522+O522</f>
        <v>0</v>
      </c>
      <c r="N522" s="31"/>
      <c r="O522" s="31">
        <v>0</v>
      </c>
      <c r="P522" s="198" t="s">
        <v>246</v>
      </c>
      <c r="Q522" s="88" t="s">
        <v>4</v>
      </c>
      <c r="R522" s="95"/>
      <c r="S522" s="67">
        <f t="shared" ref="S522:S525" si="863">T522+U522</f>
        <v>26907</v>
      </c>
      <c r="T522" s="67">
        <v>13453.5</v>
      </c>
      <c r="U522" s="67">
        <v>13453.5</v>
      </c>
      <c r="V522" s="68">
        <f t="shared" ref="V522:V525" si="864">X522</f>
        <v>26907</v>
      </c>
      <c r="W522" s="67">
        <v>13453.5</v>
      </c>
      <c r="X522" s="67">
        <v>26907</v>
      </c>
      <c r="Y522" s="31">
        <f t="shared" ref="Y522:Z525" si="865">M522+S522-V522</f>
        <v>0</v>
      </c>
      <c r="Z522" s="31">
        <f t="shared" si="865"/>
        <v>0</v>
      </c>
      <c r="AA522" s="31">
        <f t="shared" ref="AA522:AA525" si="866">O522+U522-X522+W522</f>
        <v>0</v>
      </c>
      <c r="AB522" s="15" t="s">
        <v>156</v>
      </c>
      <c r="AC522" s="15"/>
      <c r="AD522" s="12"/>
    </row>
    <row r="523" spans="1:30" ht="15.75" x14ac:dyDescent="0.2">
      <c r="A523" s="135"/>
      <c r="B523" s="200"/>
      <c r="C523" s="140"/>
      <c r="D523" s="145"/>
      <c r="E523" s="166"/>
      <c r="F523" s="193"/>
      <c r="G523" s="195"/>
      <c r="H523" s="166"/>
      <c r="I523" s="196"/>
      <c r="J523" s="196"/>
      <c r="K523" s="197"/>
      <c r="L523" s="197"/>
      <c r="M523" s="26">
        <f t="shared" si="862"/>
        <v>0</v>
      </c>
      <c r="N523" s="26">
        <f t="shared" ref="N523:O525" si="867">Z522</f>
        <v>0</v>
      </c>
      <c r="O523" s="26">
        <f t="shared" si="867"/>
        <v>0</v>
      </c>
      <c r="P523" s="199"/>
      <c r="Q523" s="88" t="s">
        <v>5</v>
      </c>
      <c r="R523" s="96"/>
      <c r="S523" s="67">
        <f t="shared" si="863"/>
        <v>0</v>
      </c>
      <c r="T523" s="67">
        <v>0</v>
      </c>
      <c r="U523" s="67">
        <v>0</v>
      </c>
      <c r="V523" s="68">
        <f t="shared" si="864"/>
        <v>0</v>
      </c>
      <c r="W523" s="67">
        <v>0</v>
      </c>
      <c r="X523" s="67">
        <v>0</v>
      </c>
      <c r="Y523" s="31">
        <f t="shared" si="865"/>
        <v>0</v>
      </c>
      <c r="Z523" s="31">
        <f t="shared" si="865"/>
        <v>0</v>
      </c>
      <c r="AA523" s="31">
        <f t="shared" si="866"/>
        <v>0</v>
      </c>
      <c r="AB523" s="15"/>
      <c r="AC523" s="15"/>
      <c r="AD523" s="12"/>
    </row>
    <row r="524" spans="1:30" ht="15.75" x14ac:dyDescent="0.2">
      <c r="A524" s="135"/>
      <c r="B524" s="200"/>
      <c r="C524" s="140"/>
      <c r="D524" s="145"/>
      <c r="E524" s="166"/>
      <c r="F524" s="193"/>
      <c r="G524" s="195"/>
      <c r="H524" s="166"/>
      <c r="I524" s="196"/>
      <c r="J524" s="196"/>
      <c r="K524" s="197"/>
      <c r="L524" s="197"/>
      <c r="M524" s="26">
        <f t="shared" si="862"/>
        <v>0</v>
      </c>
      <c r="N524" s="26">
        <f t="shared" si="867"/>
        <v>0</v>
      </c>
      <c r="O524" s="26">
        <f t="shared" si="867"/>
        <v>0</v>
      </c>
      <c r="P524" s="199"/>
      <c r="Q524" s="88" t="s">
        <v>6</v>
      </c>
      <c r="R524" s="96"/>
      <c r="S524" s="67">
        <f t="shared" si="863"/>
        <v>0</v>
      </c>
      <c r="T524" s="67">
        <v>0</v>
      </c>
      <c r="U524" s="67">
        <v>0</v>
      </c>
      <c r="V524" s="68">
        <f t="shared" si="864"/>
        <v>0</v>
      </c>
      <c r="W524" s="67">
        <v>0</v>
      </c>
      <c r="X524" s="67">
        <v>0</v>
      </c>
      <c r="Y524" s="31">
        <f t="shared" si="865"/>
        <v>0</v>
      </c>
      <c r="Z524" s="31">
        <f t="shared" si="865"/>
        <v>0</v>
      </c>
      <c r="AA524" s="31">
        <f t="shared" si="866"/>
        <v>0</v>
      </c>
      <c r="AB524" s="15"/>
      <c r="AC524" s="15"/>
      <c r="AD524" s="12"/>
    </row>
    <row r="525" spans="1:30" ht="15.75" x14ac:dyDescent="0.2">
      <c r="A525" s="135"/>
      <c r="B525" s="200"/>
      <c r="C525" s="140"/>
      <c r="D525" s="145"/>
      <c r="E525" s="166"/>
      <c r="F525" s="193"/>
      <c r="G525" s="195"/>
      <c r="H525" s="166"/>
      <c r="I525" s="196"/>
      <c r="J525" s="196"/>
      <c r="K525" s="197"/>
      <c r="L525" s="197"/>
      <c r="M525" s="26">
        <f t="shared" si="862"/>
        <v>0</v>
      </c>
      <c r="N525" s="26">
        <f t="shared" si="867"/>
        <v>0</v>
      </c>
      <c r="O525" s="26">
        <f t="shared" si="867"/>
        <v>0</v>
      </c>
      <c r="P525" s="199"/>
      <c r="Q525" s="88" t="s">
        <v>7</v>
      </c>
      <c r="R525" s="96"/>
      <c r="S525" s="67">
        <f t="shared" si="863"/>
        <v>0</v>
      </c>
      <c r="T525" s="67">
        <v>0</v>
      </c>
      <c r="U525" s="67">
        <v>0</v>
      </c>
      <c r="V525" s="68">
        <f t="shared" si="864"/>
        <v>0</v>
      </c>
      <c r="W525" s="67">
        <v>0</v>
      </c>
      <c r="X525" s="67">
        <v>0</v>
      </c>
      <c r="Y525" s="79">
        <f t="shared" si="865"/>
        <v>0</v>
      </c>
      <c r="Z525" s="79">
        <f t="shared" si="865"/>
        <v>0</v>
      </c>
      <c r="AA525" s="79">
        <f t="shared" si="866"/>
        <v>0</v>
      </c>
      <c r="AB525" s="15"/>
      <c r="AC525" s="15"/>
      <c r="AD525" s="12"/>
    </row>
    <row r="526" spans="1:30" ht="15.75" x14ac:dyDescent="0.2">
      <c r="A526" s="135"/>
      <c r="B526" s="200"/>
      <c r="C526" s="140"/>
      <c r="D526" s="146"/>
      <c r="E526" s="166"/>
      <c r="F526" s="194"/>
      <c r="G526" s="195"/>
      <c r="H526" s="166"/>
      <c r="I526" s="196"/>
      <c r="J526" s="196"/>
      <c r="K526" s="197"/>
      <c r="L526" s="197"/>
      <c r="M526" s="161"/>
      <c r="N526" s="161"/>
      <c r="O526" s="161"/>
      <c r="P526" s="199"/>
      <c r="Q526" s="82" t="s">
        <v>3</v>
      </c>
      <c r="R526" s="97">
        <f t="shared" ref="R526" si="868">R525</f>
        <v>0</v>
      </c>
      <c r="S526" s="90">
        <f t="shared" ref="S526:X526" si="869">SUM(S522:S525)</f>
        <v>26907</v>
      </c>
      <c r="T526" s="90">
        <f t="shared" si="869"/>
        <v>13453.5</v>
      </c>
      <c r="U526" s="90">
        <f t="shared" si="869"/>
        <v>13453.5</v>
      </c>
      <c r="V526" s="90">
        <f t="shared" si="869"/>
        <v>26907</v>
      </c>
      <c r="W526" s="90">
        <f t="shared" si="869"/>
        <v>13453.5</v>
      </c>
      <c r="X526" s="90">
        <f t="shared" si="869"/>
        <v>26907</v>
      </c>
      <c r="Y526" s="165"/>
      <c r="Z526" s="165"/>
      <c r="AA526" s="165"/>
      <c r="AB526" s="15"/>
      <c r="AC526" s="15"/>
      <c r="AD526" s="12"/>
    </row>
    <row r="527" spans="1:30" ht="15.75" x14ac:dyDescent="0.2">
      <c r="A527" s="135">
        <v>27</v>
      </c>
      <c r="B527" s="200" t="s">
        <v>241</v>
      </c>
      <c r="C527" s="140" t="s">
        <v>336</v>
      </c>
      <c r="D527" s="144" t="s">
        <v>337</v>
      </c>
      <c r="E527" s="166" t="s">
        <v>73</v>
      </c>
      <c r="F527" s="192"/>
      <c r="G527" s="195" t="s">
        <v>338</v>
      </c>
      <c r="H527" s="166" t="s">
        <v>250</v>
      </c>
      <c r="I527" s="196">
        <v>139.12</v>
      </c>
      <c r="J527" s="192">
        <f t="shared" ref="J527" si="870">S529/2/I527</f>
        <v>0</v>
      </c>
      <c r="K527" s="197">
        <v>44774</v>
      </c>
      <c r="L527" s="197">
        <v>45107</v>
      </c>
      <c r="M527" s="33">
        <f t="shared" ref="M527:M530" si="871">N527+O527</f>
        <v>0</v>
      </c>
      <c r="N527" s="31"/>
      <c r="O527" s="31">
        <v>0</v>
      </c>
      <c r="P527" s="198" t="s">
        <v>246</v>
      </c>
      <c r="Q527" s="88" t="s">
        <v>4</v>
      </c>
      <c r="R527" s="95"/>
      <c r="S527" s="67">
        <f t="shared" ref="S527:S530" si="872">T527+U527</f>
        <v>10426.92</v>
      </c>
      <c r="T527" s="67">
        <v>5213.46</v>
      </c>
      <c r="U527" s="67">
        <v>5213.46</v>
      </c>
      <c r="V527" s="68">
        <f t="shared" ref="V527:V530" si="873">X527</f>
        <v>10426.92</v>
      </c>
      <c r="W527" s="67">
        <v>5213.46</v>
      </c>
      <c r="X527" s="67">
        <v>10426.92</v>
      </c>
      <c r="Y527" s="31">
        <f t="shared" ref="Y527:Z530" si="874">M527+S527-V527</f>
        <v>0</v>
      </c>
      <c r="Z527" s="31">
        <f t="shared" si="874"/>
        <v>0</v>
      </c>
      <c r="AA527" s="31">
        <f t="shared" ref="AA527:AA530" si="875">O527+U527-X527+W527</f>
        <v>0</v>
      </c>
      <c r="AB527" s="15" t="s">
        <v>152</v>
      </c>
      <c r="AC527" s="15"/>
      <c r="AD527" s="64"/>
    </row>
    <row r="528" spans="1:30" ht="15.75" x14ac:dyDescent="0.2">
      <c r="A528" s="135"/>
      <c r="B528" s="200"/>
      <c r="C528" s="140"/>
      <c r="D528" s="145"/>
      <c r="E528" s="166"/>
      <c r="F528" s="193"/>
      <c r="G528" s="195"/>
      <c r="H528" s="166"/>
      <c r="I528" s="196"/>
      <c r="J528" s="193"/>
      <c r="K528" s="197"/>
      <c r="L528" s="197"/>
      <c r="M528" s="26">
        <f t="shared" si="871"/>
        <v>0</v>
      </c>
      <c r="N528" s="26">
        <f t="shared" ref="N528:O530" si="876">Z527</f>
        <v>0</v>
      </c>
      <c r="O528" s="26">
        <f t="shared" si="876"/>
        <v>0</v>
      </c>
      <c r="P528" s="199"/>
      <c r="Q528" s="88" t="s">
        <v>5</v>
      </c>
      <c r="R528" s="96"/>
      <c r="S528" s="67">
        <f t="shared" si="872"/>
        <v>0</v>
      </c>
      <c r="T528" s="67">
        <v>0</v>
      </c>
      <c r="U528" s="67">
        <v>0</v>
      </c>
      <c r="V528" s="68">
        <f t="shared" si="873"/>
        <v>0</v>
      </c>
      <c r="W528" s="67">
        <v>0</v>
      </c>
      <c r="X528" s="67">
        <v>0</v>
      </c>
      <c r="Y528" s="31">
        <f t="shared" si="874"/>
        <v>0</v>
      </c>
      <c r="Z528" s="31">
        <f t="shared" si="874"/>
        <v>0</v>
      </c>
      <c r="AA528" s="31">
        <f t="shared" si="875"/>
        <v>0</v>
      </c>
      <c r="AB528" s="15"/>
      <c r="AC528" s="15"/>
      <c r="AD528" s="64"/>
    </row>
    <row r="529" spans="1:30" ht="15.75" x14ac:dyDescent="0.2">
      <c r="A529" s="135"/>
      <c r="B529" s="200"/>
      <c r="C529" s="140"/>
      <c r="D529" s="145"/>
      <c r="E529" s="166"/>
      <c r="F529" s="193"/>
      <c r="G529" s="195"/>
      <c r="H529" s="166"/>
      <c r="I529" s="196"/>
      <c r="J529" s="193"/>
      <c r="K529" s="197"/>
      <c r="L529" s="197"/>
      <c r="M529" s="26">
        <f t="shared" si="871"/>
        <v>0</v>
      </c>
      <c r="N529" s="26">
        <f t="shared" si="876"/>
        <v>0</v>
      </c>
      <c r="O529" s="26">
        <f t="shared" si="876"/>
        <v>0</v>
      </c>
      <c r="P529" s="199"/>
      <c r="Q529" s="88" t="s">
        <v>6</v>
      </c>
      <c r="R529" s="96"/>
      <c r="S529" s="67">
        <f t="shared" si="872"/>
        <v>0</v>
      </c>
      <c r="T529" s="67">
        <v>0</v>
      </c>
      <c r="U529" s="67">
        <v>0</v>
      </c>
      <c r="V529" s="68">
        <f t="shared" si="873"/>
        <v>0</v>
      </c>
      <c r="W529" s="67">
        <v>0</v>
      </c>
      <c r="X529" s="67">
        <v>0</v>
      </c>
      <c r="Y529" s="31">
        <f t="shared" si="874"/>
        <v>0</v>
      </c>
      <c r="Z529" s="31">
        <f t="shared" si="874"/>
        <v>0</v>
      </c>
      <c r="AA529" s="31">
        <f t="shared" si="875"/>
        <v>0</v>
      </c>
      <c r="AB529" s="15"/>
      <c r="AC529" s="15"/>
      <c r="AD529" s="12"/>
    </row>
    <row r="530" spans="1:30" ht="15.75" x14ac:dyDescent="0.2">
      <c r="A530" s="135"/>
      <c r="B530" s="200"/>
      <c r="C530" s="140"/>
      <c r="D530" s="145"/>
      <c r="E530" s="166"/>
      <c r="F530" s="193"/>
      <c r="G530" s="195"/>
      <c r="H530" s="166"/>
      <c r="I530" s="196"/>
      <c r="J530" s="193"/>
      <c r="K530" s="197"/>
      <c r="L530" s="197"/>
      <c r="M530" s="26">
        <f t="shared" si="871"/>
        <v>0</v>
      </c>
      <c r="N530" s="26">
        <f t="shared" si="876"/>
        <v>0</v>
      </c>
      <c r="O530" s="26">
        <f t="shared" si="876"/>
        <v>0</v>
      </c>
      <c r="P530" s="199"/>
      <c r="Q530" s="88" t="s">
        <v>7</v>
      </c>
      <c r="R530" s="96"/>
      <c r="S530" s="67">
        <f t="shared" si="872"/>
        <v>0</v>
      </c>
      <c r="T530" s="67">
        <v>0</v>
      </c>
      <c r="U530" s="67">
        <v>0</v>
      </c>
      <c r="V530" s="68">
        <f t="shared" si="873"/>
        <v>0</v>
      </c>
      <c r="W530" s="67">
        <v>0</v>
      </c>
      <c r="X530" s="67">
        <v>0</v>
      </c>
      <c r="Y530" s="79">
        <f t="shared" si="874"/>
        <v>0</v>
      </c>
      <c r="Z530" s="79">
        <f t="shared" si="874"/>
        <v>0</v>
      </c>
      <c r="AA530" s="79">
        <f t="shared" si="875"/>
        <v>0</v>
      </c>
      <c r="AB530" s="15"/>
      <c r="AC530" s="15"/>
      <c r="AD530" s="12"/>
    </row>
    <row r="531" spans="1:30" ht="15.75" x14ac:dyDescent="0.2">
      <c r="A531" s="135"/>
      <c r="B531" s="200"/>
      <c r="C531" s="140"/>
      <c r="D531" s="146"/>
      <c r="E531" s="166"/>
      <c r="F531" s="194"/>
      <c r="G531" s="195"/>
      <c r="H531" s="166"/>
      <c r="I531" s="196"/>
      <c r="J531" s="194"/>
      <c r="K531" s="197"/>
      <c r="L531" s="197"/>
      <c r="M531" s="161"/>
      <c r="N531" s="161"/>
      <c r="O531" s="161"/>
      <c r="P531" s="199"/>
      <c r="Q531" s="82" t="s">
        <v>3</v>
      </c>
      <c r="R531" s="97">
        <f t="shared" ref="R531" si="877">R530</f>
        <v>0</v>
      </c>
      <c r="S531" s="90">
        <f t="shared" ref="S531:X531" si="878">SUM(S527:S530)</f>
        <v>10426.92</v>
      </c>
      <c r="T531" s="90">
        <f t="shared" si="878"/>
        <v>5213.46</v>
      </c>
      <c r="U531" s="90">
        <f t="shared" si="878"/>
        <v>5213.46</v>
      </c>
      <c r="V531" s="90">
        <f t="shared" si="878"/>
        <v>10426.92</v>
      </c>
      <c r="W531" s="90">
        <f t="shared" si="878"/>
        <v>5213.46</v>
      </c>
      <c r="X531" s="90">
        <f t="shared" si="878"/>
        <v>10426.92</v>
      </c>
      <c r="Y531" s="165"/>
      <c r="Z531" s="165"/>
      <c r="AA531" s="165"/>
      <c r="AB531" s="15"/>
      <c r="AC531" s="15"/>
      <c r="AD531" s="12"/>
    </row>
    <row r="532" spans="1:30" ht="15.75" x14ac:dyDescent="0.2">
      <c r="A532" s="135">
        <v>28</v>
      </c>
      <c r="B532" s="200" t="s">
        <v>241</v>
      </c>
      <c r="C532" s="140" t="s">
        <v>291</v>
      </c>
      <c r="D532" s="144" t="s">
        <v>339</v>
      </c>
      <c r="E532" s="166" t="s">
        <v>73</v>
      </c>
      <c r="F532" s="192"/>
      <c r="G532" s="195" t="s">
        <v>340</v>
      </c>
      <c r="H532" s="166" t="s">
        <v>341</v>
      </c>
      <c r="I532" s="196">
        <v>115.2</v>
      </c>
      <c r="J532" s="196">
        <f>3728.33/1/I532</f>
        <v>32.363975694444441</v>
      </c>
      <c r="K532" s="197">
        <v>44776</v>
      </c>
      <c r="L532" s="197">
        <v>45107</v>
      </c>
      <c r="M532" s="33">
        <f t="shared" ref="M532:M535" si="879">N532+O532</f>
        <v>0</v>
      </c>
      <c r="N532" s="31"/>
      <c r="O532" s="31">
        <v>0</v>
      </c>
      <c r="P532" s="198" t="s">
        <v>246</v>
      </c>
      <c r="Q532" s="88" t="s">
        <v>4</v>
      </c>
      <c r="R532" s="95"/>
      <c r="S532" s="67">
        <f t="shared" ref="S532:S535" si="880">T532+U532</f>
        <v>11184.99</v>
      </c>
      <c r="T532" s="67">
        <v>5592.51</v>
      </c>
      <c r="U532" s="67">
        <v>5592.48</v>
      </c>
      <c r="V532" s="68">
        <f t="shared" ref="V532:V535" si="881">X532</f>
        <v>11184.99</v>
      </c>
      <c r="W532" s="67">
        <v>5592.51</v>
      </c>
      <c r="X532" s="67">
        <v>11184.99</v>
      </c>
      <c r="Y532" s="31">
        <f t="shared" ref="Y532:Z535" si="882">M532+S532-V532</f>
        <v>0</v>
      </c>
      <c r="Z532" s="31">
        <f t="shared" si="882"/>
        <v>0</v>
      </c>
      <c r="AA532" s="31">
        <f t="shared" ref="AA532:AA535" si="883">O532+U532-X532+W532</f>
        <v>0</v>
      </c>
      <c r="AB532" s="15" t="s">
        <v>156</v>
      </c>
      <c r="AC532" s="15"/>
      <c r="AD532" s="12"/>
    </row>
    <row r="533" spans="1:30" ht="15.75" x14ac:dyDescent="0.2">
      <c r="A533" s="135"/>
      <c r="B533" s="200"/>
      <c r="C533" s="140"/>
      <c r="D533" s="145"/>
      <c r="E533" s="166"/>
      <c r="F533" s="193"/>
      <c r="G533" s="195"/>
      <c r="H533" s="166"/>
      <c r="I533" s="196"/>
      <c r="J533" s="196"/>
      <c r="K533" s="197"/>
      <c r="L533" s="197"/>
      <c r="M533" s="26">
        <f t="shared" si="879"/>
        <v>0</v>
      </c>
      <c r="N533" s="26">
        <f t="shared" ref="N533:O535" si="884">Z532</f>
        <v>0</v>
      </c>
      <c r="O533" s="26">
        <f t="shared" si="884"/>
        <v>0</v>
      </c>
      <c r="P533" s="199"/>
      <c r="Q533" s="88" t="s">
        <v>5</v>
      </c>
      <c r="R533" s="96"/>
      <c r="S533" s="67">
        <f t="shared" si="880"/>
        <v>0</v>
      </c>
      <c r="T533" s="67">
        <v>0</v>
      </c>
      <c r="U533" s="67">
        <v>0</v>
      </c>
      <c r="V533" s="68">
        <f t="shared" si="881"/>
        <v>0</v>
      </c>
      <c r="W533" s="67">
        <v>0</v>
      </c>
      <c r="X533" s="67">
        <v>0</v>
      </c>
      <c r="Y533" s="31">
        <f t="shared" si="882"/>
        <v>0</v>
      </c>
      <c r="Z533" s="31">
        <f t="shared" si="882"/>
        <v>0</v>
      </c>
      <c r="AA533" s="31">
        <f t="shared" si="883"/>
        <v>0</v>
      </c>
      <c r="AB533" s="15"/>
      <c r="AC533" s="15"/>
      <c r="AD533" s="12"/>
    </row>
    <row r="534" spans="1:30" ht="15.75" x14ac:dyDescent="0.2">
      <c r="A534" s="135"/>
      <c r="B534" s="200"/>
      <c r="C534" s="140"/>
      <c r="D534" s="145"/>
      <c r="E534" s="166"/>
      <c r="F534" s="193"/>
      <c r="G534" s="195"/>
      <c r="H534" s="166"/>
      <c r="I534" s="196"/>
      <c r="J534" s="196"/>
      <c r="K534" s="197"/>
      <c r="L534" s="197"/>
      <c r="M534" s="26">
        <f t="shared" si="879"/>
        <v>0</v>
      </c>
      <c r="N534" s="26">
        <f t="shared" si="884"/>
        <v>0</v>
      </c>
      <c r="O534" s="26">
        <f t="shared" si="884"/>
        <v>0</v>
      </c>
      <c r="P534" s="199"/>
      <c r="Q534" s="88" t="s">
        <v>6</v>
      </c>
      <c r="R534" s="96"/>
      <c r="S534" s="67">
        <f t="shared" si="880"/>
        <v>0</v>
      </c>
      <c r="T534" s="67">
        <v>0</v>
      </c>
      <c r="U534" s="67">
        <v>0</v>
      </c>
      <c r="V534" s="68">
        <f t="shared" si="881"/>
        <v>0</v>
      </c>
      <c r="W534" s="67">
        <v>0</v>
      </c>
      <c r="X534" s="67">
        <v>0</v>
      </c>
      <c r="Y534" s="31">
        <f t="shared" si="882"/>
        <v>0</v>
      </c>
      <c r="Z534" s="31">
        <f t="shared" si="882"/>
        <v>0</v>
      </c>
      <c r="AA534" s="31">
        <f t="shared" si="883"/>
        <v>0</v>
      </c>
      <c r="AB534" s="15"/>
      <c r="AC534" s="15"/>
      <c r="AD534" s="12"/>
    </row>
    <row r="535" spans="1:30" ht="15.75" x14ac:dyDescent="0.2">
      <c r="A535" s="135"/>
      <c r="B535" s="200"/>
      <c r="C535" s="140"/>
      <c r="D535" s="145"/>
      <c r="E535" s="166"/>
      <c r="F535" s="193"/>
      <c r="G535" s="195"/>
      <c r="H535" s="166"/>
      <c r="I535" s="196"/>
      <c r="J535" s="196"/>
      <c r="K535" s="197"/>
      <c r="L535" s="197"/>
      <c r="M535" s="26">
        <f t="shared" si="879"/>
        <v>0</v>
      </c>
      <c r="N535" s="26">
        <f t="shared" si="884"/>
        <v>0</v>
      </c>
      <c r="O535" s="26">
        <f t="shared" si="884"/>
        <v>0</v>
      </c>
      <c r="P535" s="199"/>
      <c r="Q535" s="88" t="s">
        <v>7</v>
      </c>
      <c r="R535" s="96"/>
      <c r="S535" s="67">
        <f t="shared" si="880"/>
        <v>0</v>
      </c>
      <c r="T535" s="67">
        <v>0</v>
      </c>
      <c r="U535" s="67">
        <v>0</v>
      </c>
      <c r="V535" s="68">
        <f t="shared" si="881"/>
        <v>0</v>
      </c>
      <c r="W535" s="67">
        <v>0</v>
      </c>
      <c r="X535" s="67">
        <v>0</v>
      </c>
      <c r="Y535" s="79">
        <f t="shared" si="882"/>
        <v>0</v>
      </c>
      <c r="Z535" s="79">
        <f t="shared" si="882"/>
        <v>0</v>
      </c>
      <c r="AA535" s="79">
        <f t="shared" si="883"/>
        <v>0</v>
      </c>
      <c r="AB535" s="15"/>
      <c r="AC535" s="15"/>
      <c r="AD535" s="12"/>
    </row>
    <row r="536" spans="1:30" ht="15.75" x14ac:dyDescent="0.2">
      <c r="A536" s="135"/>
      <c r="B536" s="200"/>
      <c r="C536" s="140"/>
      <c r="D536" s="146"/>
      <c r="E536" s="166"/>
      <c r="F536" s="194"/>
      <c r="G536" s="195"/>
      <c r="H536" s="166"/>
      <c r="I536" s="196"/>
      <c r="J536" s="196"/>
      <c r="K536" s="197"/>
      <c r="L536" s="197"/>
      <c r="M536" s="161"/>
      <c r="N536" s="161"/>
      <c r="O536" s="161"/>
      <c r="P536" s="199"/>
      <c r="Q536" s="82" t="s">
        <v>3</v>
      </c>
      <c r="R536" s="97">
        <f t="shared" ref="R536" si="885">R535</f>
        <v>0</v>
      </c>
      <c r="S536" s="90">
        <f t="shared" ref="S536:X536" si="886">SUM(S532:S535)</f>
        <v>11184.99</v>
      </c>
      <c r="T536" s="90">
        <f t="shared" si="886"/>
        <v>5592.51</v>
      </c>
      <c r="U536" s="90">
        <f t="shared" si="886"/>
        <v>5592.48</v>
      </c>
      <c r="V536" s="90">
        <f t="shared" si="886"/>
        <v>11184.99</v>
      </c>
      <c r="W536" s="90">
        <f t="shared" si="886"/>
        <v>5592.51</v>
      </c>
      <c r="X536" s="90">
        <f t="shared" si="886"/>
        <v>11184.99</v>
      </c>
      <c r="Y536" s="165"/>
      <c r="Z536" s="165"/>
      <c r="AA536" s="165"/>
      <c r="AB536" s="15"/>
      <c r="AC536" s="15"/>
      <c r="AD536" s="12"/>
    </row>
    <row r="537" spans="1:30" ht="15.75" x14ac:dyDescent="0.2">
      <c r="A537" s="135">
        <v>29</v>
      </c>
      <c r="B537" s="200" t="s">
        <v>241</v>
      </c>
      <c r="C537" s="140" t="s">
        <v>342</v>
      </c>
      <c r="D537" s="144" t="s">
        <v>343</v>
      </c>
      <c r="E537" s="166" t="s">
        <v>73</v>
      </c>
      <c r="F537" s="192"/>
      <c r="G537" s="195" t="s">
        <v>344</v>
      </c>
      <c r="H537" s="166" t="s">
        <v>250</v>
      </c>
      <c r="I537" s="196">
        <v>78.599999999999994</v>
      </c>
      <c r="J537" s="196">
        <f>2051.46/1/I537</f>
        <v>26.1</v>
      </c>
      <c r="K537" s="197">
        <v>44776</v>
      </c>
      <c r="L537" s="197">
        <v>45107</v>
      </c>
      <c r="M537" s="33">
        <f t="shared" ref="M537:M540" si="887">N537+O537</f>
        <v>0</v>
      </c>
      <c r="N537" s="31"/>
      <c r="O537" s="31">
        <v>0</v>
      </c>
      <c r="P537" s="198" t="s">
        <v>246</v>
      </c>
      <c r="Q537" s="88" t="s">
        <v>4</v>
      </c>
      <c r="R537" s="95"/>
      <c r="S537" s="67">
        <f t="shared" ref="S537:S540" si="888">T537+U537</f>
        <v>6154.38</v>
      </c>
      <c r="T537" s="67">
        <v>3077.19</v>
      </c>
      <c r="U537" s="67">
        <v>3077.19</v>
      </c>
      <c r="V537" s="68">
        <f t="shared" ref="V537:V540" si="889">X537</f>
        <v>6154.38</v>
      </c>
      <c r="W537" s="67">
        <v>3077.19</v>
      </c>
      <c r="X537" s="67">
        <v>6154.38</v>
      </c>
      <c r="Y537" s="31">
        <f t="shared" ref="Y537:Z540" si="890">M537+S537-V537</f>
        <v>0</v>
      </c>
      <c r="Z537" s="31">
        <f t="shared" si="890"/>
        <v>0</v>
      </c>
      <c r="AA537" s="31">
        <f t="shared" ref="AA537:AA540" si="891">O537+U537-X537+W537</f>
        <v>0</v>
      </c>
      <c r="AB537" s="15" t="s">
        <v>152</v>
      </c>
      <c r="AC537" s="15"/>
      <c r="AD537" s="64"/>
    </row>
    <row r="538" spans="1:30" ht="15.75" x14ac:dyDescent="0.2">
      <c r="A538" s="135"/>
      <c r="B538" s="200"/>
      <c r="C538" s="140"/>
      <c r="D538" s="145"/>
      <c r="E538" s="166"/>
      <c r="F538" s="193"/>
      <c r="G538" s="195"/>
      <c r="H538" s="166"/>
      <c r="I538" s="196"/>
      <c r="J538" s="196"/>
      <c r="K538" s="197"/>
      <c r="L538" s="197"/>
      <c r="M538" s="26">
        <f t="shared" si="887"/>
        <v>0</v>
      </c>
      <c r="N538" s="26">
        <f t="shared" ref="N538:O540" si="892">Z537</f>
        <v>0</v>
      </c>
      <c r="O538" s="26">
        <f t="shared" si="892"/>
        <v>0</v>
      </c>
      <c r="P538" s="199"/>
      <c r="Q538" s="88" t="s">
        <v>5</v>
      </c>
      <c r="R538" s="96"/>
      <c r="S538" s="67">
        <f t="shared" si="888"/>
        <v>0</v>
      </c>
      <c r="T538" s="67">
        <v>0</v>
      </c>
      <c r="U538" s="67">
        <v>0</v>
      </c>
      <c r="V538" s="68">
        <f t="shared" si="889"/>
        <v>0</v>
      </c>
      <c r="W538" s="67">
        <v>0</v>
      </c>
      <c r="X538" s="67">
        <v>0</v>
      </c>
      <c r="Y538" s="31">
        <f t="shared" si="890"/>
        <v>0</v>
      </c>
      <c r="Z538" s="31">
        <f t="shared" si="890"/>
        <v>0</v>
      </c>
      <c r="AA538" s="31">
        <f t="shared" si="891"/>
        <v>0</v>
      </c>
      <c r="AB538" s="15"/>
      <c r="AC538" s="15"/>
      <c r="AD538" s="64"/>
    </row>
    <row r="539" spans="1:30" ht="15.75" x14ac:dyDescent="0.2">
      <c r="A539" s="135"/>
      <c r="B539" s="200"/>
      <c r="C539" s="140"/>
      <c r="D539" s="145"/>
      <c r="E539" s="166"/>
      <c r="F539" s="193"/>
      <c r="G539" s="195"/>
      <c r="H539" s="166"/>
      <c r="I539" s="196"/>
      <c r="J539" s="196"/>
      <c r="K539" s="197"/>
      <c r="L539" s="197"/>
      <c r="M539" s="26">
        <f t="shared" si="887"/>
        <v>0</v>
      </c>
      <c r="N539" s="26">
        <f t="shared" si="892"/>
        <v>0</v>
      </c>
      <c r="O539" s="26">
        <f t="shared" si="892"/>
        <v>0</v>
      </c>
      <c r="P539" s="199"/>
      <c r="Q539" s="88" t="s">
        <v>6</v>
      </c>
      <c r="R539" s="96"/>
      <c r="S539" s="67">
        <f t="shared" si="888"/>
        <v>0</v>
      </c>
      <c r="T539" s="67">
        <v>0</v>
      </c>
      <c r="U539" s="67">
        <v>0</v>
      </c>
      <c r="V539" s="68">
        <f t="shared" si="889"/>
        <v>0</v>
      </c>
      <c r="W539" s="67">
        <v>0</v>
      </c>
      <c r="X539" s="67">
        <v>0</v>
      </c>
      <c r="Y539" s="31">
        <f t="shared" si="890"/>
        <v>0</v>
      </c>
      <c r="Z539" s="31">
        <f t="shared" si="890"/>
        <v>0</v>
      </c>
      <c r="AA539" s="31">
        <f t="shared" si="891"/>
        <v>0</v>
      </c>
      <c r="AB539" s="15"/>
      <c r="AC539" s="15"/>
      <c r="AD539" s="12"/>
    </row>
    <row r="540" spans="1:30" ht="15.75" x14ac:dyDescent="0.2">
      <c r="A540" s="135"/>
      <c r="B540" s="200"/>
      <c r="C540" s="140"/>
      <c r="D540" s="145"/>
      <c r="E540" s="166"/>
      <c r="F540" s="193"/>
      <c r="G540" s="195"/>
      <c r="H540" s="166"/>
      <c r="I540" s="196"/>
      <c r="J540" s="196"/>
      <c r="K540" s="197"/>
      <c r="L540" s="197"/>
      <c r="M540" s="26">
        <f t="shared" si="887"/>
        <v>0</v>
      </c>
      <c r="N540" s="26">
        <f t="shared" si="892"/>
        <v>0</v>
      </c>
      <c r="O540" s="26">
        <f t="shared" si="892"/>
        <v>0</v>
      </c>
      <c r="P540" s="199"/>
      <c r="Q540" s="88" t="s">
        <v>7</v>
      </c>
      <c r="R540" s="96"/>
      <c r="S540" s="67">
        <f t="shared" si="888"/>
        <v>0</v>
      </c>
      <c r="T540" s="67">
        <v>0</v>
      </c>
      <c r="U540" s="67">
        <v>0</v>
      </c>
      <c r="V540" s="68">
        <f t="shared" si="889"/>
        <v>0</v>
      </c>
      <c r="W540" s="67">
        <v>0</v>
      </c>
      <c r="X540" s="67">
        <v>0</v>
      </c>
      <c r="Y540" s="79">
        <f t="shared" si="890"/>
        <v>0</v>
      </c>
      <c r="Z540" s="79">
        <f t="shared" si="890"/>
        <v>0</v>
      </c>
      <c r="AA540" s="79">
        <f t="shared" si="891"/>
        <v>0</v>
      </c>
      <c r="AB540" s="15"/>
      <c r="AC540" s="15"/>
      <c r="AD540" s="12"/>
    </row>
    <row r="541" spans="1:30" ht="15.75" x14ac:dyDescent="0.2">
      <c r="A541" s="135"/>
      <c r="B541" s="200"/>
      <c r="C541" s="140"/>
      <c r="D541" s="146"/>
      <c r="E541" s="166"/>
      <c r="F541" s="194"/>
      <c r="G541" s="195"/>
      <c r="H541" s="166"/>
      <c r="I541" s="196"/>
      <c r="J541" s="196"/>
      <c r="K541" s="197"/>
      <c r="L541" s="197"/>
      <c r="M541" s="161"/>
      <c r="N541" s="161"/>
      <c r="O541" s="161"/>
      <c r="P541" s="199"/>
      <c r="Q541" s="82" t="s">
        <v>3</v>
      </c>
      <c r="R541" s="97">
        <f t="shared" ref="R541" si="893">R540</f>
        <v>0</v>
      </c>
      <c r="S541" s="90">
        <f t="shared" ref="S541:X541" si="894">SUM(S537:S540)</f>
        <v>6154.38</v>
      </c>
      <c r="T541" s="90">
        <f t="shared" si="894"/>
        <v>3077.19</v>
      </c>
      <c r="U541" s="90">
        <f t="shared" si="894"/>
        <v>3077.19</v>
      </c>
      <c r="V541" s="90">
        <f t="shared" si="894"/>
        <v>6154.38</v>
      </c>
      <c r="W541" s="90">
        <f t="shared" si="894"/>
        <v>3077.19</v>
      </c>
      <c r="X541" s="90">
        <f t="shared" si="894"/>
        <v>6154.38</v>
      </c>
      <c r="Y541" s="165"/>
      <c r="Z541" s="165"/>
      <c r="AA541" s="165"/>
      <c r="AB541" s="15"/>
      <c r="AC541" s="15"/>
      <c r="AD541" s="12"/>
    </row>
    <row r="542" spans="1:30" ht="15.75" x14ac:dyDescent="0.2">
      <c r="A542" s="135">
        <v>30</v>
      </c>
      <c r="B542" s="200" t="s">
        <v>241</v>
      </c>
      <c r="C542" s="205" t="s">
        <v>280</v>
      </c>
      <c r="D542" s="144" t="s">
        <v>348</v>
      </c>
      <c r="E542" s="166" t="s">
        <v>73</v>
      </c>
      <c r="F542" s="192"/>
      <c r="G542" s="195" t="s">
        <v>349</v>
      </c>
      <c r="H542" s="144" t="s">
        <v>283</v>
      </c>
      <c r="I542" s="192">
        <v>67</v>
      </c>
      <c r="J542" s="205">
        <v>13.05</v>
      </c>
      <c r="K542" s="197">
        <v>44835</v>
      </c>
      <c r="L542" s="197">
        <v>45199</v>
      </c>
      <c r="M542" s="33">
        <f t="shared" ref="M542:M545" si="895">N542+O542</f>
        <v>0</v>
      </c>
      <c r="N542" s="31">
        <v>0</v>
      </c>
      <c r="O542" s="31">
        <v>0</v>
      </c>
      <c r="P542" s="198" t="s">
        <v>246</v>
      </c>
      <c r="Q542" s="98" t="s">
        <v>4</v>
      </c>
      <c r="R542" s="95"/>
      <c r="S542" s="67">
        <f t="shared" ref="S542:S545" si="896">T542+U542</f>
        <v>2623.05</v>
      </c>
      <c r="T542" s="67">
        <v>1311.54</v>
      </c>
      <c r="U542" s="67">
        <v>1311.51</v>
      </c>
      <c r="V542" s="68">
        <f t="shared" ref="V542:V545" si="897">X542</f>
        <v>2623.05</v>
      </c>
      <c r="W542" s="67">
        <v>1311.54</v>
      </c>
      <c r="X542" s="67">
        <v>2623.05</v>
      </c>
      <c r="Y542" s="31">
        <f t="shared" ref="Y542:Y545" si="898">M542+S542-V542</f>
        <v>0</v>
      </c>
      <c r="Z542" s="31">
        <f t="shared" ref="Z542:Z545" si="899">N542+T542-W542</f>
        <v>0</v>
      </c>
      <c r="AA542" s="31">
        <f t="shared" ref="AA542:AA545" si="900">O542+U542-X542+W542</f>
        <v>0</v>
      </c>
      <c r="AB542" s="15" t="s">
        <v>156</v>
      </c>
      <c r="AC542" s="15"/>
      <c r="AD542" s="12"/>
    </row>
    <row r="543" spans="1:30" ht="15.75" x14ac:dyDescent="0.2">
      <c r="A543" s="135"/>
      <c r="B543" s="200"/>
      <c r="C543" s="206"/>
      <c r="D543" s="145"/>
      <c r="E543" s="166"/>
      <c r="F543" s="193"/>
      <c r="G543" s="195"/>
      <c r="H543" s="145"/>
      <c r="I543" s="193"/>
      <c r="J543" s="206"/>
      <c r="K543" s="197"/>
      <c r="L543" s="197"/>
      <c r="M543" s="26">
        <f t="shared" si="895"/>
        <v>0</v>
      </c>
      <c r="N543" s="31">
        <v>0</v>
      </c>
      <c r="O543" s="31">
        <v>0</v>
      </c>
      <c r="P543" s="199"/>
      <c r="Q543" s="98" t="s">
        <v>5</v>
      </c>
      <c r="R543" s="96"/>
      <c r="S543" s="67">
        <f t="shared" si="896"/>
        <v>0</v>
      </c>
      <c r="T543" s="67">
        <v>0</v>
      </c>
      <c r="U543" s="67">
        <v>0</v>
      </c>
      <c r="V543" s="68">
        <f t="shared" si="897"/>
        <v>0</v>
      </c>
      <c r="W543" s="67">
        <v>0</v>
      </c>
      <c r="X543" s="67">
        <v>0</v>
      </c>
      <c r="Y543" s="31">
        <f t="shared" si="898"/>
        <v>0</v>
      </c>
      <c r="Z543" s="31">
        <f t="shared" si="899"/>
        <v>0</v>
      </c>
      <c r="AA543" s="31">
        <f t="shared" si="900"/>
        <v>0</v>
      </c>
      <c r="AB543" s="15"/>
      <c r="AC543" s="15"/>
      <c r="AD543" s="12"/>
    </row>
    <row r="544" spans="1:30" ht="15.75" x14ac:dyDescent="0.2">
      <c r="A544" s="135"/>
      <c r="B544" s="200"/>
      <c r="C544" s="206"/>
      <c r="D544" s="145"/>
      <c r="E544" s="166"/>
      <c r="F544" s="193"/>
      <c r="G544" s="195"/>
      <c r="H544" s="145"/>
      <c r="I544" s="193"/>
      <c r="J544" s="206"/>
      <c r="K544" s="197"/>
      <c r="L544" s="197"/>
      <c r="M544" s="26">
        <f t="shared" si="895"/>
        <v>0</v>
      </c>
      <c r="N544" s="31">
        <v>0</v>
      </c>
      <c r="O544" s="31">
        <v>0</v>
      </c>
      <c r="P544" s="199"/>
      <c r="Q544" s="98" t="s">
        <v>6</v>
      </c>
      <c r="R544" s="96"/>
      <c r="S544" s="67">
        <f t="shared" si="896"/>
        <v>0</v>
      </c>
      <c r="T544" s="67">
        <v>0</v>
      </c>
      <c r="U544" s="67">
        <v>0</v>
      </c>
      <c r="V544" s="68">
        <f t="shared" si="897"/>
        <v>0</v>
      </c>
      <c r="W544" s="67">
        <v>0</v>
      </c>
      <c r="X544" s="67">
        <v>0</v>
      </c>
      <c r="Y544" s="31">
        <f t="shared" si="898"/>
        <v>0</v>
      </c>
      <c r="Z544" s="31">
        <f t="shared" si="899"/>
        <v>0</v>
      </c>
      <c r="AA544" s="31">
        <f t="shared" si="900"/>
        <v>0</v>
      </c>
      <c r="AB544" s="15"/>
      <c r="AC544" s="15"/>
      <c r="AD544" s="12"/>
    </row>
    <row r="545" spans="1:30" ht="15.75" x14ac:dyDescent="0.2">
      <c r="A545" s="135"/>
      <c r="B545" s="200"/>
      <c r="C545" s="206"/>
      <c r="D545" s="145"/>
      <c r="E545" s="166"/>
      <c r="F545" s="193"/>
      <c r="G545" s="195"/>
      <c r="H545" s="145"/>
      <c r="I545" s="193"/>
      <c r="J545" s="206"/>
      <c r="K545" s="197"/>
      <c r="L545" s="197"/>
      <c r="M545" s="26">
        <f t="shared" si="895"/>
        <v>0</v>
      </c>
      <c r="N545" s="31">
        <v>0</v>
      </c>
      <c r="O545" s="31">
        <v>0</v>
      </c>
      <c r="P545" s="199"/>
      <c r="Q545" s="98" t="s">
        <v>7</v>
      </c>
      <c r="R545" s="96"/>
      <c r="S545" s="67">
        <f t="shared" si="896"/>
        <v>0</v>
      </c>
      <c r="T545" s="67">
        <v>0</v>
      </c>
      <c r="U545" s="67">
        <v>0</v>
      </c>
      <c r="V545" s="68">
        <f t="shared" si="897"/>
        <v>0</v>
      </c>
      <c r="W545" s="67">
        <v>0</v>
      </c>
      <c r="X545" s="67">
        <v>0</v>
      </c>
      <c r="Y545" s="31">
        <f t="shared" si="898"/>
        <v>0</v>
      </c>
      <c r="Z545" s="31">
        <f t="shared" si="899"/>
        <v>0</v>
      </c>
      <c r="AA545" s="31">
        <f t="shared" si="900"/>
        <v>0</v>
      </c>
      <c r="AB545" s="15"/>
      <c r="AC545" s="15"/>
      <c r="AD545" s="12"/>
    </row>
    <row r="546" spans="1:30" ht="15.75" x14ac:dyDescent="0.2">
      <c r="A546" s="135"/>
      <c r="B546" s="200"/>
      <c r="C546" s="207"/>
      <c r="D546" s="146"/>
      <c r="E546" s="166"/>
      <c r="F546" s="194"/>
      <c r="G546" s="195"/>
      <c r="H546" s="146"/>
      <c r="I546" s="194"/>
      <c r="J546" s="207"/>
      <c r="K546" s="197"/>
      <c r="L546" s="197"/>
      <c r="M546" s="156"/>
      <c r="N546" s="157"/>
      <c r="O546" s="158"/>
      <c r="P546" s="199"/>
      <c r="Q546" s="82" t="s">
        <v>3</v>
      </c>
      <c r="R546" s="97">
        <f t="shared" ref="R546" si="901">R545</f>
        <v>0</v>
      </c>
      <c r="S546" s="99">
        <f t="shared" ref="S546:X546" si="902">SUM(S542:S545)</f>
        <v>2623.05</v>
      </c>
      <c r="T546" s="99">
        <f t="shared" si="902"/>
        <v>1311.54</v>
      </c>
      <c r="U546" s="99">
        <f t="shared" si="902"/>
        <v>1311.51</v>
      </c>
      <c r="V546" s="99">
        <f t="shared" si="902"/>
        <v>2623.05</v>
      </c>
      <c r="W546" s="99">
        <f t="shared" si="902"/>
        <v>1311.54</v>
      </c>
      <c r="X546" s="99">
        <f t="shared" si="902"/>
        <v>2623.05</v>
      </c>
      <c r="Y546" s="177"/>
      <c r="Z546" s="178"/>
      <c r="AA546" s="179"/>
      <c r="AB546" s="15"/>
      <c r="AC546" s="15"/>
      <c r="AD546" s="12"/>
    </row>
    <row r="547" spans="1:30" ht="15.75" x14ac:dyDescent="0.2">
      <c r="A547" s="135">
        <v>31</v>
      </c>
      <c r="B547" s="208" t="s">
        <v>241</v>
      </c>
      <c r="C547" s="205" t="s">
        <v>353</v>
      </c>
      <c r="D547" s="144" t="s">
        <v>350</v>
      </c>
      <c r="E547" s="144" t="s">
        <v>73</v>
      </c>
      <c r="F547" s="192"/>
      <c r="G547" s="211" t="s">
        <v>351</v>
      </c>
      <c r="H547" s="144" t="s">
        <v>352</v>
      </c>
      <c r="I547" s="192">
        <v>15.7</v>
      </c>
      <c r="J547" s="192">
        <v>26.1</v>
      </c>
      <c r="K547" s="202">
        <v>44888</v>
      </c>
      <c r="L547" s="202">
        <v>45221</v>
      </c>
      <c r="M547" s="33">
        <f t="shared" ref="M547:M550" si="903">N547+O547</f>
        <v>0</v>
      </c>
      <c r="N547" s="31">
        <v>0</v>
      </c>
      <c r="O547" s="31">
        <v>0</v>
      </c>
      <c r="P547" s="198" t="s">
        <v>246</v>
      </c>
      <c r="Q547" s="98" t="s">
        <v>4</v>
      </c>
      <c r="R547" s="95"/>
      <c r="S547" s="67">
        <f t="shared" ref="S547:S550" si="904">T547+U547</f>
        <v>1229.31</v>
      </c>
      <c r="T547" s="67">
        <v>614.66999999999996</v>
      </c>
      <c r="U547" s="67">
        <v>614.64</v>
      </c>
      <c r="V547" s="68">
        <f t="shared" ref="V547:V550" si="905">X547</f>
        <v>1229.31</v>
      </c>
      <c r="W547" s="67">
        <v>614.66999999999996</v>
      </c>
      <c r="X547" s="67">
        <v>1229.31</v>
      </c>
      <c r="Y547" s="31">
        <f t="shared" ref="Y547:Y550" si="906">M547+S547-V547</f>
        <v>0</v>
      </c>
      <c r="Z547" s="31">
        <f t="shared" ref="Z547:Z550" si="907">N547+T547-W547</f>
        <v>0</v>
      </c>
      <c r="AA547" s="31">
        <f t="shared" ref="AA547:AA550" si="908">O547+U547-X547+W547</f>
        <v>0</v>
      </c>
      <c r="AB547" s="15" t="s">
        <v>156</v>
      </c>
      <c r="AC547" s="15"/>
      <c r="AD547" s="12"/>
    </row>
    <row r="548" spans="1:30" ht="15.75" x14ac:dyDescent="0.2">
      <c r="A548" s="135"/>
      <c r="B548" s="209"/>
      <c r="C548" s="206"/>
      <c r="D548" s="145"/>
      <c r="E548" s="145"/>
      <c r="F548" s="193"/>
      <c r="G548" s="212"/>
      <c r="H548" s="145"/>
      <c r="I548" s="193"/>
      <c r="J548" s="193"/>
      <c r="K548" s="203"/>
      <c r="L548" s="203"/>
      <c r="M548" s="26">
        <f t="shared" si="903"/>
        <v>0</v>
      </c>
      <c r="N548" s="31">
        <v>0</v>
      </c>
      <c r="O548" s="31">
        <v>0</v>
      </c>
      <c r="P548" s="199"/>
      <c r="Q548" s="98" t="s">
        <v>5</v>
      </c>
      <c r="R548" s="96"/>
      <c r="S548" s="67">
        <f t="shared" si="904"/>
        <v>0</v>
      </c>
      <c r="T548" s="67">
        <v>0</v>
      </c>
      <c r="U548" s="67">
        <v>0</v>
      </c>
      <c r="V548" s="68">
        <f t="shared" si="905"/>
        <v>0</v>
      </c>
      <c r="W548" s="67">
        <v>0</v>
      </c>
      <c r="X548" s="67">
        <v>0</v>
      </c>
      <c r="Y548" s="31">
        <f t="shared" si="906"/>
        <v>0</v>
      </c>
      <c r="Z548" s="31">
        <f t="shared" si="907"/>
        <v>0</v>
      </c>
      <c r="AA548" s="31">
        <f t="shared" si="908"/>
        <v>0</v>
      </c>
      <c r="AB548" s="15"/>
      <c r="AC548" s="15"/>
      <c r="AD548" s="12"/>
    </row>
    <row r="549" spans="1:30" ht="15.75" x14ac:dyDescent="0.2">
      <c r="A549" s="135"/>
      <c r="B549" s="209"/>
      <c r="C549" s="206"/>
      <c r="D549" s="145"/>
      <c r="E549" s="145"/>
      <c r="F549" s="193"/>
      <c r="G549" s="212"/>
      <c r="H549" s="145"/>
      <c r="I549" s="193"/>
      <c r="J549" s="193"/>
      <c r="K549" s="203"/>
      <c r="L549" s="203"/>
      <c r="M549" s="26">
        <f t="shared" si="903"/>
        <v>0</v>
      </c>
      <c r="N549" s="31">
        <v>0</v>
      </c>
      <c r="O549" s="31">
        <v>0</v>
      </c>
      <c r="P549" s="199"/>
      <c r="Q549" s="98" t="s">
        <v>6</v>
      </c>
      <c r="R549" s="96"/>
      <c r="S549" s="67">
        <f t="shared" si="904"/>
        <v>0</v>
      </c>
      <c r="T549" s="67">
        <v>0</v>
      </c>
      <c r="U549" s="67">
        <v>0</v>
      </c>
      <c r="V549" s="68">
        <f t="shared" si="905"/>
        <v>0</v>
      </c>
      <c r="W549" s="67">
        <v>0</v>
      </c>
      <c r="X549" s="67">
        <v>0</v>
      </c>
      <c r="Y549" s="31">
        <f t="shared" si="906"/>
        <v>0</v>
      </c>
      <c r="Z549" s="31">
        <f t="shared" si="907"/>
        <v>0</v>
      </c>
      <c r="AA549" s="31">
        <f t="shared" si="908"/>
        <v>0</v>
      </c>
      <c r="AB549" s="15"/>
      <c r="AC549" s="15"/>
      <c r="AD549" s="12"/>
    </row>
    <row r="550" spans="1:30" ht="15.75" x14ac:dyDescent="0.2">
      <c r="A550" s="135"/>
      <c r="B550" s="209"/>
      <c r="C550" s="206"/>
      <c r="D550" s="145"/>
      <c r="E550" s="145"/>
      <c r="F550" s="193"/>
      <c r="G550" s="212"/>
      <c r="H550" s="145"/>
      <c r="I550" s="193"/>
      <c r="J550" s="193"/>
      <c r="K550" s="203"/>
      <c r="L550" s="203"/>
      <c r="M550" s="26">
        <f t="shared" si="903"/>
        <v>0</v>
      </c>
      <c r="N550" s="31">
        <v>0</v>
      </c>
      <c r="O550" s="31">
        <v>0</v>
      </c>
      <c r="P550" s="199"/>
      <c r="Q550" s="98" t="s">
        <v>7</v>
      </c>
      <c r="R550" s="96"/>
      <c r="S550" s="67">
        <f t="shared" si="904"/>
        <v>0</v>
      </c>
      <c r="T550" s="67">
        <v>0</v>
      </c>
      <c r="U550" s="67">
        <v>0</v>
      </c>
      <c r="V550" s="68">
        <f t="shared" si="905"/>
        <v>0</v>
      </c>
      <c r="W550" s="67">
        <v>0</v>
      </c>
      <c r="X550" s="67">
        <v>0</v>
      </c>
      <c r="Y550" s="31">
        <f t="shared" si="906"/>
        <v>0</v>
      </c>
      <c r="Z550" s="31">
        <f t="shared" si="907"/>
        <v>0</v>
      </c>
      <c r="AA550" s="31">
        <f t="shared" si="908"/>
        <v>0</v>
      </c>
      <c r="AB550" s="15"/>
      <c r="AC550" s="15"/>
      <c r="AD550" s="12"/>
    </row>
    <row r="551" spans="1:30" ht="15.75" x14ac:dyDescent="0.2">
      <c r="A551" s="135"/>
      <c r="B551" s="210"/>
      <c r="C551" s="207"/>
      <c r="D551" s="146"/>
      <c r="E551" s="146"/>
      <c r="F551" s="194"/>
      <c r="G551" s="213"/>
      <c r="H551" s="146"/>
      <c r="I551" s="194"/>
      <c r="J551" s="194"/>
      <c r="K551" s="204"/>
      <c r="L551" s="204"/>
      <c r="M551" s="156"/>
      <c r="N551" s="157"/>
      <c r="O551" s="158"/>
      <c r="P551" s="199"/>
      <c r="Q551" s="82" t="s">
        <v>3</v>
      </c>
      <c r="R551" s="97">
        <f t="shared" ref="R551" si="909">R550</f>
        <v>0</v>
      </c>
      <c r="S551" s="99">
        <f t="shared" ref="S551:X551" si="910">SUM(S547:S550)</f>
        <v>1229.31</v>
      </c>
      <c r="T551" s="99">
        <f t="shared" si="910"/>
        <v>614.66999999999996</v>
      </c>
      <c r="U551" s="99">
        <f t="shared" si="910"/>
        <v>614.64</v>
      </c>
      <c r="V551" s="99">
        <f t="shared" si="910"/>
        <v>1229.31</v>
      </c>
      <c r="W551" s="99">
        <f t="shared" si="910"/>
        <v>614.66999999999996</v>
      </c>
      <c r="X551" s="99">
        <f t="shared" si="910"/>
        <v>1229.31</v>
      </c>
      <c r="Y551" s="177"/>
      <c r="Z551" s="178"/>
      <c r="AA551" s="179"/>
      <c r="AB551" s="15"/>
      <c r="AC551" s="15"/>
      <c r="AD551" s="12"/>
    </row>
    <row r="552" spans="1:30" ht="15.75" x14ac:dyDescent="0.2">
      <c r="A552" s="135">
        <v>32</v>
      </c>
      <c r="B552" s="208" t="s">
        <v>241</v>
      </c>
      <c r="C552" s="205" t="s">
        <v>255</v>
      </c>
      <c r="D552" s="144" t="s">
        <v>354</v>
      </c>
      <c r="E552" s="144" t="s">
        <v>73</v>
      </c>
      <c r="F552" s="192"/>
      <c r="G552" s="211" t="s">
        <v>355</v>
      </c>
      <c r="H552" s="144" t="s">
        <v>258</v>
      </c>
      <c r="I552" s="192">
        <v>55.02</v>
      </c>
      <c r="J552" s="192">
        <v>12.01</v>
      </c>
      <c r="K552" s="202">
        <v>44888</v>
      </c>
      <c r="L552" s="202">
        <v>45221</v>
      </c>
      <c r="M552" s="33">
        <f t="shared" ref="M552:M555" si="911">N552+O552</f>
        <v>0</v>
      </c>
      <c r="N552" s="31">
        <v>0</v>
      </c>
      <c r="O552" s="31">
        <v>0</v>
      </c>
      <c r="P552" s="198" t="s">
        <v>246</v>
      </c>
      <c r="Q552" s="98" t="s">
        <v>4</v>
      </c>
      <c r="R552" s="95"/>
      <c r="S552" s="67">
        <f t="shared" ref="S552:S555" si="912">T552+U552</f>
        <v>1981.71</v>
      </c>
      <c r="T552" s="67">
        <v>990.87</v>
      </c>
      <c r="U552" s="67">
        <v>990.84</v>
      </c>
      <c r="V552" s="68">
        <f t="shared" ref="V552:V555" si="913">X552</f>
        <v>2137.96</v>
      </c>
      <c r="W552" s="67">
        <v>990.87</v>
      </c>
      <c r="X552" s="67">
        <v>2137.96</v>
      </c>
      <c r="Y552" s="31">
        <f t="shared" ref="Y552:Y555" si="914">M552+S552-V552</f>
        <v>-156.25</v>
      </c>
      <c r="Z552" s="31">
        <f t="shared" ref="Z552:Z555" si="915">N552+T552-W552</f>
        <v>0</v>
      </c>
      <c r="AA552" s="31">
        <f t="shared" ref="AA552:AA555" si="916">O552+U552-X552+W552</f>
        <v>-156.24999999999989</v>
      </c>
      <c r="AB552" s="15" t="s">
        <v>156</v>
      </c>
      <c r="AC552" s="15"/>
      <c r="AD552" s="12"/>
    </row>
    <row r="553" spans="1:30" ht="15.75" x14ac:dyDescent="0.2">
      <c r="A553" s="135"/>
      <c r="B553" s="209"/>
      <c r="C553" s="206"/>
      <c r="D553" s="145"/>
      <c r="E553" s="145"/>
      <c r="F553" s="193"/>
      <c r="G553" s="212"/>
      <c r="H553" s="145"/>
      <c r="I553" s="193"/>
      <c r="J553" s="193"/>
      <c r="K553" s="203"/>
      <c r="L553" s="203"/>
      <c r="M553" s="26">
        <f t="shared" si="911"/>
        <v>0</v>
      </c>
      <c r="N553" s="31">
        <v>0</v>
      </c>
      <c r="O553" s="31">
        <v>0</v>
      </c>
      <c r="P553" s="199"/>
      <c r="Q553" s="98" t="s">
        <v>5</v>
      </c>
      <c r="R553" s="96"/>
      <c r="S553" s="67">
        <f t="shared" si="912"/>
        <v>0</v>
      </c>
      <c r="T553" s="67">
        <v>0</v>
      </c>
      <c r="U553" s="67">
        <v>0</v>
      </c>
      <c r="V553" s="68">
        <f t="shared" si="913"/>
        <v>0</v>
      </c>
      <c r="W553" s="67">
        <v>0</v>
      </c>
      <c r="X553" s="67">
        <v>0</v>
      </c>
      <c r="Y553" s="31">
        <f t="shared" si="914"/>
        <v>0</v>
      </c>
      <c r="Z553" s="31">
        <f t="shared" si="915"/>
        <v>0</v>
      </c>
      <c r="AA553" s="31">
        <f t="shared" si="916"/>
        <v>0</v>
      </c>
      <c r="AB553" s="15"/>
      <c r="AC553" s="15"/>
      <c r="AD553" s="12"/>
    </row>
    <row r="554" spans="1:30" ht="15.75" x14ac:dyDescent="0.2">
      <c r="A554" s="135"/>
      <c r="B554" s="209"/>
      <c r="C554" s="206"/>
      <c r="D554" s="145"/>
      <c r="E554" s="145"/>
      <c r="F554" s="193"/>
      <c r="G554" s="212"/>
      <c r="H554" s="145"/>
      <c r="I554" s="193"/>
      <c r="J554" s="193"/>
      <c r="K554" s="203"/>
      <c r="L554" s="203"/>
      <c r="M554" s="26">
        <f t="shared" si="911"/>
        <v>0</v>
      </c>
      <c r="N554" s="31">
        <v>0</v>
      </c>
      <c r="O554" s="31">
        <v>0</v>
      </c>
      <c r="P554" s="199"/>
      <c r="Q554" s="98" t="s">
        <v>6</v>
      </c>
      <c r="R554" s="96"/>
      <c r="S554" s="67">
        <f t="shared" si="912"/>
        <v>0</v>
      </c>
      <c r="T554" s="67">
        <v>0</v>
      </c>
      <c r="U554" s="67">
        <v>0</v>
      </c>
      <c r="V554" s="68">
        <f t="shared" si="913"/>
        <v>0</v>
      </c>
      <c r="W554" s="67">
        <v>0</v>
      </c>
      <c r="X554" s="67">
        <v>0</v>
      </c>
      <c r="Y554" s="31">
        <f t="shared" si="914"/>
        <v>0</v>
      </c>
      <c r="Z554" s="31">
        <f t="shared" si="915"/>
        <v>0</v>
      </c>
      <c r="AA554" s="31">
        <f t="shared" si="916"/>
        <v>0</v>
      </c>
      <c r="AB554" s="15"/>
      <c r="AC554" s="15"/>
      <c r="AD554" s="12"/>
    </row>
    <row r="555" spans="1:30" ht="15.75" x14ac:dyDescent="0.2">
      <c r="A555" s="135"/>
      <c r="B555" s="209"/>
      <c r="C555" s="206"/>
      <c r="D555" s="145"/>
      <c r="E555" s="145"/>
      <c r="F555" s="193"/>
      <c r="G555" s="212"/>
      <c r="H555" s="145"/>
      <c r="I555" s="193"/>
      <c r="J555" s="193"/>
      <c r="K555" s="203"/>
      <c r="L555" s="203"/>
      <c r="M555" s="26">
        <f t="shared" si="911"/>
        <v>0</v>
      </c>
      <c r="N555" s="31">
        <v>0</v>
      </c>
      <c r="O555" s="31">
        <v>0</v>
      </c>
      <c r="P555" s="199"/>
      <c r="Q555" s="98" t="s">
        <v>7</v>
      </c>
      <c r="R555" s="96"/>
      <c r="S555" s="67">
        <f t="shared" si="912"/>
        <v>0</v>
      </c>
      <c r="T555" s="67">
        <v>0</v>
      </c>
      <c r="U555" s="67">
        <v>0</v>
      </c>
      <c r="V555" s="68">
        <f t="shared" si="913"/>
        <v>0</v>
      </c>
      <c r="W555" s="67">
        <v>0</v>
      </c>
      <c r="X555" s="67">
        <v>0</v>
      </c>
      <c r="Y555" s="31">
        <f t="shared" si="914"/>
        <v>0</v>
      </c>
      <c r="Z555" s="31">
        <f t="shared" si="915"/>
        <v>0</v>
      </c>
      <c r="AA555" s="31">
        <f t="shared" si="916"/>
        <v>0</v>
      </c>
      <c r="AB555" s="15"/>
      <c r="AC555" s="15"/>
      <c r="AD555" s="12"/>
    </row>
    <row r="556" spans="1:30" ht="15.75" x14ac:dyDescent="0.2">
      <c r="A556" s="135"/>
      <c r="B556" s="210"/>
      <c r="C556" s="207"/>
      <c r="D556" s="146"/>
      <c r="E556" s="146"/>
      <c r="F556" s="194"/>
      <c r="G556" s="213"/>
      <c r="H556" s="146"/>
      <c r="I556" s="194"/>
      <c r="J556" s="194"/>
      <c r="K556" s="204"/>
      <c r="L556" s="204"/>
      <c r="M556" s="156"/>
      <c r="N556" s="157"/>
      <c r="O556" s="158"/>
      <c r="P556" s="199"/>
      <c r="Q556" s="82" t="s">
        <v>3</v>
      </c>
      <c r="R556" s="97">
        <f t="shared" ref="R556" si="917">R555</f>
        <v>0</v>
      </c>
      <c r="S556" s="99">
        <f t="shared" ref="S556:X556" si="918">SUM(S552:S555)</f>
        <v>1981.71</v>
      </c>
      <c r="T556" s="99">
        <f t="shared" si="918"/>
        <v>990.87</v>
      </c>
      <c r="U556" s="99">
        <f t="shared" si="918"/>
        <v>990.84</v>
      </c>
      <c r="V556" s="99">
        <f t="shared" si="918"/>
        <v>2137.96</v>
      </c>
      <c r="W556" s="99">
        <f t="shared" si="918"/>
        <v>990.87</v>
      </c>
      <c r="X556" s="99">
        <f t="shared" si="918"/>
        <v>2137.96</v>
      </c>
      <c r="Y556" s="177"/>
      <c r="Z556" s="178"/>
      <c r="AA556" s="179"/>
      <c r="AB556" s="15"/>
      <c r="AC556" s="15"/>
      <c r="AD556" s="12"/>
    </row>
    <row r="557" spans="1:30" ht="14.25" x14ac:dyDescent="0.2">
      <c r="M557" s="58"/>
      <c r="N557" s="58"/>
      <c r="O557" s="58"/>
      <c r="S557" s="57"/>
      <c r="T557" s="91"/>
      <c r="U557" s="91"/>
      <c r="V557" s="57"/>
      <c r="W557" s="57"/>
      <c r="X557" s="57"/>
      <c r="Y557" s="57"/>
      <c r="Z557" s="57"/>
      <c r="AA557" s="57"/>
    </row>
    <row r="558" spans="1:30" ht="14.25" x14ac:dyDescent="0.2">
      <c r="M558" s="58"/>
      <c r="N558" s="58"/>
      <c r="O558" s="58"/>
      <c r="S558" s="57"/>
      <c r="T558" s="91"/>
      <c r="U558" s="91"/>
      <c r="V558" s="57"/>
      <c r="W558" s="57"/>
      <c r="X558" s="57"/>
      <c r="Y558" s="57"/>
      <c r="Z558" s="57"/>
      <c r="AA558" s="57"/>
    </row>
    <row r="559" spans="1:30" ht="14.25" x14ac:dyDescent="0.2">
      <c r="M559" s="58"/>
      <c r="N559" s="58"/>
      <c r="O559" s="58"/>
      <c r="S559" s="57"/>
      <c r="T559" s="91"/>
      <c r="U559" s="91"/>
      <c r="V559" s="57"/>
      <c r="W559" s="57"/>
      <c r="X559" s="57"/>
      <c r="Y559" s="57"/>
      <c r="Z559" s="57"/>
      <c r="AA559" s="57"/>
    </row>
    <row r="560" spans="1:30" ht="14.25" x14ac:dyDescent="0.2">
      <c r="M560" s="58"/>
      <c r="N560" s="58"/>
      <c r="O560" s="58"/>
      <c r="S560" s="57"/>
      <c r="T560" s="57"/>
      <c r="U560" s="57"/>
      <c r="V560" s="57"/>
      <c r="W560" s="57"/>
      <c r="X560" s="57"/>
      <c r="Y560" s="57"/>
      <c r="Z560" s="57"/>
      <c r="AA560" s="57"/>
      <c r="AD560"/>
    </row>
    <row r="561" spans="13:30" ht="14.25" x14ac:dyDescent="0.2">
      <c r="M561" s="58"/>
      <c r="N561" s="58"/>
      <c r="O561" s="58"/>
      <c r="S561" s="57"/>
      <c r="T561" s="57"/>
      <c r="U561" s="57"/>
      <c r="V561" s="57"/>
      <c r="W561" s="57"/>
      <c r="X561" s="57"/>
      <c r="Y561" s="57"/>
      <c r="Z561" s="57"/>
      <c r="AA561" s="57"/>
      <c r="AD561"/>
    </row>
    <row r="562" spans="13:30" ht="14.25" x14ac:dyDescent="0.2">
      <c r="M562" s="58"/>
      <c r="N562" s="58"/>
      <c r="O562" s="58"/>
      <c r="S562" s="57"/>
      <c r="T562" s="57"/>
      <c r="U562" s="57"/>
      <c r="V562" s="57"/>
      <c r="W562" s="57"/>
      <c r="X562" s="57"/>
      <c r="Y562" s="57"/>
      <c r="Z562" s="57"/>
      <c r="AA562" s="57"/>
      <c r="AD562"/>
    </row>
    <row r="563" spans="13:30" ht="14.25" x14ac:dyDescent="0.2">
      <c r="M563" s="58"/>
      <c r="N563" s="58"/>
      <c r="O563" s="58"/>
      <c r="S563" s="57"/>
      <c r="T563" s="57"/>
      <c r="U563" s="57"/>
      <c r="V563" s="57"/>
      <c r="W563" s="57"/>
      <c r="X563" s="57"/>
      <c r="Y563" s="57"/>
      <c r="Z563" s="57"/>
      <c r="AA563" s="57"/>
      <c r="AD563"/>
    </row>
    <row r="564" spans="13:30" ht="14.25" x14ac:dyDescent="0.2">
      <c r="M564" s="58"/>
      <c r="N564" s="58"/>
      <c r="O564" s="58"/>
      <c r="S564" s="57"/>
      <c r="T564" s="57"/>
      <c r="U564" s="57"/>
      <c r="V564" s="57"/>
      <c r="W564" s="57"/>
      <c r="X564" s="57"/>
      <c r="Y564" s="57"/>
      <c r="Z564" s="57"/>
      <c r="AA564" s="57"/>
      <c r="AD564"/>
    </row>
    <row r="565" spans="13:30" ht="14.25" x14ac:dyDescent="0.2">
      <c r="M565" s="58"/>
      <c r="N565" s="58"/>
      <c r="O565" s="58"/>
      <c r="S565" s="57"/>
      <c r="T565" s="57"/>
      <c r="U565" s="57"/>
      <c r="V565" s="57"/>
      <c r="W565" s="57"/>
      <c r="X565" s="57"/>
      <c r="Y565" s="57"/>
      <c r="Z565" s="57"/>
      <c r="AA565" s="57"/>
      <c r="AD565"/>
    </row>
    <row r="566" spans="13:30" ht="14.25" x14ac:dyDescent="0.2">
      <c r="M566" s="58"/>
      <c r="N566" s="58"/>
      <c r="O566" s="58"/>
      <c r="S566" s="57"/>
      <c r="T566" s="57"/>
      <c r="U566" s="57"/>
      <c r="V566" s="57"/>
      <c r="W566" s="57"/>
      <c r="X566" s="57"/>
      <c r="Y566" s="57"/>
      <c r="Z566" s="57"/>
      <c r="AA566" s="57"/>
      <c r="AD566"/>
    </row>
    <row r="567" spans="13:30" ht="14.25" x14ac:dyDescent="0.2">
      <c r="M567" s="58"/>
      <c r="N567" s="58"/>
      <c r="O567" s="58"/>
      <c r="S567" s="57"/>
      <c r="T567" s="57"/>
      <c r="U567" s="57"/>
      <c r="V567" s="57"/>
      <c r="W567" s="57"/>
      <c r="X567" s="57"/>
      <c r="Y567" s="57"/>
      <c r="Z567" s="57"/>
      <c r="AA567" s="57"/>
      <c r="AD567"/>
    </row>
    <row r="568" spans="13:30" ht="14.25" x14ac:dyDescent="0.2">
      <c r="M568" s="58"/>
      <c r="N568" s="58"/>
      <c r="O568" s="58"/>
      <c r="S568" s="57"/>
      <c r="T568" s="57"/>
      <c r="U568" s="57"/>
      <c r="V568" s="57"/>
      <c r="W568" s="57"/>
      <c r="X568" s="57"/>
      <c r="Y568" s="57"/>
      <c r="Z568" s="57"/>
      <c r="AA568" s="57"/>
      <c r="AD568"/>
    </row>
    <row r="569" spans="13:30" ht="14.25" x14ac:dyDescent="0.2">
      <c r="M569" s="58"/>
      <c r="N569" s="58"/>
      <c r="O569" s="58"/>
      <c r="S569" s="57"/>
      <c r="T569" s="57"/>
      <c r="U569" s="57"/>
      <c r="V569" s="57"/>
      <c r="W569" s="57"/>
      <c r="X569" s="57"/>
      <c r="Y569" s="57"/>
      <c r="Z569" s="57"/>
      <c r="AA569" s="57"/>
      <c r="AD569"/>
    </row>
    <row r="570" spans="13:30" ht="14.25" x14ac:dyDescent="0.2">
      <c r="M570" s="58"/>
      <c r="N570" s="58"/>
      <c r="O570" s="58"/>
      <c r="S570" s="57"/>
      <c r="T570" s="57"/>
      <c r="U570" s="57"/>
      <c r="V570" s="57"/>
      <c r="W570" s="57"/>
      <c r="X570" s="57"/>
      <c r="Y570" s="57"/>
      <c r="Z570" s="57"/>
      <c r="AA570" s="57"/>
      <c r="AD570"/>
    </row>
    <row r="571" spans="13:30" ht="14.25" x14ac:dyDescent="0.2">
      <c r="M571" s="58"/>
      <c r="N571" s="58"/>
      <c r="O571" s="58"/>
      <c r="S571" s="57"/>
      <c r="T571" s="57"/>
      <c r="U571" s="57"/>
      <c r="V571" s="57"/>
      <c r="W571" s="57"/>
      <c r="X571" s="57"/>
      <c r="Y571" s="57"/>
      <c r="Z571" s="57"/>
      <c r="AA571" s="57"/>
      <c r="AD571"/>
    </row>
    <row r="572" spans="13:30" ht="14.25" x14ac:dyDescent="0.2">
      <c r="M572" s="58"/>
      <c r="N572" s="58"/>
      <c r="O572" s="58"/>
      <c r="S572" s="57"/>
      <c r="T572" s="57"/>
      <c r="U572" s="57"/>
      <c r="V572" s="57"/>
      <c r="W572" s="57"/>
      <c r="X572" s="57"/>
      <c r="Y572" s="57"/>
      <c r="Z572" s="57"/>
      <c r="AA572" s="57"/>
      <c r="AD572"/>
    </row>
    <row r="573" spans="13:30" ht="14.25" x14ac:dyDescent="0.2">
      <c r="M573" s="58"/>
      <c r="N573" s="58"/>
      <c r="O573" s="58"/>
      <c r="S573" s="57"/>
      <c r="T573" s="57"/>
      <c r="U573" s="57"/>
      <c r="V573" s="57"/>
      <c r="W573" s="57"/>
      <c r="X573" s="57"/>
      <c r="Y573" s="57"/>
      <c r="Z573" s="57"/>
      <c r="AA573" s="57"/>
      <c r="AD573"/>
    </row>
    <row r="574" spans="13:30" ht="14.25" x14ac:dyDescent="0.2">
      <c r="M574" s="58"/>
      <c r="N574" s="58"/>
      <c r="O574" s="58"/>
      <c r="S574" s="57"/>
      <c r="T574" s="57"/>
      <c r="U574" s="57"/>
      <c r="V574" s="57"/>
      <c r="W574" s="57"/>
      <c r="X574" s="57"/>
      <c r="Y574" s="57"/>
      <c r="Z574" s="57"/>
      <c r="AA574" s="57"/>
      <c r="AD574"/>
    </row>
    <row r="575" spans="13:30" ht="14.25" x14ac:dyDescent="0.2">
      <c r="M575" s="58"/>
      <c r="N575" s="58"/>
      <c r="O575" s="58"/>
      <c r="S575" s="57"/>
      <c r="T575" s="57"/>
      <c r="U575" s="57"/>
      <c r="V575" s="57"/>
      <c r="W575" s="57"/>
      <c r="X575" s="57"/>
      <c r="Y575" s="57"/>
      <c r="Z575" s="57"/>
      <c r="AA575" s="57"/>
      <c r="AD575"/>
    </row>
    <row r="576" spans="13:30" ht="14.25" x14ac:dyDescent="0.2">
      <c r="M576" s="58"/>
      <c r="N576" s="58"/>
      <c r="O576" s="58"/>
      <c r="S576" s="57"/>
      <c r="T576" s="57"/>
      <c r="U576" s="57"/>
      <c r="V576" s="57"/>
      <c r="W576" s="57"/>
      <c r="X576" s="57"/>
      <c r="Y576" s="57"/>
      <c r="Z576" s="57"/>
      <c r="AA576" s="57"/>
      <c r="AD576"/>
    </row>
    <row r="577" spans="13:30" ht="14.25" x14ac:dyDescent="0.2">
      <c r="M577" s="58"/>
      <c r="N577" s="58"/>
      <c r="O577" s="58"/>
      <c r="S577" s="57"/>
      <c r="T577" s="57"/>
      <c r="U577" s="57"/>
      <c r="V577" s="57"/>
      <c r="W577" s="57"/>
      <c r="X577" s="57"/>
      <c r="Y577" s="57"/>
      <c r="Z577" s="57"/>
      <c r="AA577" s="57"/>
      <c r="AD577"/>
    </row>
    <row r="578" spans="13:30" ht="14.25" x14ac:dyDescent="0.2">
      <c r="M578" s="58"/>
      <c r="N578" s="58"/>
      <c r="O578" s="58"/>
      <c r="S578" s="57"/>
      <c r="T578" s="57"/>
      <c r="U578" s="57"/>
      <c r="V578" s="57"/>
      <c r="W578" s="57"/>
      <c r="X578" s="57"/>
      <c r="Y578" s="57"/>
      <c r="Z578" s="57"/>
      <c r="AA578" s="57"/>
      <c r="AD578"/>
    </row>
    <row r="579" spans="13:30" ht="14.25" x14ac:dyDescent="0.2">
      <c r="M579" s="58"/>
      <c r="N579" s="58"/>
      <c r="O579" s="58"/>
      <c r="S579" s="57"/>
      <c r="T579" s="57"/>
      <c r="U579" s="57"/>
      <c r="V579" s="57"/>
      <c r="W579" s="57"/>
      <c r="X579" s="57"/>
      <c r="Y579" s="57"/>
      <c r="Z579" s="57"/>
      <c r="AA579" s="57"/>
      <c r="AD579"/>
    </row>
    <row r="580" spans="13:30" ht="14.25" x14ac:dyDescent="0.2">
      <c r="M580" s="58"/>
      <c r="N580" s="58"/>
      <c r="O580" s="58"/>
      <c r="S580" s="57"/>
      <c r="T580" s="57"/>
      <c r="U580" s="57"/>
      <c r="V580" s="57"/>
      <c r="W580" s="57"/>
      <c r="X580" s="57"/>
      <c r="Y580" s="57"/>
      <c r="Z580" s="57"/>
      <c r="AA580" s="57"/>
      <c r="AD580"/>
    </row>
    <row r="581" spans="13:30" ht="14.25" x14ac:dyDescent="0.2">
      <c r="M581" s="58"/>
      <c r="N581" s="58"/>
      <c r="O581" s="58"/>
      <c r="S581" s="57"/>
      <c r="T581" s="57"/>
      <c r="U581" s="57"/>
      <c r="V581" s="57"/>
      <c r="W581" s="57"/>
      <c r="X581" s="57"/>
      <c r="Y581" s="57"/>
      <c r="Z581" s="57"/>
      <c r="AA581" s="57"/>
      <c r="AD581"/>
    </row>
    <row r="582" spans="13:30" ht="14.25" x14ac:dyDescent="0.2">
      <c r="M582" s="58"/>
      <c r="N582" s="58"/>
      <c r="O582" s="58"/>
      <c r="S582" s="57"/>
      <c r="T582" s="57"/>
      <c r="U582" s="57"/>
      <c r="V582" s="57"/>
      <c r="W582" s="57"/>
      <c r="X582" s="57"/>
      <c r="Y582" s="57"/>
      <c r="Z582" s="57"/>
      <c r="AA582" s="57"/>
      <c r="AD582"/>
    </row>
    <row r="583" spans="13:30" ht="14.25" x14ac:dyDescent="0.2">
      <c r="M583" s="58"/>
      <c r="N583" s="58"/>
      <c r="O583" s="58"/>
      <c r="S583" s="57"/>
      <c r="T583" s="57"/>
      <c r="U583" s="57"/>
      <c r="V583" s="57"/>
      <c r="W583" s="57"/>
      <c r="X583" s="57"/>
      <c r="Y583" s="57"/>
      <c r="Z583" s="57"/>
      <c r="AA583" s="57"/>
      <c r="AD583"/>
    </row>
    <row r="584" spans="13:30" ht="14.25" x14ac:dyDescent="0.2">
      <c r="M584" s="58"/>
      <c r="N584" s="58"/>
      <c r="O584" s="58"/>
      <c r="S584" s="57"/>
      <c r="T584" s="57"/>
      <c r="U584" s="57"/>
      <c r="V584" s="57"/>
      <c r="W584" s="57"/>
      <c r="X584" s="57"/>
      <c r="Y584" s="57"/>
      <c r="Z584" s="57"/>
      <c r="AA584" s="57"/>
      <c r="AD584"/>
    </row>
    <row r="585" spans="13:30" ht="14.25" x14ac:dyDescent="0.2">
      <c r="M585" s="58"/>
      <c r="N585" s="58"/>
      <c r="O585" s="58"/>
      <c r="S585" s="57"/>
      <c r="T585" s="57"/>
      <c r="U585" s="57"/>
      <c r="V585" s="57"/>
      <c r="W585" s="57"/>
      <c r="X585" s="57"/>
      <c r="Y585" s="57"/>
      <c r="Z585" s="57"/>
      <c r="AA585" s="57"/>
      <c r="AD585"/>
    </row>
    <row r="586" spans="13:30" ht="14.25" x14ac:dyDescent="0.2">
      <c r="M586" s="58"/>
      <c r="N586" s="58"/>
      <c r="O586" s="58"/>
      <c r="S586" s="57"/>
      <c r="T586" s="57"/>
      <c r="U586" s="57"/>
      <c r="V586" s="57"/>
      <c r="W586" s="57"/>
      <c r="X586" s="57"/>
      <c r="Y586" s="57"/>
      <c r="Z586" s="57"/>
      <c r="AA586" s="57"/>
      <c r="AD586"/>
    </row>
    <row r="587" spans="13:30" ht="14.25" x14ac:dyDescent="0.2">
      <c r="M587" s="58"/>
      <c r="N587" s="58"/>
      <c r="O587" s="58"/>
      <c r="S587" s="57"/>
      <c r="T587" s="57"/>
      <c r="U587" s="57"/>
      <c r="V587" s="57"/>
      <c r="W587" s="57"/>
      <c r="X587" s="57"/>
      <c r="Y587" s="57"/>
      <c r="Z587" s="57"/>
      <c r="AA587" s="57"/>
      <c r="AD587"/>
    </row>
    <row r="588" spans="13:30" ht="14.25" x14ac:dyDescent="0.2">
      <c r="M588" s="58"/>
      <c r="N588" s="58"/>
      <c r="O588" s="58"/>
      <c r="S588" s="57"/>
      <c r="T588" s="57"/>
      <c r="U588" s="57"/>
      <c r="V588" s="57"/>
      <c r="W588" s="57"/>
      <c r="X588" s="57"/>
      <c r="Y588" s="57"/>
      <c r="Z588" s="57"/>
      <c r="AA588" s="57"/>
      <c r="AD588"/>
    </row>
    <row r="589" spans="13:30" ht="14.25" x14ac:dyDescent="0.2">
      <c r="M589" s="58"/>
      <c r="N589" s="58"/>
      <c r="O589" s="58"/>
      <c r="S589" s="57"/>
      <c r="T589" s="57"/>
      <c r="U589" s="57"/>
      <c r="V589" s="57"/>
      <c r="W589" s="57"/>
      <c r="X589" s="57"/>
      <c r="Y589" s="57"/>
      <c r="Z589" s="57"/>
      <c r="AA589" s="57"/>
      <c r="AD589"/>
    </row>
    <row r="590" spans="13:30" x14ac:dyDescent="0.2">
      <c r="M590" s="58"/>
      <c r="N590" s="58"/>
      <c r="O590" s="58"/>
      <c r="AD590"/>
    </row>
    <row r="591" spans="13:30" x14ac:dyDescent="0.2">
      <c r="M591" s="58"/>
      <c r="N591" s="58"/>
      <c r="O591" s="58"/>
      <c r="AD591"/>
    </row>
    <row r="592" spans="13:30" x14ac:dyDescent="0.2">
      <c r="M592" s="58"/>
      <c r="N592" s="58"/>
      <c r="O592" s="58"/>
      <c r="P592"/>
      <c r="Q592"/>
      <c r="AD592"/>
    </row>
    <row r="593" spans="13:30" x14ac:dyDescent="0.2">
      <c r="M593" s="58"/>
      <c r="N593" s="58"/>
      <c r="O593" s="58"/>
      <c r="P593"/>
      <c r="Q593"/>
      <c r="AD593"/>
    </row>
    <row r="594" spans="13:30" x14ac:dyDescent="0.2">
      <c r="M594" s="58"/>
      <c r="N594" s="58"/>
      <c r="O594" s="58"/>
      <c r="P594"/>
      <c r="Q594"/>
      <c r="AD594"/>
    </row>
    <row r="595" spans="13:30" x14ac:dyDescent="0.2">
      <c r="M595" s="58"/>
      <c r="N595" s="58"/>
      <c r="O595" s="58"/>
      <c r="P595"/>
      <c r="Q595"/>
      <c r="AD595"/>
    </row>
    <row r="596" spans="13:30" x14ac:dyDescent="0.2">
      <c r="M596" s="58"/>
      <c r="N596" s="58"/>
      <c r="O596" s="58"/>
      <c r="P596"/>
      <c r="Q596"/>
      <c r="AD596"/>
    </row>
    <row r="597" spans="13:30" x14ac:dyDescent="0.2">
      <c r="M597" s="58"/>
      <c r="N597" s="58"/>
      <c r="O597" s="58"/>
      <c r="P597"/>
      <c r="Q597"/>
      <c r="AD597"/>
    </row>
    <row r="598" spans="13:30" x14ac:dyDescent="0.2">
      <c r="M598" s="58"/>
      <c r="N598" s="58"/>
      <c r="O598" s="58"/>
      <c r="P598"/>
      <c r="Q598"/>
      <c r="AD598"/>
    </row>
    <row r="599" spans="13:30" x14ac:dyDescent="0.2">
      <c r="M599" s="58"/>
      <c r="N599" s="58"/>
      <c r="O599" s="58"/>
      <c r="P599"/>
      <c r="Q599"/>
      <c r="AD599"/>
    </row>
    <row r="600" spans="13:30" x14ac:dyDescent="0.2">
      <c r="M600" s="58"/>
      <c r="N600" s="58"/>
      <c r="O600" s="58"/>
      <c r="P600"/>
      <c r="Q600"/>
      <c r="AD600"/>
    </row>
    <row r="601" spans="13:30" x14ac:dyDescent="0.2">
      <c r="M601" s="58"/>
      <c r="N601" s="58"/>
      <c r="O601" s="58"/>
      <c r="P601"/>
      <c r="Q601"/>
      <c r="AD601"/>
    </row>
    <row r="602" spans="13:30" x14ac:dyDescent="0.2">
      <c r="M602" s="58"/>
      <c r="N602" s="58"/>
      <c r="O602" s="58"/>
      <c r="P602"/>
      <c r="Q602"/>
      <c r="AD602"/>
    </row>
    <row r="603" spans="13:30" x14ac:dyDescent="0.2">
      <c r="M603" s="58"/>
      <c r="N603" s="58"/>
      <c r="O603" s="58"/>
      <c r="P603"/>
      <c r="Q603"/>
      <c r="AD603"/>
    </row>
    <row r="604" spans="13:30" x14ac:dyDescent="0.2">
      <c r="M604" s="58"/>
      <c r="N604" s="58"/>
      <c r="O604" s="58"/>
      <c r="P604"/>
      <c r="Q604"/>
      <c r="AD604"/>
    </row>
    <row r="605" spans="13:30" x14ac:dyDescent="0.2">
      <c r="M605" s="58"/>
      <c r="N605" s="58"/>
      <c r="O605" s="58"/>
      <c r="P605"/>
      <c r="Q605"/>
      <c r="AD605"/>
    </row>
    <row r="606" spans="13:30" x14ac:dyDescent="0.2">
      <c r="M606" s="58"/>
      <c r="N606" s="58"/>
      <c r="O606" s="58"/>
      <c r="P606"/>
      <c r="Q606"/>
      <c r="AD606"/>
    </row>
    <row r="607" spans="13:30" x14ac:dyDescent="0.2">
      <c r="M607" s="58"/>
      <c r="N607" s="58"/>
      <c r="O607" s="58"/>
      <c r="P607"/>
      <c r="Q607"/>
      <c r="AD607"/>
    </row>
    <row r="608" spans="13:30" x14ac:dyDescent="0.2">
      <c r="M608" s="58"/>
      <c r="N608" s="58"/>
      <c r="O608" s="58"/>
      <c r="P608"/>
      <c r="Q608"/>
      <c r="AD608"/>
    </row>
    <row r="609" spans="13:30" x14ac:dyDescent="0.2">
      <c r="M609" s="58"/>
      <c r="N609" s="58"/>
      <c r="O609" s="58"/>
      <c r="P609"/>
      <c r="Q609"/>
      <c r="AD609"/>
    </row>
    <row r="610" spans="13:30" x14ac:dyDescent="0.2">
      <c r="M610" s="58"/>
      <c r="N610" s="58"/>
      <c r="O610" s="58"/>
      <c r="P610"/>
      <c r="Q610"/>
      <c r="AD610"/>
    </row>
    <row r="611" spans="13:30" x14ac:dyDescent="0.2">
      <c r="M611" s="58"/>
      <c r="N611" s="58"/>
      <c r="O611" s="58"/>
      <c r="P611"/>
      <c r="Q611"/>
      <c r="AD611"/>
    </row>
    <row r="612" spans="13:30" x14ac:dyDescent="0.2">
      <c r="M612" s="58"/>
      <c r="N612" s="58"/>
      <c r="O612" s="58"/>
      <c r="P612"/>
      <c r="Q612"/>
      <c r="AD612"/>
    </row>
    <row r="613" spans="13:30" x14ac:dyDescent="0.2">
      <c r="M613" s="58"/>
      <c r="N613" s="58"/>
      <c r="O613" s="58"/>
      <c r="P613"/>
      <c r="Q613"/>
      <c r="AD613"/>
    </row>
    <row r="614" spans="13:30" x14ac:dyDescent="0.2">
      <c r="M614" s="58"/>
      <c r="N614" s="58"/>
      <c r="O614" s="58"/>
      <c r="P614"/>
      <c r="Q614"/>
      <c r="AD614"/>
    </row>
    <row r="615" spans="13:30" x14ac:dyDescent="0.2">
      <c r="M615" s="58"/>
      <c r="N615" s="58"/>
      <c r="O615" s="58"/>
      <c r="P615"/>
      <c r="Q615"/>
      <c r="AD615"/>
    </row>
    <row r="616" spans="13:30" x14ac:dyDescent="0.2">
      <c r="M616" s="58"/>
      <c r="N616" s="58"/>
      <c r="O616" s="58"/>
      <c r="P616"/>
      <c r="Q616"/>
      <c r="AD616"/>
    </row>
    <row r="617" spans="13:30" x14ac:dyDescent="0.2">
      <c r="M617" s="58"/>
      <c r="N617" s="58"/>
      <c r="O617" s="58"/>
      <c r="P617"/>
      <c r="Q617"/>
      <c r="AD617"/>
    </row>
    <row r="618" spans="13:30" x14ac:dyDescent="0.2">
      <c r="M618" s="58"/>
      <c r="N618" s="58"/>
      <c r="O618" s="58"/>
      <c r="P618"/>
      <c r="Q618"/>
      <c r="AD618"/>
    </row>
    <row r="619" spans="13:30" x14ac:dyDescent="0.2">
      <c r="M619" s="58"/>
      <c r="N619" s="58"/>
      <c r="O619" s="58"/>
      <c r="P619"/>
      <c r="Q619"/>
      <c r="AD619"/>
    </row>
    <row r="620" spans="13:30" x14ac:dyDescent="0.2">
      <c r="M620" s="58"/>
      <c r="N620" s="58"/>
      <c r="O620" s="58"/>
      <c r="P620"/>
      <c r="Q620"/>
      <c r="AD620"/>
    </row>
    <row r="621" spans="13:30" x14ac:dyDescent="0.2">
      <c r="M621" s="58"/>
      <c r="N621" s="58"/>
      <c r="O621" s="58"/>
      <c r="P621"/>
      <c r="Q621"/>
      <c r="AD621"/>
    </row>
  </sheetData>
  <mergeCells count="1618">
    <mergeCell ref="AD378:AD380"/>
    <mergeCell ref="K382:K385"/>
    <mergeCell ref="L382:L385"/>
    <mergeCell ref="K387:K390"/>
    <mergeCell ref="L387:L390"/>
    <mergeCell ref="K362:K365"/>
    <mergeCell ref="L362:L365"/>
    <mergeCell ref="K367:K370"/>
    <mergeCell ref="L367:L370"/>
    <mergeCell ref="L342:L345"/>
    <mergeCell ref="K342:K345"/>
    <mergeCell ref="L337:L340"/>
    <mergeCell ref="K337:K340"/>
    <mergeCell ref="L332:L335"/>
    <mergeCell ref="K332:K335"/>
    <mergeCell ref="L327:L330"/>
    <mergeCell ref="K327:K330"/>
    <mergeCell ref="Y351:AA351"/>
    <mergeCell ref="Y356:AA356"/>
    <mergeCell ref="Y361:AA361"/>
    <mergeCell ref="Y366:AA366"/>
    <mergeCell ref="Y371:AA371"/>
    <mergeCell ref="Y376:AA376"/>
    <mergeCell ref="Y341:AA341"/>
    <mergeCell ref="P357:P361"/>
    <mergeCell ref="P342:P346"/>
    <mergeCell ref="P347:P351"/>
    <mergeCell ref="P352:P356"/>
    <mergeCell ref="AD52:AD55"/>
    <mergeCell ref="AD57:AD60"/>
    <mergeCell ref="B372:B376"/>
    <mergeCell ref="C377:C381"/>
    <mergeCell ref="M381:O381"/>
    <mergeCell ref="M386:O386"/>
    <mergeCell ref="A552:A556"/>
    <mergeCell ref="B552:B556"/>
    <mergeCell ref="C552:C556"/>
    <mergeCell ref="D552:D556"/>
    <mergeCell ref="E552:E556"/>
    <mergeCell ref="F552:F556"/>
    <mergeCell ref="G552:G556"/>
    <mergeCell ref="H552:H556"/>
    <mergeCell ref="I552:I556"/>
    <mergeCell ref="J552:J556"/>
    <mergeCell ref="P552:P556"/>
    <mergeCell ref="M556:O556"/>
    <mergeCell ref="B377:B381"/>
    <mergeCell ref="A382:A386"/>
    <mergeCell ref="D377:D381"/>
    <mergeCell ref="AD227:AD230"/>
    <mergeCell ref="AD237:AD240"/>
    <mergeCell ref="AD262:AD265"/>
    <mergeCell ref="A377:A381"/>
    <mergeCell ref="F377:F381"/>
    <mergeCell ref="A402:A406"/>
    <mergeCell ref="B402:B406"/>
    <mergeCell ref="C402:C406"/>
    <mergeCell ref="K302:K306"/>
    <mergeCell ref="Y556:AA556"/>
    <mergeCell ref="Y346:AA346"/>
    <mergeCell ref="Y541:AA541"/>
    <mergeCell ref="J352:J356"/>
    <mergeCell ref="J357:J361"/>
    <mergeCell ref="M236:O236"/>
    <mergeCell ref="I352:I356"/>
    <mergeCell ref="G502:G506"/>
    <mergeCell ref="H502:H506"/>
    <mergeCell ref="I502:I506"/>
    <mergeCell ref="J502:J506"/>
    <mergeCell ref="M341:O341"/>
    <mergeCell ref="M346:O346"/>
    <mergeCell ref="M351:O351"/>
    <mergeCell ref="M356:O356"/>
    <mergeCell ref="Y291:AA291"/>
    <mergeCell ref="Y296:AA296"/>
    <mergeCell ref="Y301:AA301"/>
    <mergeCell ref="Y306:AA306"/>
    <mergeCell ref="Y311:AA311"/>
    <mergeCell ref="Y316:AA316"/>
    <mergeCell ref="Y321:AA321"/>
    <mergeCell ref="Y326:AA326"/>
    <mergeCell ref="Y331:AA331"/>
    <mergeCell ref="Y336:AA336"/>
    <mergeCell ref="L317:L320"/>
    <mergeCell ref="K317:K320"/>
    <mergeCell ref="L322:L325"/>
    <mergeCell ref="K322:K325"/>
    <mergeCell ref="Y286:AA286"/>
    <mergeCell ref="J302:J306"/>
    <mergeCell ref="P282:P286"/>
    <mergeCell ref="M286:O286"/>
    <mergeCell ref="K287:K291"/>
    <mergeCell ref="Y16:AA16"/>
    <mergeCell ref="M361:O361"/>
    <mergeCell ref="M366:O366"/>
    <mergeCell ref="M371:O371"/>
    <mergeCell ref="M376:O376"/>
    <mergeCell ref="F202:F206"/>
    <mergeCell ref="G202:G206"/>
    <mergeCell ref="H202:H206"/>
    <mergeCell ref="I202:I206"/>
    <mergeCell ref="J202:J206"/>
    <mergeCell ref="K202:K206"/>
    <mergeCell ref="L202:L206"/>
    <mergeCell ref="P202:P206"/>
    <mergeCell ref="M206:O206"/>
    <mergeCell ref="Y206:AA206"/>
    <mergeCell ref="Y116:AA116"/>
    <mergeCell ref="H277:H281"/>
    <mergeCell ref="I277:I281"/>
    <mergeCell ref="I232:I236"/>
    <mergeCell ref="L232:L236"/>
    <mergeCell ref="P232:P236"/>
    <mergeCell ref="J237:J241"/>
    <mergeCell ref="K237:K241"/>
    <mergeCell ref="L237:L241"/>
    <mergeCell ref="P237:P241"/>
    <mergeCell ref="M326:O326"/>
    <mergeCell ref="K217:K221"/>
    <mergeCell ref="J362:J366"/>
    <mergeCell ref="K347:K351"/>
    <mergeCell ref="L347:L351"/>
    <mergeCell ref="J342:J346"/>
    <mergeCell ref="J347:J351"/>
    <mergeCell ref="K297:K301"/>
    <mergeCell ref="L297:L301"/>
    <mergeCell ref="E297:E301"/>
    <mergeCell ref="F297:F301"/>
    <mergeCell ref="L302:L306"/>
    <mergeCell ref="Y231:AA231"/>
    <mergeCell ref="Y236:AA236"/>
    <mergeCell ref="Y241:AA241"/>
    <mergeCell ref="Y246:AA246"/>
    <mergeCell ref="Y251:AA251"/>
    <mergeCell ref="Y281:AA281"/>
    <mergeCell ref="M241:O241"/>
    <mergeCell ref="P247:P251"/>
    <mergeCell ref="L242:L246"/>
    <mergeCell ref="P242:P246"/>
    <mergeCell ref="H247:H251"/>
    <mergeCell ref="I247:I251"/>
    <mergeCell ref="M296:O296"/>
    <mergeCell ref="M306:O306"/>
    <mergeCell ref="P302:P306"/>
    <mergeCell ref="Y261:AA261"/>
    <mergeCell ref="M176:O176"/>
    <mergeCell ref="M181:O181"/>
    <mergeCell ref="M186:O186"/>
    <mergeCell ref="B212:L216"/>
    <mergeCell ref="K142:K146"/>
    <mergeCell ref="I137:I141"/>
    <mergeCell ref="G162:G166"/>
    <mergeCell ref="H162:H166"/>
    <mergeCell ref="F112:F116"/>
    <mergeCell ref="D207:D211"/>
    <mergeCell ref="M216:O216"/>
    <mergeCell ref="Y216:AA216"/>
    <mergeCell ref="Y221:AA221"/>
    <mergeCell ref="P207:P211"/>
    <mergeCell ref="Y121:AA121"/>
    <mergeCell ref="Y126:AA126"/>
    <mergeCell ref="Y131:AA131"/>
    <mergeCell ref="Y136:AA136"/>
    <mergeCell ref="L217:L221"/>
    <mergeCell ref="P187:P191"/>
    <mergeCell ref="P167:P171"/>
    <mergeCell ref="P182:P186"/>
    <mergeCell ref="Y151:AA151"/>
    <mergeCell ref="Y156:AA156"/>
    <mergeCell ref="Y76:AA76"/>
    <mergeCell ref="Y81:AA81"/>
    <mergeCell ref="Y86:AA86"/>
    <mergeCell ref="Y91:AA91"/>
    <mergeCell ref="Y96:AA96"/>
    <mergeCell ref="M211:O211"/>
    <mergeCell ref="M136:O136"/>
    <mergeCell ref="M141:O141"/>
    <mergeCell ref="M146:O146"/>
    <mergeCell ref="M151:O151"/>
    <mergeCell ref="M156:O156"/>
    <mergeCell ref="M191:O191"/>
    <mergeCell ref="Y176:AA176"/>
    <mergeCell ref="Y181:AA181"/>
    <mergeCell ref="Y201:AA201"/>
    <mergeCell ref="P67:P71"/>
    <mergeCell ref="P72:P76"/>
    <mergeCell ref="P77:P81"/>
    <mergeCell ref="P82:P86"/>
    <mergeCell ref="P87:P91"/>
    <mergeCell ref="P137:P141"/>
    <mergeCell ref="Y101:AA101"/>
    <mergeCell ref="Y106:AA106"/>
    <mergeCell ref="Y141:AA141"/>
    <mergeCell ref="Y146:AA146"/>
    <mergeCell ref="P122:P126"/>
    <mergeCell ref="P127:P131"/>
    <mergeCell ref="Y186:AA186"/>
    <mergeCell ref="Y191:AA191"/>
    <mergeCell ref="Y211:AA211"/>
    <mergeCell ref="Y111:AA111"/>
    <mergeCell ref="M171:O171"/>
    <mergeCell ref="Y161:AA161"/>
    <mergeCell ref="Y166:AA166"/>
    <mergeCell ref="Y171:AA171"/>
    <mergeCell ref="M21:O21"/>
    <mergeCell ref="M96:O96"/>
    <mergeCell ref="M101:O101"/>
    <mergeCell ref="M106:O106"/>
    <mergeCell ref="M111:O111"/>
    <mergeCell ref="M116:O116"/>
    <mergeCell ref="M121:O121"/>
    <mergeCell ref="M126:O126"/>
    <mergeCell ref="P147:P151"/>
    <mergeCell ref="P92:P96"/>
    <mergeCell ref="P97:P101"/>
    <mergeCell ref="P102:P106"/>
    <mergeCell ref="P107:P111"/>
    <mergeCell ref="P62:P66"/>
    <mergeCell ref="Y21:AA21"/>
    <mergeCell ref="Y26:AA26"/>
    <mergeCell ref="Y31:AA31"/>
    <mergeCell ref="Y36:AA36"/>
    <mergeCell ref="Y41:AA41"/>
    <mergeCell ref="Y46:AA46"/>
    <mergeCell ref="M31:O31"/>
    <mergeCell ref="M36:O36"/>
    <mergeCell ref="P117:P121"/>
    <mergeCell ref="M131:O131"/>
    <mergeCell ref="Y51:AA51"/>
    <mergeCell ref="Y56:AA56"/>
    <mergeCell ref="Y61:AA61"/>
    <mergeCell ref="Y66:AA66"/>
    <mergeCell ref="Y71:AA71"/>
    <mergeCell ref="F92:F96"/>
    <mergeCell ref="B202:B206"/>
    <mergeCell ref="A152:A156"/>
    <mergeCell ref="B152:B156"/>
    <mergeCell ref="E162:E166"/>
    <mergeCell ref="B147:B151"/>
    <mergeCell ref="C147:C151"/>
    <mergeCell ref="D147:D151"/>
    <mergeCell ref="E147:E151"/>
    <mergeCell ref="F147:F151"/>
    <mergeCell ref="I107:I111"/>
    <mergeCell ref="J107:J111"/>
    <mergeCell ref="K107:K111"/>
    <mergeCell ref="L107:L111"/>
    <mergeCell ref="K112:K116"/>
    <mergeCell ref="A62:A66"/>
    <mergeCell ref="A247:A251"/>
    <mergeCell ref="C247:C251"/>
    <mergeCell ref="L152:L156"/>
    <mergeCell ref="J157:J161"/>
    <mergeCell ref="K157:K161"/>
    <mergeCell ref="I157:I161"/>
    <mergeCell ref="J147:J151"/>
    <mergeCell ref="K147:K151"/>
    <mergeCell ref="L147:L151"/>
    <mergeCell ref="A87:A91"/>
    <mergeCell ref="B87:B91"/>
    <mergeCell ref="C87:C91"/>
    <mergeCell ref="D87:D91"/>
    <mergeCell ref="E87:E91"/>
    <mergeCell ref="J77:J81"/>
    <mergeCell ref="A92:A96"/>
    <mergeCell ref="A282:A286"/>
    <mergeCell ref="P37:P41"/>
    <mergeCell ref="P42:P46"/>
    <mergeCell ref="P47:P51"/>
    <mergeCell ref="P52:P56"/>
    <mergeCell ref="P57:P61"/>
    <mergeCell ref="A202:A206"/>
    <mergeCell ref="M61:O61"/>
    <mergeCell ref="M66:O66"/>
    <mergeCell ref="M71:O71"/>
    <mergeCell ref="M76:O76"/>
    <mergeCell ref="M81:O81"/>
    <mergeCell ref="L157:L161"/>
    <mergeCell ref="C202:C206"/>
    <mergeCell ref="E202:E206"/>
    <mergeCell ref="A147:A151"/>
    <mergeCell ref="A162:A166"/>
    <mergeCell ref="B162:B166"/>
    <mergeCell ref="C162:C166"/>
    <mergeCell ref="D162:D166"/>
    <mergeCell ref="A222:A226"/>
    <mergeCell ref="B222:L226"/>
    <mergeCell ref="P222:P226"/>
    <mergeCell ref="M226:O226"/>
    <mergeCell ref="J242:J246"/>
    <mergeCell ref="M231:O231"/>
    <mergeCell ref="M281:O281"/>
    <mergeCell ref="A232:A236"/>
    <mergeCell ref="B232:B236"/>
    <mergeCell ref="C232:C236"/>
    <mergeCell ref="J152:J156"/>
    <mergeCell ref="K152:K156"/>
    <mergeCell ref="M291:O291"/>
    <mergeCell ref="P312:P316"/>
    <mergeCell ref="K277:K281"/>
    <mergeCell ref="J292:J296"/>
    <mergeCell ref="B282:L286"/>
    <mergeCell ref="F302:F306"/>
    <mergeCell ref="H302:H306"/>
    <mergeCell ref="I302:I306"/>
    <mergeCell ref="G302:G306"/>
    <mergeCell ref="G287:G291"/>
    <mergeCell ref="L272:L276"/>
    <mergeCell ref="P272:P276"/>
    <mergeCell ref="M276:O276"/>
    <mergeCell ref="G277:G281"/>
    <mergeCell ref="P317:P321"/>
    <mergeCell ref="C312:C316"/>
    <mergeCell ref="M301:O301"/>
    <mergeCell ref="G292:G296"/>
    <mergeCell ref="P287:P291"/>
    <mergeCell ref="P292:P296"/>
    <mergeCell ref="P297:P301"/>
    <mergeCell ref="J297:J301"/>
    <mergeCell ref="J287:J291"/>
    <mergeCell ref="J277:J281"/>
    <mergeCell ref="B277:B281"/>
    <mergeCell ref="C277:C281"/>
    <mergeCell ref="D277:D281"/>
    <mergeCell ref="E277:E281"/>
    <mergeCell ref="F277:F281"/>
    <mergeCell ref="L287:L291"/>
    <mergeCell ref="K292:K296"/>
    <mergeCell ref="L292:L296"/>
    <mergeCell ref="P322:P326"/>
    <mergeCell ref="P327:P331"/>
    <mergeCell ref="P332:P336"/>
    <mergeCell ref="J307:J311"/>
    <mergeCell ref="J332:J336"/>
    <mergeCell ref="G327:G331"/>
    <mergeCell ref="J317:J321"/>
    <mergeCell ref="K312:K316"/>
    <mergeCell ref="L312:L316"/>
    <mergeCell ref="M316:O316"/>
    <mergeCell ref="J327:J331"/>
    <mergeCell ref="J322:J326"/>
    <mergeCell ref="J312:J316"/>
    <mergeCell ref="I322:I326"/>
    <mergeCell ref="I332:I336"/>
    <mergeCell ref="M321:O321"/>
    <mergeCell ref="K307:K311"/>
    <mergeCell ref="L307:L311"/>
    <mergeCell ref="M311:O311"/>
    <mergeCell ref="M331:O331"/>
    <mergeCell ref="M336:O336"/>
    <mergeCell ref="G307:G311"/>
    <mergeCell ref="H317:H321"/>
    <mergeCell ref="I317:I321"/>
    <mergeCell ref="I312:I316"/>
    <mergeCell ref="I327:I331"/>
    <mergeCell ref="G312:G316"/>
    <mergeCell ref="G317:G321"/>
    <mergeCell ref="I307:I311"/>
    <mergeCell ref="G332:G336"/>
    <mergeCell ref="P307:P311"/>
    <mergeCell ref="J337:J341"/>
    <mergeCell ref="G377:G381"/>
    <mergeCell ref="G372:G376"/>
    <mergeCell ref="G367:G371"/>
    <mergeCell ref="G362:G366"/>
    <mergeCell ref="G357:G361"/>
    <mergeCell ref="AD352:AD356"/>
    <mergeCell ref="P362:P366"/>
    <mergeCell ref="P367:P371"/>
    <mergeCell ref="P372:P376"/>
    <mergeCell ref="P377:P381"/>
    <mergeCell ref="P382:P386"/>
    <mergeCell ref="J367:J371"/>
    <mergeCell ref="J372:J376"/>
    <mergeCell ref="J377:J381"/>
    <mergeCell ref="J382:J386"/>
    <mergeCell ref="K372:K376"/>
    <mergeCell ref="L372:L376"/>
    <mergeCell ref="G337:G341"/>
    <mergeCell ref="K352:K356"/>
    <mergeCell ref="L352:L356"/>
    <mergeCell ref="I337:I341"/>
    <mergeCell ref="H347:H351"/>
    <mergeCell ref="Y381:AA381"/>
    <mergeCell ref="Y386:AA386"/>
    <mergeCell ref="P337:P341"/>
    <mergeCell ref="G352:G356"/>
    <mergeCell ref="G347:G351"/>
    <mergeCell ref="G382:G386"/>
    <mergeCell ref="I367:I371"/>
    <mergeCell ref="I377:I381"/>
    <mergeCell ref="H377:H381"/>
    <mergeCell ref="A342:A346"/>
    <mergeCell ref="B342:B346"/>
    <mergeCell ref="C342:C346"/>
    <mergeCell ref="D342:D346"/>
    <mergeCell ref="E342:E346"/>
    <mergeCell ref="F342:F346"/>
    <mergeCell ref="H342:H346"/>
    <mergeCell ref="I342:I346"/>
    <mergeCell ref="A347:A351"/>
    <mergeCell ref="B347:B351"/>
    <mergeCell ref="E357:E361"/>
    <mergeCell ref="F357:F361"/>
    <mergeCell ref="H357:H361"/>
    <mergeCell ref="I357:I361"/>
    <mergeCell ref="A362:A366"/>
    <mergeCell ref="B362:B366"/>
    <mergeCell ref="A357:A361"/>
    <mergeCell ref="B357:B361"/>
    <mergeCell ref="C357:C361"/>
    <mergeCell ref="D357:D361"/>
    <mergeCell ref="H362:H366"/>
    <mergeCell ref="A367:A371"/>
    <mergeCell ref="B367:B371"/>
    <mergeCell ref="C367:C371"/>
    <mergeCell ref="D367:D371"/>
    <mergeCell ref="E367:E371"/>
    <mergeCell ref="H367:H371"/>
    <mergeCell ref="D362:D366"/>
    <mergeCell ref="E362:E366"/>
    <mergeCell ref="F362:F366"/>
    <mergeCell ref="I362:I366"/>
    <mergeCell ref="I347:I351"/>
    <mergeCell ref="C362:C366"/>
    <mergeCell ref="A317:A321"/>
    <mergeCell ref="B317:B321"/>
    <mergeCell ref="C317:C321"/>
    <mergeCell ref="D317:D321"/>
    <mergeCell ref="E317:E321"/>
    <mergeCell ref="F317:F321"/>
    <mergeCell ref="C352:C356"/>
    <mergeCell ref="D352:D356"/>
    <mergeCell ref="E352:E356"/>
    <mergeCell ref="F352:F356"/>
    <mergeCell ref="A337:A341"/>
    <mergeCell ref="B337:B341"/>
    <mergeCell ref="C337:C341"/>
    <mergeCell ref="D337:D341"/>
    <mergeCell ref="E337:E341"/>
    <mergeCell ref="F337:F341"/>
    <mergeCell ref="H337:H341"/>
    <mergeCell ref="E347:E351"/>
    <mergeCell ref="F347:F351"/>
    <mergeCell ref="A352:A356"/>
    <mergeCell ref="D312:D316"/>
    <mergeCell ref="E312:E316"/>
    <mergeCell ref="F312:F316"/>
    <mergeCell ref="H312:H316"/>
    <mergeCell ref="A307:A311"/>
    <mergeCell ref="B307:B311"/>
    <mergeCell ref="C307:C311"/>
    <mergeCell ref="D307:D311"/>
    <mergeCell ref="E307:E311"/>
    <mergeCell ref="F307:F311"/>
    <mergeCell ref="H307:H311"/>
    <mergeCell ref="F327:F331"/>
    <mergeCell ref="H327:H331"/>
    <mergeCell ref="B327:B331"/>
    <mergeCell ref="C327:C331"/>
    <mergeCell ref="B332:B336"/>
    <mergeCell ref="A332:A336"/>
    <mergeCell ref="I257:I261"/>
    <mergeCell ref="J257:J261"/>
    <mergeCell ref="K257:K261"/>
    <mergeCell ref="L257:L261"/>
    <mergeCell ref="P257:P261"/>
    <mergeCell ref="M261:O261"/>
    <mergeCell ref="A262:A266"/>
    <mergeCell ref="C332:C336"/>
    <mergeCell ref="D332:D336"/>
    <mergeCell ref="E332:E336"/>
    <mergeCell ref="F332:F336"/>
    <mergeCell ref="H332:H336"/>
    <mergeCell ref="C347:C351"/>
    <mergeCell ref="D347:D351"/>
    <mergeCell ref="A322:A326"/>
    <mergeCell ref="B352:B356"/>
    <mergeCell ref="C287:C291"/>
    <mergeCell ref="D287:D291"/>
    <mergeCell ref="E287:E291"/>
    <mergeCell ref="F287:F291"/>
    <mergeCell ref="A297:A301"/>
    <mergeCell ref="B297:B301"/>
    <mergeCell ref="C297:C301"/>
    <mergeCell ref="D297:D301"/>
    <mergeCell ref="H297:H301"/>
    <mergeCell ref="I297:I301"/>
    <mergeCell ref="F322:F326"/>
    <mergeCell ref="H322:H326"/>
    <mergeCell ref="D327:D331"/>
    <mergeCell ref="E327:E331"/>
    <mergeCell ref="G322:G326"/>
    <mergeCell ref="A327:A331"/>
    <mergeCell ref="A217:A221"/>
    <mergeCell ref="B217:B221"/>
    <mergeCell ref="J217:J221"/>
    <mergeCell ref="H217:H221"/>
    <mergeCell ref="I217:I221"/>
    <mergeCell ref="C217:C221"/>
    <mergeCell ref="D217:D221"/>
    <mergeCell ref="E217:E221"/>
    <mergeCell ref="F217:F221"/>
    <mergeCell ref="G217:G221"/>
    <mergeCell ref="I242:I246"/>
    <mergeCell ref="K242:K246"/>
    <mergeCell ref="B227:B231"/>
    <mergeCell ref="C227:C231"/>
    <mergeCell ref="D227:D231"/>
    <mergeCell ref="J247:J251"/>
    <mergeCell ref="K247:K251"/>
    <mergeCell ref="D247:D251"/>
    <mergeCell ref="F242:F246"/>
    <mergeCell ref="G242:G246"/>
    <mergeCell ref="H242:H246"/>
    <mergeCell ref="A227:A231"/>
    <mergeCell ref="A237:A241"/>
    <mergeCell ref="I237:I241"/>
    <mergeCell ref="A242:A246"/>
    <mergeCell ref="B242:B246"/>
    <mergeCell ref="C242:C246"/>
    <mergeCell ref="D242:D246"/>
    <mergeCell ref="E242:E246"/>
    <mergeCell ref="E247:E251"/>
    <mergeCell ref="F247:F251"/>
    <mergeCell ref="G247:G251"/>
    <mergeCell ref="L42:L46"/>
    <mergeCell ref="K232:K236"/>
    <mergeCell ref="H287:H291"/>
    <mergeCell ref="I287:I291"/>
    <mergeCell ref="L277:L281"/>
    <mergeCell ref="P277:P281"/>
    <mergeCell ref="M86:O86"/>
    <mergeCell ref="M91:O91"/>
    <mergeCell ref="L247:L251"/>
    <mergeCell ref="M246:O246"/>
    <mergeCell ref="M251:O251"/>
    <mergeCell ref="E232:E236"/>
    <mergeCell ref="J232:J236"/>
    <mergeCell ref="B237:B241"/>
    <mergeCell ref="C237:C241"/>
    <mergeCell ref="D237:D241"/>
    <mergeCell ref="E237:E241"/>
    <mergeCell ref="F237:F241"/>
    <mergeCell ref="G237:G241"/>
    <mergeCell ref="H237:H241"/>
    <mergeCell ref="F232:F236"/>
    <mergeCell ref="G232:G236"/>
    <mergeCell ref="H232:H236"/>
    <mergeCell ref="H147:H151"/>
    <mergeCell ref="H47:H51"/>
    <mergeCell ref="J52:J56"/>
    <mergeCell ref="J57:J61"/>
    <mergeCell ref="K87:K91"/>
    <mergeCell ref="L87:L91"/>
    <mergeCell ref="K77:K81"/>
    <mergeCell ref="H82:H86"/>
    <mergeCell ref="I82:I86"/>
    <mergeCell ref="AB8:AB10"/>
    <mergeCell ref="P177:P181"/>
    <mergeCell ref="P132:P136"/>
    <mergeCell ref="I227:I231"/>
    <mergeCell ref="J227:J231"/>
    <mergeCell ref="K227:K231"/>
    <mergeCell ref="L227:L231"/>
    <mergeCell ref="P227:P231"/>
    <mergeCell ref="P162:P166"/>
    <mergeCell ref="J162:J166"/>
    <mergeCell ref="K162:K166"/>
    <mergeCell ref="L162:L166"/>
    <mergeCell ref="M161:O161"/>
    <mergeCell ref="M166:O166"/>
    <mergeCell ref="P152:P156"/>
    <mergeCell ref="P157:P161"/>
    <mergeCell ref="P22:P26"/>
    <mergeCell ref="P27:P31"/>
    <mergeCell ref="P32:P36"/>
    <mergeCell ref="P142:P146"/>
    <mergeCell ref="P112:P116"/>
    <mergeCell ref="M41:O41"/>
    <mergeCell ref="M46:O46"/>
    <mergeCell ref="M51:O51"/>
    <mergeCell ref="M56:O56"/>
    <mergeCell ref="K57:K61"/>
    <mergeCell ref="L57:L61"/>
    <mergeCell ref="I47:I51"/>
    <mergeCell ref="J47:J51"/>
    <mergeCell ref="K47:K51"/>
    <mergeCell ref="L47:L51"/>
    <mergeCell ref="J87:J91"/>
    <mergeCell ref="K52:K56"/>
    <mergeCell ref="I147:I151"/>
    <mergeCell ref="L52:L56"/>
    <mergeCell ref="H62:H66"/>
    <mergeCell ref="I62:I66"/>
    <mergeCell ref="J62:J66"/>
    <mergeCell ref="K62:K66"/>
    <mergeCell ref="L62:L66"/>
    <mergeCell ref="H52:H56"/>
    <mergeCell ref="I52:I56"/>
    <mergeCell ref="H57:H61"/>
    <mergeCell ref="I57:I61"/>
    <mergeCell ref="J82:J86"/>
    <mergeCell ref="H8:H10"/>
    <mergeCell ref="I8:I10"/>
    <mergeCell ref="J8:J10"/>
    <mergeCell ref="F22:F26"/>
    <mergeCell ref="J42:J46"/>
    <mergeCell ref="K42:K46"/>
    <mergeCell ref="K8:L9"/>
    <mergeCell ref="H42:H46"/>
    <mergeCell ref="I42:I46"/>
    <mergeCell ref="F52:F56"/>
    <mergeCell ref="G52:G56"/>
    <mergeCell ref="F57:F61"/>
    <mergeCell ref="G57:G61"/>
    <mergeCell ref="F87:F91"/>
    <mergeCell ref="G87:G91"/>
    <mergeCell ref="H87:H91"/>
    <mergeCell ref="I87:I91"/>
    <mergeCell ref="H77:H81"/>
    <mergeCell ref="I77:I81"/>
    <mergeCell ref="B8:B10"/>
    <mergeCell ref="A17:A21"/>
    <mergeCell ref="D47:D51"/>
    <mergeCell ref="E47:E51"/>
    <mergeCell ref="F47:F51"/>
    <mergeCell ref="G47:G51"/>
    <mergeCell ref="A37:A41"/>
    <mergeCell ref="B37:B41"/>
    <mergeCell ref="C37:C41"/>
    <mergeCell ref="D37:D41"/>
    <mergeCell ref="A42:A46"/>
    <mergeCell ref="B42:B46"/>
    <mergeCell ref="C42:C46"/>
    <mergeCell ref="D42:D46"/>
    <mergeCell ref="E42:E46"/>
    <mergeCell ref="F42:F46"/>
    <mergeCell ref="G42:G46"/>
    <mergeCell ref="G37:G41"/>
    <mergeCell ref="E37:E41"/>
    <mergeCell ref="B47:B51"/>
    <mergeCell ref="A47:A51"/>
    <mergeCell ref="A12:A16"/>
    <mergeCell ref="A32:A36"/>
    <mergeCell ref="B32:B36"/>
    <mergeCell ref="C32:C36"/>
    <mergeCell ref="D32:D36"/>
    <mergeCell ref="E32:E36"/>
    <mergeCell ref="S8:U8"/>
    <mergeCell ref="S9:S10"/>
    <mergeCell ref="T9:U9"/>
    <mergeCell ref="F32:F36"/>
    <mergeCell ref="G32:G36"/>
    <mergeCell ref="H32:H36"/>
    <mergeCell ref="I32:I36"/>
    <mergeCell ref="J27:J31"/>
    <mergeCell ref="K27:K31"/>
    <mergeCell ref="H37:H41"/>
    <mergeCell ref="I37:I41"/>
    <mergeCell ref="L27:L31"/>
    <mergeCell ref="J32:J36"/>
    <mergeCell ref="K32:K36"/>
    <mergeCell ref="L32:L36"/>
    <mergeCell ref="J37:J41"/>
    <mergeCell ref="K37:K41"/>
    <mergeCell ref="L37:L41"/>
    <mergeCell ref="F8:F10"/>
    <mergeCell ref="G8:G10"/>
    <mergeCell ref="F37:F41"/>
    <mergeCell ref="P12:P16"/>
    <mergeCell ref="M16:O16"/>
    <mergeCell ref="Q8:Q10"/>
    <mergeCell ref="P8:P10"/>
    <mergeCell ref="M8:O8"/>
    <mergeCell ref="M9:M10"/>
    <mergeCell ref="N9:O9"/>
    <mergeCell ref="P17:P21"/>
    <mergeCell ref="B17:L21"/>
    <mergeCell ref="B12:L16"/>
    <mergeCell ref="M26:O26"/>
    <mergeCell ref="V8:X8"/>
    <mergeCell ref="V9:V10"/>
    <mergeCell ref="W9:X9"/>
    <mergeCell ref="Y8:AA8"/>
    <mergeCell ref="Y9:Y10"/>
    <mergeCell ref="Z9:AA9"/>
    <mergeCell ref="AC8:AC10"/>
    <mergeCell ref="AD8:AD10"/>
    <mergeCell ref="A27:A31"/>
    <mergeCell ref="B27:B31"/>
    <mergeCell ref="C27:C31"/>
    <mergeCell ref="D27:D31"/>
    <mergeCell ref="E27:E31"/>
    <mergeCell ref="F27:F31"/>
    <mergeCell ref="G27:G31"/>
    <mergeCell ref="H27:H31"/>
    <mergeCell ref="I27:I31"/>
    <mergeCell ref="G22:G26"/>
    <mergeCell ref="H22:H26"/>
    <mergeCell ref="I22:I26"/>
    <mergeCell ref="J22:J26"/>
    <mergeCell ref="K22:K26"/>
    <mergeCell ref="L22:L26"/>
    <mergeCell ref="A22:A26"/>
    <mergeCell ref="B22:B26"/>
    <mergeCell ref="C22:C26"/>
    <mergeCell ref="D22:D26"/>
    <mergeCell ref="E22:E26"/>
    <mergeCell ref="A8:A10"/>
    <mergeCell ref="C8:C10"/>
    <mergeCell ref="D8:D10"/>
    <mergeCell ref="E8:E10"/>
    <mergeCell ref="A52:A56"/>
    <mergeCell ref="C47:C51"/>
    <mergeCell ref="B52:B56"/>
    <mergeCell ref="C52:C56"/>
    <mergeCell ref="D52:D56"/>
    <mergeCell ref="E52:E56"/>
    <mergeCell ref="G62:G66"/>
    <mergeCell ref="A82:A86"/>
    <mergeCell ref="B82:B86"/>
    <mergeCell ref="C82:C86"/>
    <mergeCell ref="D82:D86"/>
    <mergeCell ref="E82:E86"/>
    <mergeCell ref="G82:G86"/>
    <mergeCell ref="B62:B66"/>
    <mergeCell ref="C62:C66"/>
    <mergeCell ref="D62:D66"/>
    <mergeCell ref="E62:E66"/>
    <mergeCell ref="F62:F66"/>
    <mergeCell ref="F82:F86"/>
    <mergeCell ref="A57:A61"/>
    <mergeCell ref="B57:B61"/>
    <mergeCell ref="C57:C61"/>
    <mergeCell ref="D57:D61"/>
    <mergeCell ref="E57:E61"/>
    <mergeCell ref="A77:A81"/>
    <mergeCell ref="B77:B81"/>
    <mergeCell ref="C77:C81"/>
    <mergeCell ref="D77:D81"/>
    <mergeCell ref="G77:G81"/>
    <mergeCell ref="E77:E81"/>
    <mergeCell ref="F77:F81"/>
    <mergeCell ref="B92:B96"/>
    <mergeCell ref="C92:C96"/>
    <mergeCell ref="D92:D96"/>
    <mergeCell ref="E92:E96"/>
    <mergeCell ref="J67:J71"/>
    <mergeCell ref="K67:K71"/>
    <mergeCell ref="L67:L71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J72:J76"/>
    <mergeCell ref="K72:K76"/>
    <mergeCell ref="L72:L76"/>
    <mergeCell ref="H67:H71"/>
    <mergeCell ref="I67:I71"/>
    <mergeCell ref="A67:A71"/>
    <mergeCell ref="B67:B71"/>
    <mergeCell ref="C67:C71"/>
    <mergeCell ref="D67:D71"/>
    <mergeCell ref="E67:E71"/>
    <mergeCell ref="F67:F71"/>
    <mergeCell ref="G67:G71"/>
    <mergeCell ref="L77:L81"/>
    <mergeCell ref="K82:K86"/>
    <mergeCell ref="L82:L86"/>
    <mergeCell ref="G92:G96"/>
    <mergeCell ref="H92:H96"/>
    <mergeCell ref="I92:I96"/>
    <mergeCell ref="J92:J96"/>
    <mergeCell ref="K92:K96"/>
    <mergeCell ref="L92:L96"/>
    <mergeCell ref="L112:L116"/>
    <mergeCell ref="A102:A106"/>
    <mergeCell ref="B102:B106"/>
    <mergeCell ref="C102:C106"/>
    <mergeCell ref="D102:D106"/>
    <mergeCell ref="E102:E106"/>
    <mergeCell ref="L102:L106"/>
    <mergeCell ref="A97:A101"/>
    <mergeCell ref="B97:B101"/>
    <mergeCell ref="C97:C101"/>
    <mergeCell ref="D97:D101"/>
    <mergeCell ref="E97:E101"/>
    <mergeCell ref="F97:F101"/>
    <mergeCell ref="G97:G101"/>
    <mergeCell ref="H97:H101"/>
    <mergeCell ref="I97:I101"/>
    <mergeCell ref="F102:F106"/>
    <mergeCell ref="G102:G106"/>
    <mergeCell ref="H102:H106"/>
    <mergeCell ref="I102:I106"/>
    <mergeCell ref="J102:J106"/>
    <mergeCell ref="K102:K106"/>
    <mergeCell ref="J97:J101"/>
    <mergeCell ref="K97:K101"/>
    <mergeCell ref="L97:L101"/>
    <mergeCell ref="A112:A116"/>
    <mergeCell ref="B112:B116"/>
    <mergeCell ref="C112:C116"/>
    <mergeCell ref="D112:D116"/>
    <mergeCell ref="E112:E116"/>
    <mergeCell ref="A107:A111"/>
    <mergeCell ref="B107:B111"/>
    <mergeCell ref="C107:C111"/>
    <mergeCell ref="D107:D111"/>
    <mergeCell ref="E107:E111"/>
    <mergeCell ref="F107:F111"/>
    <mergeCell ref="G107:G111"/>
    <mergeCell ref="H107:H111"/>
    <mergeCell ref="G112:G116"/>
    <mergeCell ref="H112:H116"/>
    <mergeCell ref="I112:I116"/>
    <mergeCell ref="J112:J116"/>
    <mergeCell ref="C117:C121"/>
    <mergeCell ref="D117:D121"/>
    <mergeCell ref="E117:E121"/>
    <mergeCell ref="F117:F121"/>
    <mergeCell ref="G117:G121"/>
    <mergeCell ref="H117:H121"/>
    <mergeCell ref="I117:I121"/>
    <mergeCell ref="J117:J121"/>
    <mergeCell ref="K117:K121"/>
    <mergeCell ref="L117:L121"/>
    <mergeCell ref="A117:A121"/>
    <mergeCell ref="B117:B121"/>
    <mergeCell ref="A122:A126"/>
    <mergeCell ref="B122:B126"/>
    <mergeCell ref="C122:C126"/>
    <mergeCell ref="D122:D126"/>
    <mergeCell ref="E122:E126"/>
    <mergeCell ref="F122:F126"/>
    <mergeCell ref="G122:G126"/>
    <mergeCell ref="I122:I126"/>
    <mergeCell ref="K122:K126"/>
    <mergeCell ref="L122:L126"/>
    <mergeCell ref="A132:A136"/>
    <mergeCell ref="B132:B136"/>
    <mergeCell ref="C132:C136"/>
    <mergeCell ref="D132:D136"/>
    <mergeCell ref="E132:E136"/>
    <mergeCell ref="L132:L136"/>
    <mergeCell ref="I132:I136"/>
    <mergeCell ref="J132:J136"/>
    <mergeCell ref="K132:K136"/>
    <mergeCell ref="F132:F136"/>
    <mergeCell ref="G132:G136"/>
    <mergeCell ref="H132:H136"/>
    <mergeCell ref="A127:A131"/>
    <mergeCell ref="B127:B131"/>
    <mergeCell ref="C127:C131"/>
    <mergeCell ref="D127:D131"/>
    <mergeCell ref="E127:E131"/>
    <mergeCell ref="L127:L131"/>
    <mergeCell ref="A157:A161"/>
    <mergeCell ref="B157:B161"/>
    <mergeCell ref="C157:C161"/>
    <mergeCell ref="D157:D161"/>
    <mergeCell ref="E157:E161"/>
    <mergeCell ref="F157:F161"/>
    <mergeCell ref="F127:F131"/>
    <mergeCell ref="G127:G131"/>
    <mergeCell ref="H127:H131"/>
    <mergeCell ref="I127:I131"/>
    <mergeCell ref="E142:E146"/>
    <mergeCell ref="L142:L146"/>
    <mergeCell ref="A137:A141"/>
    <mergeCell ref="B137:B141"/>
    <mergeCell ref="C137:C141"/>
    <mergeCell ref="D137:D141"/>
    <mergeCell ref="E137:E141"/>
    <mergeCell ref="F137:F141"/>
    <mergeCell ref="G137:G141"/>
    <mergeCell ref="H137:H141"/>
    <mergeCell ref="F142:F146"/>
    <mergeCell ref="A142:A146"/>
    <mergeCell ref="B142:B146"/>
    <mergeCell ref="C142:C146"/>
    <mergeCell ref="D142:D146"/>
    <mergeCell ref="J137:J141"/>
    <mergeCell ref="K137:K141"/>
    <mergeCell ref="L137:L141"/>
    <mergeCell ref="H142:H146"/>
    <mergeCell ref="I142:I146"/>
    <mergeCell ref="J142:J146"/>
    <mergeCell ref="G142:G146"/>
    <mergeCell ref="J187:J191"/>
    <mergeCell ref="K187:K191"/>
    <mergeCell ref="L187:L191"/>
    <mergeCell ref="J182:J186"/>
    <mergeCell ref="K182:K186"/>
    <mergeCell ref="L182:L186"/>
    <mergeCell ref="G147:G151"/>
    <mergeCell ref="G152:G156"/>
    <mergeCell ref="H152:H156"/>
    <mergeCell ref="I152:I156"/>
    <mergeCell ref="B167:B171"/>
    <mergeCell ref="C167:C171"/>
    <mergeCell ref="E167:E171"/>
    <mergeCell ref="A167:A171"/>
    <mergeCell ref="J177:J181"/>
    <mergeCell ref="AD122:AD126"/>
    <mergeCell ref="J172:J176"/>
    <mergeCell ref="P172:P176"/>
    <mergeCell ref="H122:H126"/>
    <mergeCell ref="J122:J126"/>
    <mergeCell ref="J127:J131"/>
    <mergeCell ref="K127:K131"/>
    <mergeCell ref="AD142:AD146"/>
    <mergeCell ref="AD147:AD150"/>
    <mergeCell ref="A172:A176"/>
    <mergeCell ref="B172:B176"/>
    <mergeCell ref="D172:D176"/>
    <mergeCell ref="C172:C176"/>
    <mergeCell ref="C152:C156"/>
    <mergeCell ref="D152:D156"/>
    <mergeCell ref="E152:E156"/>
    <mergeCell ref="F152:F156"/>
    <mergeCell ref="G157:G161"/>
    <mergeCell ref="H157:H161"/>
    <mergeCell ref="L167:L171"/>
    <mergeCell ref="F167:F171"/>
    <mergeCell ref="G167:G171"/>
    <mergeCell ref="H167:H171"/>
    <mergeCell ref="I167:I171"/>
    <mergeCell ref="J167:J171"/>
    <mergeCell ref="K167:K171"/>
    <mergeCell ref="L172:L176"/>
    <mergeCell ref="F172:F176"/>
    <mergeCell ref="K172:K176"/>
    <mergeCell ref="G172:G176"/>
    <mergeCell ref="H172:H176"/>
    <mergeCell ref="I172:I176"/>
    <mergeCell ref="F162:F166"/>
    <mergeCell ref="K177:K181"/>
    <mergeCell ref="L177:L181"/>
    <mergeCell ref="I162:I166"/>
    <mergeCell ref="I197:I201"/>
    <mergeCell ref="J197:J201"/>
    <mergeCell ref="A177:A181"/>
    <mergeCell ref="B177:B181"/>
    <mergeCell ref="D202:D206"/>
    <mergeCell ref="D167:D171"/>
    <mergeCell ref="E172:E176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I182:I186"/>
    <mergeCell ref="A187:A191"/>
    <mergeCell ref="B187:B191"/>
    <mergeCell ref="C187:C191"/>
    <mergeCell ref="D187:D191"/>
    <mergeCell ref="E187:E191"/>
    <mergeCell ref="F187:F191"/>
    <mergeCell ref="G187:G191"/>
    <mergeCell ref="H187:H191"/>
    <mergeCell ref="E177:E181"/>
    <mergeCell ref="F177:F181"/>
    <mergeCell ref="G177:G181"/>
    <mergeCell ref="H177:H181"/>
    <mergeCell ref="I177:I181"/>
    <mergeCell ref="I187:I191"/>
    <mergeCell ref="C177:C181"/>
    <mergeCell ref="D177:D181"/>
    <mergeCell ref="D252:D256"/>
    <mergeCell ref="E252:E256"/>
    <mergeCell ref="F252:F256"/>
    <mergeCell ref="G252:G256"/>
    <mergeCell ref="H252:H256"/>
    <mergeCell ref="I252:I256"/>
    <mergeCell ref="J252:J256"/>
    <mergeCell ref="K252:K256"/>
    <mergeCell ref="L252:L256"/>
    <mergeCell ref="P252:P256"/>
    <mergeCell ref="M256:O256"/>
    <mergeCell ref="Y256:AA256"/>
    <mergeCell ref="B207:B211"/>
    <mergeCell ref="C207:C211"/>
    <mergeCell ref="E207:E211"/>
    <mergeCell ref="F207:F211"/>
    <mergeCell ref="G207:G211"/>
    <mergeCell ref="H207:H211"/>
    <mergeCell ref="I207:I211"/>
    <mergeCell ref="J207:J211"/>
    <mergeCell ref="K207:K211"/>
    <mergeCell ref="L207:L211"/>
    <mergeCell ref="E227:E231"/>
    <mergeCell ref="F227:F231"/>
    <mergeCell ref="G227:G231"/>
    <mergeCell ref="H227:H231"/>
    <mergeCell ref="D232:D236"/>
    <mergeCell ref="P217:P221"/>
    <mergeCell ref="B247:B251"/>
    <mergeCell ref="Y226:AA226"/>
    <mergeCell ref="M221:O221"/>
    <mergeCell ref="P212:P216"/>
    <mergeCell ref="A392:A396"/>
    <mergeCell ref="P392:P396"/>
    <mergeCell ref="M396:O396"/>
    <mergeCell ref="Y396:AA396"/>
    <mergeCell ref="B392:L396"/>
    <mergeCell ref="L267:L271"/>
    <mergeCell ref="A277:A281"/>
    <mergeCell ref="I387:I391"/>
    <mergeCell ref="J387:J391"/>
    <mergeCell ref="P387:P391"/>
    <mergeCell ref="M391:O391"/>
    <mergeCell ref="Y391:AA391"/>
    <mergeCell ref="F367:F371"/>
    <mergeCell ref="A372:A376"/>
    <mergeCell ref="B382:B386"/>
    <mergeCell ref="C382:C386"/>
    <mergeCell ref="D382:D386"/>
    <mergeCell ref="E382:E386"/>
    <mergeCell ref="A287:A291"/>
    <mergeCell ref="B287:B291"/>
    <mergeCell ref="B322:B326"/>
    <mergeCell ref="C322:C326"/>
    <mergeCell ref="D322:D326"/>
    <mergeCell ref="E322:E326"/>
    <mergeCell ref="G342:G346"/>
    <mergeCell ref="H352:H356"/>
    <mergeCell ref="A312:A316"/>
    <mergeCell ref="A302:A306"/>
    <mergeCell ref="B302:B306"/>
    <mergeCell ref="C302:C306"/>
    <mergeCell ref="D302:D306"/>
    <mergeCell ref="E302:E306"/>
    <mergeCell ref="A397:A401"/>
    <mergeCell ref="B397:B401"/>
    <mergeCell ref="C397:C401"/>
    <mergeCell ref="D397:D401"/>
    <mergeCell ref="E397:E401"/>
    <mergeCell ref="F397:F401"/>
    <mergeCell ref="G397:G401"/>
    <mergeCell ref="H397:H401"/>
    <mergeCell ref="I397:I401"/>
    <mergeCell ref="J397:J401"/>
    <mergeCell ref="K397:K401"/>
    <mergeCell ref="L397:L401"/>
    <mergeCell ref="P397:P401"/>
    <mergeCell ref="M401:O401"/>
    <mergeCell ref="Y401:AA401"/>
    <mergeCell ref="A292:A296"/>
    <mergeCell ref="B292:B296"/>
    <mergeCell ref="C292:C296"/>
    <mergeCell ref="D292:D296"/>
    <mergeCell ref="E292:E296"/>
    <mergeCell ref="F292:F296"/>
    <mergeCell ref="H292:H296"/>
    <mergeCell ref="I292:I296"/>
    <mergeCell ref="G297:G301"/>
    <mergeCell ref="B312:B316"/>
    <mergeCell ref="B387:B391"/>
    <mergeCell ref="C387:C391"/>
    <mergeCell ref="D387:D391"/>
    <mergeCell ref="E387:E391"/>
    <mergeCell ref="F387:F391"/>
    <mergeCell ref="G387:G391"/>
    <mergeCell ref="H387:H391"/>
    <mergeCell ref="D402:D406"/>
    <mergeCell ref="E402:E406"/>
    <mergeCell ref="F402:F406"/>
    <mergeCell ref="G402:G406"/>
    <mergeCell ref="H402:H406"/>
    <mergeCell ref="I402:I406"/>
    <mergeCell ref="J402:J406"/>
    <mergeCell ref="K402:K406"/>
    <mergeCell ref="L402:L406"/>
    <mergeCell ref="P402:P406"/>
    <mergeCell ref="M406:O406"/>
    <mergeCell ref="Y406:AA406"/>
    <mergeCell ref="A407:A411"/>
    <mergeCell ref="B407:B411"/>
    <mergeCell ref="C407:C411"/>
    <mergeCell ref="D407:D411"/>
    <mergeCell ref="E407:E411"/>
    <mergeCell ref="F407:F411"/>
    <mergeCell ref="G407:G411"/>
    <mergeCell ref="H407:H411"/>
    <mergeCell ref="I407:I411"/>
    <mergeCell ref="J407:J411"/>
    <mergeCell ref="K407:K411"/>
    <mergeCell ref="L407:L411"/>
    <mergeCell ref="P407:P411"/>
    <mergeCell ref="M411:O411"/>
    <mergeCell ref="Y411:AA411"/>
    <mergeCell ref="A412:A416"/>
    <mergeCell ref="B412:B416"/>
    <mergeCell ref="C412:C416"/>
    <mergeCell ref="D412:D416"/>
    <mergeCell ref="E412:E416"/>
    <mergeCell ref="F412:F416"/>
    <mergeCell ref="G412:G416"/>
    <mergeCell ref="H412:H416"/>
    <mergeCell ref="I412:I416"/>
    <mergeCell ref="J412:J416"/>
    <mergeCell ref="K412:K416"/>
    <mergeCell ref="L412:L416"/>
    <mergeCell ref="P412:P416"/>
    <mergeCell ref="M416:O416"/>
    <mergeCell ref="Y416:AA416"/>
    <mergeCell ref="A417:A421"/>
    <mergeCell ref="B417:B421"/>
    <mergeCell ref="C417:C421"/>
    <mergeCell ref="D417:D421"/>
    <mergeCell ref="E417:E421"/>
    <mergeCell ref="F417:F421"/>
    <mergeCell ref="G417:G421"/>
    <mergeCell ref="H417:H421"/>
    <mergeCell ref="I417:I421"/>
    <mergeCell ref="J417:J421"/>
    <mergeCell ref="K417:K421"/>
    <mergeCell ref="L417:L421"/>
    <mergeCell ref="P417:P421"/>
    <mergeCell ref="M421:O421"/>
    <mergeCell ref="Y421:AA421"/>
    <mergeCell ref="A422:A426"/>
    <mergeCell ref="B422:B426"/>
    <mergeCell ref="C422:C426"/>
    <mergeCell ref="D422:D426"/>
    <mergeCell ref="E422:E426"/>
    <mergeCell ref="F422:F426"/>
    <mergeCell ref="G422:G426"/>
    <mergeCell ref="H422:H426"/>
    <mergeCell ref="I422:I426"/>
    <mergeCell ref="J422:J426"/>
    <mergeCell ref="K422:K426"/>
    <mergeCell ref="L422:L426"/>
    <mergeCell ref="P422:P426"/>
    <mergeCell ref="M426:O426"/>
    <mergeCell ref="Y426:AA426"/>
    <mergeCell ref="A427:A431"/>
    <mergeCell ref="B427:B431"/>
    <mergeCell ref="C427:C431"/>
    <mergeCell ref="D427:D431"/>
    <mergeCell ref="E427:E431"/>
    <mergeCell ref="F427:F431"/>
    <mergeCell ref="G427:G431"/>
    <mergeCell ref="H427:H431"/>
    <mergeCell ref="I427:I431"/>
    <mergeCell ref="J427:J431"/>
    <mergeCell ref="K427:K431"/>
    <mergeCell ref="L427:L431"/>
    <mergeCell ref="P427:P431"/>
    <mergeCell ref="M431:O431"/>
    <mergeCell ref="Y431:AA431"/>
    <mergeCell ref="A432:A436"/>
    <mergeCell ref="B432:B436"/>
    <mergeCell ref="C432:C436"/>
    <mergeCell ref="D432:D436"/>
    <mergeCell ref="E432:E436"/>
    <mergeCell ref="F432:F436"/>
    <mergeCell ref="G432:G436"/>
    <mergeCell ref="H432:H436"/>
    <mergeCell ref="I432:I436"/>
    <mergeCell ref="J432:J436"/>
    <mergeCell ref="K432:K436"/>
    <mergeCell ref="L432:L436"/>
    <mergeCell ref="P432:P436"/>
    <mergeCell ref="M436:O436"/>
    <mergeCell ref="Y436:AA436"/>
    <mergeCell ref="A437:A441"/>
    <mergeCell ref="B437:B441"/>
    <mergeCell ref="C437:C441"/>
    <mergeCell ref="D437:D441"/>
    <mergeCell ref="E437:E441"/>
    <mergeCell ref="F437:F441"/>
    <mergeCell ref="G437:G441"/>
    <mergeCell ref="H437:H441"/>
    <mergeCell ref="I437:I441"/>
    <mergeCell ref="J437:J441"/>
    <mergeCell ref="K437:K441"/>
    <mergeCell ref="L437:L441"/>
    <mergeCell ref="P437:P441"/>
    <mergeCell ref="M441:O441"/>
    <mergeCell ref="Y441:AA441"/>
    <mergeCell ref="A442:A446"/>
    <mergeCell ref="B442:B446"/>
    <mergeCell ref="C442:C446"/>
    <mergeCell ref="D442:D446"/>
    <mergeCell ref="E442:E446"/>
    <mergeCell ref="F442:F446"/>
    <mergeCell ref="G442:G446"/>
    <mergeCell ref="H442:H446"/>
    <mergeCell ref="I442:I446"/>
    <mergeCell ref="J442:J446"/>
    <mergeCell ref="K442:K446"/>
    <mergeCell ref="L442:L446"/>
    <mergeCell ref="P442:P446"/>
    <mergeCell ref="M446:O446"/>
    <mergeCell ref="Y446:AA446"/>
    <mergeCell ref="A447:A451"/>
    <mergeCell ref="B447:B451"/>
    <mergeCell ref="C447:C451"/>
    <mergeCell ref="D447:D451"/>
    <mergeCell ref="E447:E451"/>
    <mergeCell ref="F447:F451"/>
    <mergeCell ref="G447:G451"/>
    <mergeCell ref="H447:H451"/>
    <mergeCell ref="I447:I451"/>
    <mergeCell ref="J447:J451"/>
    <mergeCell ref="K447:K451"/>
    <mergeCell ref="L447:L451"/>
    <mergeCell ref="P447:P451"/>
    <mergeCell ref="M451:O451"/>
    <mergeCell ref="Y451:AA451"/>
    <mergeCell ref="A452:A456"/>
    <mergeCell ref="B452:B456"/>
    <mergeCell ref="C452:C456"/>
    <mergeCell ref="D452:D456"/>
    <mergeCell ref="E452:E456"/>
    <mergeCell ref="F452:F456"/>
    <mergeCell ref="G452:G456"/>
    <mergeCell ref="H452:H456"/>
    <mergeCell ref="I452:I456"/>
    <mergeCell ref="J452:J456"/>
    <mergeCell ref="K452:K456"/>
    <mergeCell ref="L452:L456"/>
    <mergeCell ref="P452:P456"/>
    <mergeCell ref="M456:O456"/>
    <mergeCell ref="Y456:AA456"/>
    <mergeCell ref="A457:A461"/>
    <mergeCell ref="B457:B461"/>
    <mergeCell ref="C457:C461"/>
    <mergeCell ref="D457:D461"/>
    <mergeCell ref="E457:E461"/>
    <mergeCell ref="F457:F461"/>
    <mergeCell ref="G457:G461"/>
    <mergeCell ref="H457:H461"/>
    <mergeCell ref="I457:I461"/>
    <mergeCell ref="J457:J461"/>
    <mergeCell ref="K457:K461"/>
    <mergeCell ref="L457:L461"/>
    <mergeCell ref="P457:P461"/>
    <mergeCell ref="M461:O461"/>
    <mergeCell ref="Y461:AA461"/>
    <mergeCell ref="A462:A466"/>
    <mergeCell ref="B462:B466"/>
    <mergeCell ref="C462:C466"/>
    <mergeCell ref="D462:D466"/>
    <mergeCell ref="E462:E466"/>
    <mergeCell ref="F462:F466"/>
    <mergeCell ref="G462:G466"/>
    <mergeCell ref="H462:H466"/>
    <mergeCell ref="I462:I466"/>
    <mergeCell ref="J462:J466"/>
    <mergeCell ref="K462:K466"/>
    <mergeCell ref="L462:L466"/>
    <mergeCell ref="P462:P466"/>
    <mergeCell ref="M466:O466"/>
    <mergeCell ref="Y466:AA466"/>
    <mergeCell ref="A467:A471"/>
    <mergeCell ref="B467:B471"/>
    <mergeCell ref="C467:C471"/>
    <mergeCell ref="D467:D471"/>
    <mergeCell ref="E467:E471"/>
    <mergeCell ref="F467:F471"/>
    <mergeCell ref="G467:G471"/>
    <mergeCell ref="H467:H471"/>
    <mergeCell ref="I467:I471"/>
    <mergeCell ref="J467:J471"/>
    <mergeCell ref="K467:K471"/>
    <mergeCell ref="L467:L471"/>
    <mergeCell ref="P467:P471"/>
    <mergeCell ref="M471:O471"/>
    <mergeCell ref="Y471:AA471"/>
    <mergeCell ref="A477:A481"/>
    <mergeCell ref="B477:B481"/>
    <mergeCell ref="C477:C481"/>
    <mergeCell ref="D477:D481"/>
    <mergeCell ref="E477:E481"/>
    <mergeCell ref="F477:F481"/>
    <mergeCell ref="G477:G481"/>
    <mergeCell ref="H477:H481"/>
    <mergeCell ref="I477:I481"/>
    <mergeCell ref="J477:J481"/>
    <mergeCell ref="K477:K481"/>
    <mergeCell ref="L477:L481"/>
    <mergeCell ref="P477:P481"/>
    <mergeCell ref="M481:O481"/>
    <mergeCell ref="Y481:AA481"/>
    <mergeCell ref="A472:A476"/>
    <mergeCell ref="B472:B476"/>
    <mergeCell ref="C472:C476"/>
    <mergeCell ref="D472:D476"/>
    <mergeCell ref="E472:E476"/>
    <mergeCell ref="F472:F476"/>
    <mergeCell ref="G472:G476"/>
    <mergeCell ref="H472:H476"/>
    <mergeCell ref="I472:I476"/>
    <mergeCell ref="J472:J476"/>
    <mergeCell ref="K472:K476"/>
    <mergeCell ref="L472:L476"/>
    <mergeCell ref="P472:P476"/>
    <mergeCell ref="M476:O476"/>
    <mergeCell ref="Y476:AA476"/>
    <mergeCell ref="A482:A486"/>
    <mergeCell ref="B482:B486"/>
    <mergeCell ref="C482:C486"/>
    <mergeCell ref="D482:D486"/>
    <mergeCell ref="E482:E486"/>
    <mergeCell ref="F482:F486"/>
    <mergeCell ref="G482:G486"/>
    <mergeCell ref="H482:H486"/>
    <mergeCell ref="I482:I486"/>
    <mergeCell ref="J482:J486"/>
    <mergeCell ref="K482:K486"/>
    <mergeCell ref="L482:L486"/>
    <mergeCell ref="P482:P486"/>
    <mergeCell ref="M486:O486"/>
    <mergeCell ref="Y486:AA486"/>
    <mergeCell ref="A487:A491"/>
    <mergeCell ref="B487:B491"/>
    <mergeCell ref="C487:C491"/>
    <mergeCell ref="D487:D491"/>
    <mergeCell ref="E487:E491"/>
    <mergeCell ref="F487:F491"/>
    <mergeCell ref="G487:G491"/>
    <mergeCell ref="H487:H491"/>
    <mergeCell ref="I487:I491"/>
    <mergeCell ref="J487:J491"/>
    <mergeCell ref="K487:K491"/>
    <mergeCell ref="L487:L491"/>
    <mergeCell ref="P487:P491"/>
    <mergeCell ref="F502:F506"/>
    <mergeCell ref="L502:L506"/>
    <mergeCell ref="P502:P506"/>
    <mergeCell ref="M506:O506"/>
    <mergeCell ref="Y506:AA506"/>
    <mergeCell ref="K502:K506"/>
    <mergeCell ref="AD487:AD491"/>
    <mergeCell ref="M491:O491"/>
    <mergeCell ref="Y491:AA491"/>
    <mergeCell ref="A492:A496"/>
    <mergeCell ref="B492:B496"/>
    <mergeCell ref="C492:C496"/>
    <mergeCell ref="D492:D496"/>
    <mergeCell ref="E492:E496"/>
    <mergeCell ref="F492:F496"/>
    <mergeCell ref="G492:G496"/>
    <mergeCell ref="H492:H496"/>
    <mergeCell ref="I492:I496"/>
    <mergeCell ref="J492:J496"/>
    <mergeCell ref="K492:K496"/>
    <mergeCell ref="L492:L496"/>
    <mergeCell ref="P492:P496"/>
    <mergeCell ref="M496:O496"/>
    <mergeCell ref="Y496:AA496"/>
    <mergeCell ref="D512:D516"/>
    <mergeCell ref="E512:E516"/>
    <mergeCell ref="F512:F516"/>
    <mergeCell ref="G512:G516"/>
    <mergeCell ref="H512:H516"/>
    <mergeCell ref="I512:I516"/>
    <mergeCell ref="J512:J516"/>
    <mergeCell ref="K512:K516"/>
    <mergeCell ref="L512:L516"/>
    <mergeCell ref="P512:P516"/>
    <mergeCell ref="M516:O516"/>
    <mergeCell ref="Y516:AA516"/>
    <mergeCell ref="A497:A501"/>
    <mergeCell ref="B497:B501"/>
    <mergeCell ref="C497:C501"/>
    <mergeCell ref="D497:D501"/>
    <mergeCell ref="E497:E501"/>
    <mergeCell ref="F497:F501"/>
    <mergeCell ref="G497:G501"/>
    <mergeCell ref="H497:H501"/>
    <mergeCell ref="I497:I501"/>
    <mergeCell ref="J497:J501"/>
    <mergeCell ref="K497:K501"/>
    <mergeCell ref="L497:L501"/>
    <mergeCell ref="P497:P501"/>
    <mergeCell ref="M501:O501"/>
    <mergeCell ref="Y501:AA501"/>
    <mergeCell ref="A502:A506"/>
    <mergeCell ref="B502:B506"/>
    <mergeCell ref="C502:C506"/>
    <mergeCell ref="D502:D506"/>
    <mergeCell ref="E502:E506"/>
    <mergeCell ref="B522:B526"/>
    <mergeCell ref="C522:C526"/>
    <mergeCell ref="D522:D526"/>
    <mergeCell ref="E522:E526"/>
    <mergeCell ref="F522:F526"/>
    <mergeCell ref="G522:G526"/>
    <mergeCell ref="H522:H526"/>
    <mergeCell ref="I522:I526"/>
    <mergeCell ref="J522:J526"/>
    <mergeCell ref="K522:K526"/>
    <mergeCell ref="L522:L526"/>
    <mergeCell ref="P522:P526"/>
    <mergeCell ref="M526:O526"/>
    <mergeCell ref="Y526:AA526"/>
    <mergeCell ref="A507:A511"/>
    <mergeCell ref="B507:B511"/>
    <mergeCell ref="C507:C511"/>
    <mergeCell ref="D507:D511"/>
    <mergeCell ref="E507:E511"/>
    <mergeCell ref="F507:F511"/>
    <mergeCell ref="G507:G511"/>
    <mergeCell ref="H507:H511"/>
    <mergeCell ref="I507:I511"/>
    <mergeCell ref="J507:J511"/>
    <mergeCell ref="K507:K511"/>
    <mergeCell ref="L507:L511"/>
    <mergeCell ref="P507:P511"/>
    <mergeCell ref="M511:O511"/>
    <mergeCell ref="Y511:AA511"/>
    <mergeCell ref="A512:A516"/>
    <mergeCell ref="B512:B516"/>
    <mergeCell ref="C512:C516"/>
    <mergeCell ref="K552:K556"/>
    <mergeCell ref="L552:L556"/>
    <mergeCell ref="A542:A546"/>
    <mergeCell ref="B542:B546"/>
    <mergeCell ref="C542:C546"/>
    <mergeCell ref="D542:D546"/>
    <mergeCell ref="E542:E546"/>
    <mergeCell ref="F542:F546"/>
    <mergeCell ref="G542:G546"/>
    <mergeCell ref="H542:H546"/>
    <mergeCell ref="I542:I546"/>
    <mergeCell ref="J542:J546"/>
    <mergeCell ref="K542:K546"/>
    <mergeCell ref="L542:L546"/>
    <mergeCell ref="P542:P546"/>
    <mergeCell ref="M546:O546"/>
    <mergeCell ref="Y546:AA546"/>
    <mergeCell ref="A547:A551"/>
    <mergeCell ref="B547:B551"/>
    <mergeCell ref="C547:C551"/>
    <mergeCell ref="D547:D551"/>
    <mergeCell ref="E547:E551"/>
    <mergeCell ref="F547:F551"/>
    <mergeCell ref="G547:G551"/>
    <mergeCell ref="H547:H551"/>
    <mergeCell ref="I547:I551"/>
    <mergeCell ref="J547:J551"/>
    <mergeCell ref="K547:K551"/>
    <mergeCell ref="L547:L551"/>
    <mergeCell ref="P547:P551"/>
    <mergeCell ref="Y551:AA551"/>
    <mergeCell ref="A527:A531"/>
    <mergeCell ref="B527:B531"/>
    <mergeCell ref="C527:C531"/>
    <mergeCell ref="D527:D531"/>
    <mergeCell ref="E527:E531"/>
    <mergeCell ref="F527:F531"/>
    <mergeCell ref="G527:G531"/>
    <mergeCell ref="H527:H531"/>
    <mergeCell ref="I527:I531"/>
    <mergeCell ref="J527:J531"/>
    <mergeCell ref="K527:K531"/>
    <mergeCell ref="L527:L531"/>
    <mergeCell ref="P527:P531"/>
    <mergeCell ref="M531:O531"/>
    <mergeCell ref="A532:A536"/>
    <mergeCell ref="B532:B536"/>
    <mergeCell ref="AD82:AD85"/>
    <mergeCell ref="B517:B521"/>
    <mergeCell ref="C517:C521"/>
    <mergeCell ref="D517:D521"/>
    <mergeCell ref="E517:E521"/>
    <mergeCell ref="F517:F521"/>
    <mergeCell ref="G517:G521"/>
    <mergeCell ref="H517:H521"/>
    <mergeCell ref="I517:I521"/>
    <mergeCell ref="J517:J521"/>
    <mergeCell ref="K517:K521"/>
    <mergeCell ref="L517:L521"/>
    <mergeCell ref="P517:P521"/>
    <mergeCell ref="M521:O521"/>
    <mergeCell ref="Y521:AA521"/>
    <mergeCell ref="A522:A526"/>
    <mergeCell ref="Y531:AA531"/>
    <mergeCell ref="C532:C536"/>
    <mergeCell ref="D532:D536"/>
    <mergeCell ref="E532:E536"/>
    <mergeCell ref="F532:F536"/>
    <mergeCell ref="G532:G536"/>
    <mergeCell ref="H532:H536"/>
    <mergeCell ref="I532:I536"/>
    <mergeCell ref="J532:J536"/>
    <mergeCell ref="K532:K536"/>
    <mergeCell ref="L532:L536"/>
    <mergeCell ref="P532:P536"/>
    <mergeCell ref="M536:O536"/>
    <mergeCell ref="Y536:AA536"/>
    <mergeCell ref="A517:A521"/>
    <mergeCell ref="E377:E381"/>
    <mergeCell ref="M551:O551"/>
    <mergeCell ref="A537:A541"/>
    <mergeCell ref="B537:B541"/>
    <mergeCell ref="C537:C541"/>
    <mergeCell ref="D537:D541"/>
    <mergeCell ref="E537:E541"/>
    <mergeCell ref="F537:F541"/>
    <mergeCell ref="G537:G541"/>
    <mergeCell ref="H537:H541"/>
    <mergeCell ref="I537:I541"/>
    <mergeCell ref="J537:J541"/>
    <mergeCell ref="K537:K541"/>
    <mergeCell ref="L537:L541"/>
    <mergeCell ref="P537:P541"/>
    <mergeCell ref="M541:O541"/>
    <mergeCell ref="A387:A391"/>
    <mergeCell ref="A192:A196"/>
    <mergeCell ref="B192:B196"/>
    <mergeCell ref="C192:C196"/>
    <mergeCell ref="D192:D196"/>
    <mergeCell ref="E192:E196"/>
    <mergeCell ref="F192:F196"/>
    <mergeCell ref="G192:G196"/>
    <mergeCell ref="H192:H196"/>
    <mergeCell ref="I192:I196"/>
    <mergeCell ref="J192:J196"/>
    <mergeCell ref="K192:K196"/>
    <mergeCell ref="L192:L196"/>
    <mergeCell ref="P192:P196"/>
    <mergeCell ref="M196:O196"/>
    <mergeCell ref="Y196:AA196"/>
    <mergeCell ref="A267:A271"/>
    <mergeCell ref="B267:B271"/>
    <mergeCell ref="C267:C271"/>
    <mergeCell ref="D267:D271"/>
    <mergeCell ref="E267:E271"/>
    <mergeCell ref="F267:F271"/>
    <mergeCell ref="G267:G271"/>
    <mergeCell ref="H267:H271"/>
    <mergeCell ref="I267:I271"/>
    <mergeCell ref="J267:J271"/>
    <mergeCell ref="B262:B266"/>
    <mergeCell ref="C262:C266"/>
    <mergeCell ref="D262:D266"/>
    <mergeCell ref="E262:E266"/>
    <mergeCell ref="F262:F266"/>
    <mergeCell ref="G262:G266"/>
    <mergeCell ref="H262:H266"/>
    <mergeCell ref="M271:O271"/>
    <mergeCell ref="L197:L201"/>
    <mergeCell ref="P197:P201"/>
    <mergeCell ref="Y271:AA271"/>
    <mergeCell ref="A272:A276"/>
    <mergeCell ref="A257:A261"/>
    <mergeCell ref="B257:B261"/>
    <mergeCell ref="C257:C261"/>
    <mergeCell ref="D257:D261"/>
    <mergeCell ref="E257:E261"/>
    <mergeCell ref="F257:F261"/>
    <mergeCell ref="G257:G261"/>
    <mergeCell ref="H257:H261"/>
    <mergeCell ref="AD297:AD300"/>
    <mergeCell ref="B272:B276"/>
    <mergeCell ref="C272:C276"/>
    <mergeCell ref="D272:D276"/>
    <mergeCell ref="E272:E276"/>
    <mergeCell ref="Y276:AA276"/>
    <mergeCell ref="P267:P271"/>
    <mergeCell ref="I262:I266"/>
    <mergeCell ref="J262:J266"/>
    <mergeCell ref="K262:K266"/>
    <mergeCell ref="L262:L266"/>
    <mergeCell ref="P262:P266"/>
    <mergeCell ref="M266:O266"/>
    <mergeCell ref="Y266:AA266"/>
    <mergeCell ref="A212:A216"/>
    <mergeCell ref="A207:A211"/>
    <mergeCell ref="A252:A256"/>
    <mergeCell ref="B252:B256"/>
    <mergeCell ref="C252:C256"/>
    <mergeCell ref="AA1:AD1"/>
    <mergeCell ref="AA2:AD2"/>
    <mergeCell ref="AA3:AD3"/>
    <mergeCell ref="AA4:AD4"/>
    <mergeCell ref="F382:F386"/>
    <mergeCell ref="H382:H386"/>
    <mergeCell ref="I382:I386"/>
    <mergeCell ref="C372:C376"/>
    <mergeCell ref="D372:D376"/>
    <mergeCell ref="E372:E376"/>
    <mergeCell ref="F372:F376"/>
    <mergeCell ref="H372:H376"/>
    <mergeCell ref="I372:I376"/>
    <mergeCell ref="AC6:AD6"/>
    <mergeCell ref="A6:AB6"/>
    <mergeCell ref="A197:A201"/>
    <mergeCell ref="B197:B201"/>
    <mergeCell ref="C197:C201"/>
    <mergeCell ref="D197:D201"/>
    <mergeCell ref="E197:E201"/>
    <mergeCell ref="F272:F276"/>
    <mergeCell ref="G272:G276"/>
    <mergeCell ref="H272:H276"/>
    <mergeCell ref="I272:I276"/>
    <mergeCell ref="J272:J276"/>
    <mergeCell ref="K272:K276"/>
    <mergeCell ref="F197:F201"/>
    <mergeCell ref="G197:G201"/>
    <mergeCell ref="H197:H201"/>
    <mergeCell ref="K197:K201"/>
    <mergeCell ref="M201:O201"/>
    <mergeCell ref="K267:K271"/>
  </mergeCells>
  <pageMargins left="0.78740157480314965" right="0.39370078740157483" top="0.39370078740157483" bottom="0.39370078740157483" header="0" footer="0"/>
  <pageSetup paperSize="9" scale="43" fitToHeight="0" orientation="landscape" r:id="rId1"/>
  <rowBreaks count="10" manualBreakCount="10">
    <brk id="61" max="16383" man="1"/>
    <brk id="116" max="16383" man="1"/>
    <brk id="166" max="16383" man="1"/>
    <brk id="236" max="29" man="1"/>
    <brk id="296" max="29" man="1"/>
    <brk id="346" max="29" man="1"/>
    <brk id="406" max="29" man="1"/>
    <brk id="461" max="29" man="1"/>
    <brk id="506" max="29" man="1"/>
    <brk id="5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2023-06-05T11:05:35Z</cp:lastPrinted>
  <dcterms:created xsi:type="dcterms:W3CDTF">1996-10-08T23:32:33Z</dcterms:created>
  <dcterms:modified xsi:type="dcterms:W3CDTF">2023-06-05T11:05:39Z</dcterms:modified>
</cp:coreProperties>
</file>