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Лист1!$A$1:$AB$54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  <fileRecoveryPr repairLoad="1"/>
</workbook>
</file>

<file path=xl/calcChain.xml><?xml version="1.0" encoding="utf-8"?>
<calcChain xmlns="http://schemas.openxmlformats.org/spreadsheetml/2006/main">
  <c r="L27" i="15" l="1"/>
  <c r="H35" i="15" l="1"/>
  <c r="I26" i="15"/>
  <c r="R37" i="15" l="1"/>
  <c r="Q37" i="15"/>
  <c r="F31" i="15" l="1"/>
  <c r="Y39" i="15" l="1"/>
  <c r="V39" i="15"/>
  <c r="O39" i="15"/>
  <c r="J39" i="15"/>
  <c r="N54" i="15" l="1"/>
  <c r="J35" i="15" l="1"/>
  <c r="S37" i="15" l="1"/>
  <c r="M37" i="15"/>
  <c r="Y35" i="15" l="1"/>
  <c r="P35" i="15"/>
  <c r="AB31" i="15"/>
  <c r="Y37" i="15"/>
  <c r="X37" i="15"/>
  <c r="T37" i="15"/>
  <c r="M35" i="15"/>
  <c r="G33" i="15"/>
  <c r="D29" i="15"/>
  <c r="AB29" i="15" s="1"/>
  <c r="AB35" i="15" l="1"/>
  <c r="N27" i="15"/>
  <c r="Y27" i="15"/>
  <c r="W27" i="15"/>
  <c r="AB54" i="15"/>
  <c r="X27" i="15" l="1"/>
  <c r="C54" i="15" l="1"/>
  <c r="U37" i="15" l="1"/>
  <c r="O38" i="15" l="1"/>
  <c r="U29" i="15"/>
  <c r="U30" i="15"/>
  <c r="U31" i="15"/>
  <c r="U32" i="15"/>
  <c r="U33" i="15"/>
  <c r="U34" i="15"/>
  <c r="U35" i="15"/>
  <c r="U36" i="15"/>
  <c r="U38" i="15"/>
  <c r="U39" i="15"/>
  <c r="U28" i="15"/>
  <c r="C29" i="15"/>
  <c r="C30" i="15"/>
  <c r="C31" i="15"/>
  <c r="C32" i="15"/>
  <c r="C33" i="15"/>
  <c r="AB33" i="15" s="1"/>
  <c r="C34" i="15"/>
  <c r="C36" i="15"/>
  <c r="AB36" i="15" s="1"/>
  <c r="C37" i="15"/>
  <c r="AB37" i="15" s="1"/>
  <c r="C28" i="15"/>
  <c r="D27" i="15"/>
  <c r="E27" i="15"/>
  <c r="F27" i="15"/>
  <c r="G27" i="15"/>
  <c r="H27" i="15"/>
  <c r="J27" i="15"/>
  <c r="K27" i="15"/>
  <c r="P27" i="15"/>
  <c r="Q27" i="15"/>
  <c r="R27" i="15"/>
  <c r="S27" i="15"/>
  <c r="T27" i="15"/>
  <c r="V27" i="15"/>
  <c r="Z27" i="15"/>
  <c r="AA27" i="15"/>
  <c r="D26" i="15"/>
  <c r="E26" i="15"/>
  <c r="F26" i="15"/>
  <c r="G26" i="15"/>
  <c r="H26" i="15"/>
  <c r="J26" i="15"/>
  <c r="K26" i="15"/>
  <c r="M26" i="15"/>
  <c r="P26" i="15"/>
  <c r="Q26" i="15"/>
  <c r="R26" i="15"/>
  <c r="S26" i="15"/>
  <c r="T26" i="15"/>
  <c r="V26" i="15"/>
  <c r="Y26" i="15"/>
  <c r="Z26" i="15"/>
  <c r="AA26" i="15"/>
  <c r="C39" i="15"/>
  <c r="O26" i="15"/>
  <c r="C35" i="15"/>
  <c r="L47" i="13"/>
  <c r="S47" i="13"/>
  <c r="C47" i="13" s="1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17" i="13" s="1"/>
  <c r="M44" i="13"/>
  <c r="K38" i="13"/>
  <c r="K50" i="13"/>
  <c r="AA18" i="13"/>
  <c r="Z18" i="13"/>
  <c r="D18" i="13"/>
  <c r="C18" i="13" s="1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C20" i="12" s="1"/>
  <c r="G19" i="12" s="1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/>
  <c r="D16" i="12"/>
  <c r="M27" i="15"/>
  <c r="C38" i="15"/>
  <c r="O27" i="15"/>
  <c r="AB30" i="15"/>
  <c r="E6" i="12"/>
  <c r="C16" i="12"/>
  <c r="F16" i="12" s="1"/>
  <c r="E4" i="14"/>
  <c r="AC31" i="15" l="1"/>
  <c r="AB32" i="15"/>
  <c r="AB28" i="15"/>
  <c r="C26" i="15"/>
  <c r="AB34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4" i="14" s="1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U26" i="15"/>
  <c r="AB38" i="15"/>
  <c r="U27" i="15"/>
  <c r="AB39" i="15"/>
  <c r="AB27" i="15" s="1"/>
  <c r="C27" i="15"/>
  <c r="C12" i="14"/>
  <c r="C11" i="14"/>
  <c r="F7" i="12"/>
  <c r="C4" i="12"/>
  <c r="F4" i="12" s="1"/>
  <c r="D5" i="14"/>
  <c r="C9" i="14"/>
  <c r="C6" i="12"/>
  <c r="H4" i="12" s="1"/>
  <c r="H7" i="12"/>
  <c r="G7" i="12"/>
  <c r="C5" i="12"/>
  <c r="G4" i="12" s="1"/>
  <c r="C5" i="14"/>
  <c r="C17" i="13"/>
  <c r="D6" i="12"/>
  <c r="AC33" i="15" l="1"/>
  <c r="AC29" i="15"/>
  <c r="AB26" i="15"/>
</calcChain>
</file>

<file path=xl/sharedStrings.xml><?xml version="1.0" encoding="utf-8"?>
<sst xmlns="http://schemas.openxmlformats.org/spreadsheetml/2006/main" count="228" uniqueCount="118">
  <si>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</si>
  <si>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</si>
  <si>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</si>
  <si>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</si>
  <si>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</si>
  <si>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</si>
  <si>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</si>
  <si>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</si>
  <si>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</si>
  <si>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</si>
  <si>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</si>
  <si>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</si>
  <si>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</si>
  <si>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</si>
  <si>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</si>
  <si>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</si>
  <si>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</si>
  <si>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</si>
  <si>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</si>
  <si>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</si>
  <si>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</si>
  <si>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</si>
  <si>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</si>
  <si>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</si>
  <si>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</si>
  <si>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</si>
  <si>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</si>
  <si>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</si>
  <si>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</si>
  <si>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</si>
  <si>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</si>
  <si>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</si>
  <si>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</si>
  <si>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</si>
  <si>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</si>
  <si>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</si>
  <si>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</si>
  <si>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</si>
  <si>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</si>
  <si>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</si>
  <si>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</si>
  <si>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</si>
  <si>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</si>
  <si>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</si>
  <si>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</si>
  <si>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</si>
  <si>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</si>
  <si>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</si>
  <si>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</si>
  <si>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</si>
  <si>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</si>
  <si>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</si>
  <si>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</si>
  <si>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</si>
  <si>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</si>
  <si>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</si>
  <si>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</si>
  <si>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</si>
  <si>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</si>
  <si>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</si>
  <si>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</si>
  <si>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</si>
  <si>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</si>
  <si>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</si>
  <si>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</si>
  <si>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</si>
  <si>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</si>
  <si>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</si>
  <si>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</si>
  <si>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</si>
  <si>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</si>
  <si>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</si>
  <si>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</si>
  <si>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</si>
  <si>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</si>
  <si>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</si>
  <si>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</si>
  <si>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</si>
  <si>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</si>
  <si>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</si>
  <si>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</si>
  <si>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>Ожид. 2019 г.</t>
  </si>
  <si>
    <t>Прогноз 2020 г.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</si>
  <si>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</si>
  <si>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</si>
  <si>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</si>
  <si>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</si>
  <si>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</si>
  <si>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</si>
  <si>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</si>
  <si>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</si>
  <si>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</si>
  <si>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</si>
  <si>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</si>
  <si>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</si>
  <si>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</si>
  <si>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</si>
  <si>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</si>
  <si>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>Приложение № 3</t>
  </si>
  <si>
    <t>7) МУ "Тираспольский городской стадион им. Е.Я. Шинкаренко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</si>
  <si>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2023 год</t>
  </si>
  <si>
    <t xml:space="preserve">№ 4 от 9 февраля 2023 г.  </t>
  </si>
  <si>
    <t>платные услуги городского стадиона и ледового катка</t>
  </si>
  <si>
    <t xml:space="preserve">плата за проживание спортсменов </t>
  </si>
  <si>
    <t>плата за предоставление инвентаря</t>
  </si>
  <si>
    <t>оформление фотозон</t>
  </si>
  <si>
    <t xml:space="preserve">плата за аренду помещений                       </t>
  </si>
  <si>
    <t>плата за питание работников организаций образования</t>
  </si>
  <si>
    <t>Приложение № 1</t>
  </si>
  <si>
    <t xml:space="preserve">   № 38 от 2 ноября 2023 г.  </t>
  </si>
  <si>
    <t xml:space="preserve">"О внесении изменений в </t>
  </si>
  <si>
    <t>Решение Тираспольского городского Совета</t>
  </si>
  <si>
    <t xml:space="preserve">народных депутатов № 4 «Об утверждении </t>
  </si>
  <si>
    <t xml:space="preserve">местного бюджета города Тирасполь </t>
  </si>
  <si>
    <t>на 2023 год", принятое на 12-ой сессии</t>
  </si>
  <si>
    <t>26 созыва 9 февраля 2023 года</t>
  </si>
  <si>
    <t>"Об утверждении местного бюджета</t>
  </si>
  <si>
    <t>города Тирасполь на 2023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</si>
</sst>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4" fillId="5" borderId="0" xfId="0" applyFont="1" applyFill="1" applyAlignment="1"/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24" fillId="5" borderId="0" xfId="0" applyFont="1" applyFill="1" applyAlignment="1">
      <alignment horizontal="center"/>
    </xf>
    <xf numFmtId="0" fontId="17" fillId="5" borderId="32" xfId="0" applyFont="1" applyFill="1" applyBorder="1" applyAlignment="1">
      <alignment horizontal="center" wrapText="1"/>
    </xf>
    <xf numFmtId="3" fontId="25" fillId="5" borderId="0" xfId="0" applyNumberFormat="1" applyFont="1" applyFill="1"/>
    <xf numFmtId="3" fontId="18" fillId="5" borderId="0" xfId="0" applyNumberFormat="1" applyFont="1" applyFill="1"/>
    <xf numFmtId="0" fontId="25" fillId="5" borderId="0" xfId="0" applyFont="1" applyFill="1" applyBorder="1" applyAlignment="1">
      <alignment horizontal="center"/>
    </xf>
    <xf numFmtId="0" fontId="31" fillId="5" borderId="0" xfId="0" applyFont="1" applyFill="1" applyAlignment="1">
      <alignment horizontal="left" wrapText="1"/>
    </xf>
    <xf numFmtId="0" fontId="31" fillId="5" borderId="0" xfId="0" applyFont="1" applyFill="1" applyAlignment="1">
      <alignment horizontal="left" wrapText="1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  <xf numFmtId="0" fontId="22" fillId="0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58" t="s">
        <v>64</v>
      </c>
      <c r="B1" s="158"/>
      <c r="C1" s="158"/>
      <c r="D1" s="158"/>
      <c r="E1" s="158"/>
      <c r="F1" s="157"/>
      <c r="G1" s="157"/>
      <c r="H1" s="33"/>
    </row>
    <row r="2" spans="1:8" ht="15" customHeight="1" thickBot="1" x14ac:dyDescent="0.25">
      <c r="A2" s="159" t="s">
        <v>23</v>
      </c>
      <c r="B2" s="160"/>
      <c r="C2" s="160"/>
      <c r="D2" s="160"/>
      <c r="E2" s="161"/>
      <c r="F2" s="162">
        <v>2014</v>
      </c>
      <c r="G2" s="164">
        <v>2015</v>
      </c>
      <c r="H2" s="170">
        <v>2016</v>
      </c>
    </row>
    <row r="3" spans="1:8" ht="25.5" customHeight="1" thickBot="1" x14ac:dyDescent="0.25">
      <c r="A3" s="164" t="s">
        <v>26</v>
      </c>
      <c r="B3" s="167" t="s">
        <v>11</v>
      </c>
      <c r="C3" s="168"/>
      <c r="D3" s="169"/>
      <c r="E3" s="30" t="s">
        <v>13</v>
      </c>
      <c r="F3" s="163"/>
      <c r="G3" s="165"/>
      <c r="H3" s="171"/>
    </row>
    <row r="4" spans="1:8" ht="18" customHeight="1" thickBot="1" x14ac:dyDescent="0.25">
      <c r="A4" s="165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72" t="e">
        <f>C4</f>
        <v>#REF!</v>
      </c>
      <c r="G4" s="175" t="e">
        <f>C5</f>
        <v>#REF!</v>
      </c>
      <c r="H4" s="178" t="e">
        <f>C6</f>
        <v>#REF!</v>
      </c>
    </row>
    <row r="5" spans="1:8" ht="18" customHeight="1" thickBot="1" x14ac:dyDescent="0.25">
      <c r="A5" s="165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73"/>
      <c r="G5" s="176"/>
      <c r="H5" s="179"/>
    </row>
    <row r="6" spans="1:8" ht="18" customHeight="1" thickBot="1" x14ac:dyDescent="0.25">
      <c r="A6" s="166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74"/>
      <c r="G6" s="177"/>
      <c r="H6" s="180"/>
    </row>
    <row r="7" spans="1:8" ht="18" customHeight="1" x14ac:dyDescent="0.2">
      <c r="A7" s="151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81" t="e">
        <f>C7</f>
        <v>#REF!</v>
      </c>
      <c r="G7" s="183" t="e">
        <f>C8</f>
        <v>#REF!</v>
      </c>
      <c r="H7" s="185" t="e">
        <f>C9</f>
        <v>#REF!</v>
      </c>
    </row>
    <row r="8" spans="1:8" ht="18" customHeight="1" x14ac:dyDescent="0.2">
      <c r="A8" s="152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81"/>
      <c r="G8" s="183"/>
      <c r="H8" s="185"/>
    </row>
    <row r="9" spans="1:8" ht="18" customHeight="1" thickBot="1" x14ac:dyDescent="0.25">
      <c r="A9" s="153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82"/>
      <c r="G9" s="184"/>
      <c r="H9" s="186"/>
    </row>
    <row r="10" spans="1:8" ht="18" customHeight="1" x14ac:dyDescent="0.2">
      <c r="A10" s="151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87" t="e">
        <f>C10</f>
        <v>#REF!</v>
      </c>
      <c r="G10" s="188" t="e">
        <f>C11</f>
        <v>#REF!</v>
      </c>
      <c r="H10" s="189" t="e">
        <f>C12</f>
        <v>#REF!</v>
      </c>
    </row>
    <row r="11" spans="1:8" ht="18" customHeight="1" x14ac:dyDescent="0.2">
      <c r="A11" s="152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81"/>
      <c r="G11" s="183"/>
      <c r="H11" s="185"/>
    </row>
    <row r="12" spans="1:8" ht="18" customHeight="1" thickBot="1" x14ac:dyDescent="0.25">
      <c r="A12" s="153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82"/>
      <c r="G12" s="184"/>
      <c r="H12" s="186"/>
    </row>
    <row r="13" spans="1:8" ht="18" customHeight="1" x14ac:dyDescent="0.2">
      <c r="A13" s="151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87" t="e">
        <f>C13</f>
        <v>#REF!</v>
      </c>
      <c r="G13" s="188" t="e">
        <f>C14</f>
        <v>#REF!</v>
      </c>
      <c r="H13" s="189" t="e">
        <f>C15</f>
        <v>#REF!</v>
      </c>
    </row>
    <row r="14" spans="1:8" ht="18" customHeight="1" x14ac:dyDescent="0.2">
      <c r="A14" s="152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81"/>
      <c r="G14" s="183"/>
      <c r="H14" s="185"/>
    </row>
    <row r="15" spans="1:8" ht="18" customHeight="1" thickBot="1" x14ac:dyDescent="0.25">
      <c r="A15" s="153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82"/>
      <c r="G15" s="184"/>
      <c r="H15" s="186"/>
    </row>
    <row r="16" spans="1:8" ht="18" customHeight="1" x14ac:dyDescent="0.2">
      <c r="A16" s="154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87" t="e">
        <f>C16</f>
        <v>#REF!</v>
      </c>
      <c r="G16" s="188" t="e">
        <f>C17</f>
        <v>#REF!</v>
      </c>
      <c r="H16" s="189" t="e">
        <f>C18</f>
        <v>#REF!</v>
      </c>
    </row>
    <row r="17" spans="1:8" ht="18" customHeight="1" x14ac:dyDescent="0.2">
      <c r="A17" s="155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81"/>
      <c r="G17" s="183"/>
      <c r="H17" s="185"/>
    </row>
    <row r="18" spans="1:8" ht="18" customHeight="1" thickBot="1" x14ac:dyDescent="0.25">
      <c r="A18" s="156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82"/>
      <c r="G18" s="184"/>
      <c r="H18" s="186"/>
    </row>
    <row r="19" spans="1:8" ht="18" customHeight="1" x14ac:dyDescent="0.2">
      <c r="A19" s="152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87" t="e">
        <f>C19</f>
        <v>#REF!</v>
      </c>
      <c r="G19" s="188" t="e">
        <f>C20</f>
        <v>#REF!</v>
      </c>
      <c r="H19" s="189" t="e">
        <f>C21</f>
        <v>#REF!</v>
      </c>
    </row>
    <row r="20" spans="1:8" ht="18" customHeight="1" x14ac:dyDescent="0.2">
      <c r="A20" s="152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81"/>
      <c r="G20" s="183"/>
      <c r="H20" s="185"/>
    </row>
    <row r="21" spans="1:8" ht="18" customHeight="1" thickBot="1" x14ac:dyDescent="0.25">
      <c r="A21" s="153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82"/>
      <c r="G21" s="184"/>
      <c r="H21" s="186"/>
    </row>
    <row r="22" spans="1:8" ht="18" customHeight="1" x14ac:dyDescent="0.2">
      <c r="A22" s="151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87" t="e">
        <f>C22</f>
        <v>#REF!</v>
      </c>
      <c r="G22" s="188" t="e">
        <f>C23</f>
        <v>#REF!</v>
      </c>
      <c r="H22" s="189" t="e">
        <f>C24</f>
        <v>#REF!</v>
      </c>
    </row>
    <row r="23" spans="1:8" ht="18" customHeight="1" x14ac:dyDescent="0.2">
      <c r="A23" s="152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81"/>
      <c r="G23" s="183"/>
      <c r="H23" s="185"/>
    </row>
    <row r="24" spans="1:8" ht="18" customHeight="1" thickBot="1" x14ac:dyDescent="0.25">
      <c r="A24" s="153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90"/>
      <c r="G24" s="191"/>
      <c r="H24" s="192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  <mergeCell ref="F10:F12"/>
    <mergeCell ref="G10:G12"/>
    <mergeCell ref="H10:H12"/>
    <mergeCell ref="F13:F15"/>
    <mergeCell ref="G13:G15"/>
    <mergeCell ref="H13:H15"/>
    <mergeCell ref="H2:H3"/>
    <mergeCell ref="F4:F6"/>
    <mergeCell ref="G4:G6"/>
    <mergeCell ref="H4:H6"/>
    <mergeCell ref="F7:F9"/>
    <mergeCell ref="G7:G9"/>
    <mergeCell ref="H7:H9"/>
    <mergeCell ref="F1:G1"/>
    <mergeCell ref="A1:E1"/>
    <mergeCell ref="A2:E2"/>
    <mergeCell ref="F2:F3"/>
    <mergeCell ref="G2:G3"/>
    <mergeCell ref="A3:A6"/>
    <mergeCell ref="B3:D3"/>
    <mergeCell ref="A10:A12"/>
    <mergeCell ref="A7:A9"/>
    <mergeCell ref="A22:A24"/>
    <mergeCell ref="A19:A21"/>
    <mergeCell ref="A16:A18"/>
    <mergeCell ref="A13:A15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93"/>
      <c r="Q1" s="193"/>
      <c r="R1" s="193"/>
      <c r="S1" s="193"/>
      <c r="T1" s="193"/>
      <c r="U1" s="193"/>
      <c r="V1" s="193" t="s">
        <v>62</v>
      </c>
      <c r="W1" s="193"/>
      <c r="X1" s="193"/>
      <c r="Y1" s="193"/>
      <c r="Z1" s="193"/>
      <c r="AA1" s="193"/>
    </row>
    <row r="2" spans="1:28" ht="18.75" x14ac:dyDescent="0.3">
      <c r="P2" s="193"/>
      <c r="Q2" s="193"/>
      <c r="R2" s="193"/>
      <c r="S2" s="193"/>
      <c r="T2" s="193"/>
      <c r="U2" s="193"/>
      <c r="V2" s="193" t="s">
        <v>63</v>
      </c>
      <c r="W2" s="193"/>
      <c r="X2" s="193"/>
      <c r="Y2" s="193"/>
      <c r="Z2" s="193"/>
      <c r="AA2" s="193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93"/>
      <c r="Q4" s="193"/>
      <c r="R4" s="193"/>
      <c r="S4" s="193"/>
      <c r="T4" s="193"/>
      <c r="U4" s="193"/>
      <c r="V4" s="193" t="s">
        <v>57</v>
      </c>
      <c r="W4" s="193"/>
      <c r="X4" s="193"/>
      <c r="Y4" s="193"/>
      <c r="Z4" s="193"/>
      <c r="AA4" s="193"/>
    </row>
    <row r="5" spans="1:28" ht="18.75" x14ac:dyDescent="0.3">
      <c r="P5" s="193"/>
      <c r="Q5" s="193"/>
      <c r="R5" s="193"/>
      <c r="S5" s="193"/>
      <c r="T5" s="193"/>
      <c r="U5" s="193"/>
      <c r="V5" s="193" t="s">
        <v>58</v>
      </c>
      <c r="W5" s="193"/>
      <c r="X5" s="193"/>
      <c r="Y5" s="193"/>
      <c r="Z5" s="193"/>
      <c r="AA5" s="193"/>
    </row>
    <row r="6" spans="1:28" ht="18.75" x14ac:dyDescent="0.3">
      <c r="P6" s="193"/>
      <c r="Q6" s="193"/>
      <c r="R6" s="193"/>
      <c r="S6" s="193"/>
      <c r="T6" s="193"/>
      <c r="U6" s="193"/>
      <c r="V6" s="193" t="s">
        <v>60</v>
      </c>
      <c r="W6" s="193"/>
      <c r="X6" s="193"/>
      <c r="Y6" s="193"/>
      <c r="Z6" s="193"/>
      <c r="AA6" s="193"/>
    </row>
    <row r="7" spans="1:28" ht="18.75" x14ac:dyDescent="0.3">
      <c r="P7" s="193"/>
      <c r="Q7" s="193"/>
      <c r="R7" s="193"/>
      <c r="S7" s="193"/>
      <c r="T7" s="193"/>
      <c r="U7" s="193"/>
      <c r="V7" s="193" t="s">
        <v>59</v>
      </c>
      <c r="W7" s="193"/>
      <c r="X7" s="193"/>
      <c r="Y7" s="193"/>
      <c r="Z7" s="193"/>
      <c r="AA7" s="193"/>
    </row>
    <row r="8" spans="1:28" ht="18" x14ac:dyDescent="0.25">
      <c r="V8" s="225"/>
      <c r="W8" s="225"/>
      <c r="X8" s="225"/>
      <c r="Y8" s="225"/>
      <c r="Z8" s="225"/>
      <c r="AA8" s="225"/>
    </row>
    <row r="9" spans="1:28" ht="49.5" customHeight="1" x14ac:dyDescent="0.2">
      <c r="A9" s="107" t="s">
        <v>65</v>
      </c>
      <c r="B9" s="107"/>
      <c r="C9" s="107"/>
      <c r="D9" s="231" t="s">
        <v>66</v>
      </c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197" t="s">
        <v>40</v>
      </c>
      <c r="B11" s="105"/>
      <c r="C11" s="106"/>
      <c r="D11" s="210" t="s">
        <v>5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2"/>
      <c r="AB11" s="5"/>
    </row>
    <row r="12" spans="1:28" ht="18" customHeight="1" x14ac:dyDescent="0.2">
      <c r="A12" s="198"/>
      <c r="B12" s="204" t="s">
        <v>12</v>
      </c>
      <c r="C12" s="200" t="s">
        <v>4</v>
      </c>
      <c r="D12" s="223" t="s">
        <v>3</v>
      </c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</row>
    <row r="13" spans="1:28" ht="60" customHeight="1" x14ac:dyDescent="0.2">
      <c r="A13" s="198"/>
      <c r="B13" s="205"/>
      <c r="C13" s="198"/>
      <c r="D13" s="209" t="s">
        <v>6</v>
      </c>
      <c r="E13" s="203"/>
      <c r="F13" s="201" t="s">
        <v>1</v>
      </c>
      <c r="G13" s="203" t="s">
        <v>16</v>
      </c>
      <c r="H13" s="203" t="s">
        <v>17</v>
      </c>
      <c r="I13" s="213" t="s">
        <v>7</v>
      </c>
      <c r="J13" s="214"/>
      <c r="K13" s="215"/>
      <c r="L13" s="203" t="s">
        <v>18</v>
      </c>
      <c r="M13" s="201" t="s">
        <v>56</v>
      </c>
      <c r="N13" s="218" t="s">
        <v>54</v>
      </c>
      <c r="O13" s="203" t="s">
        <v>19</v>
      </c>
      <c r="P13" s="216" t="s">
        <v>20</v>
      </c>
      <c r="Q13" s="203" t="s">
        <v>21</v>
      </c>
      <c r="R13" s="203" t="s">
        <v>2</v>
      </c>
      <c r="S13" s="203" t="s">
        <v>22</v>
      </c>
      <c r="T13" s="216" t="s">
        <v>48</v>
      </c>
      <c r="U13" s="216"/>
      <c r="V13" s="217" t="s">
        <v>50</v>
      </c>
      <c r="W13" s="217" t="s">
        <v>52</v>
      </c>
      <c r="X13" s="217" t="s">
        <v>51</v>
      </c>
      <c r="Y13" s="217" t="s">
        <v>53</v>
      </c>
      <c r="Z13" s="232" t="s">
        <v>49</v>
      </c>
      <c r="AA13" s="201" t="s">
        <v>28</v>
      </c>
    </row>
    <row r="14" spans="1:28" ht="70.5" customHeight="1" thickBot="1" x14ac:dyDescent="0.25">
      <c r="A14" s="199"/>
      <c r="B14" s="206"/>
      <c r="C14" s="199"/>
      <c r="D14" s="12" t="s">
        <v>14</v>
      </c>
      <c r="E14" s="7" t="s">
        <v>15</v>
      </c>
      <c r="F14" s="202"/>
      <c r="G14" s="201"/>
      <c r="H14" s="201"/>
      <c r="I14" s="7" t="s">
        <v>8</v>
      </c>
      <c r="J14" s="7" t="s">
        <v>9</v>
      </c>
      <c r="K14" s="7" t="s">
        <v>24</v>
      </c>
      <c r="L14" s="201"/>
      <c r="M14" s="202"/>
      <c r="N14" s="219"/>
      <c r="O14" s="201"/>
      <c r="P14" s="217"/>
      <c r="Q14" s="201"/>
      <c r="R14" s="201"/>
      <c r="S14" s="201"/>
      <c r="T14" s="221"/>
      <c r="U14" s="221"/>
      <c r="V14" s="222"/>
      <c r="W14" s="222"/>
      <c r="X14" s="222"/>
      <c r="Y14" s="222"/>
      <c r="Z14" s="233"/>
      <c r="AA14" s="220"/>
    </row>
    <row r="15" spans="1:28" ht="22.5" customHeight="1" x14ac:dyDescent="0.2">
      <c r="A15" s="207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08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08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08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194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95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95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96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227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95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95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95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95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96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227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95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95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95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95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96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227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95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95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95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95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96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227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95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95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95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95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229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228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228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228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228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228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228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226" t="s">
        <v>38</v>
      </c>
      <c r="B54" s="226"/>
      <c r="C54" s="226"/>
      <c r="D54" s="104"/>
      <c r="E54" s="104"/>
      <c r="F54" s="104"/>
      <c r="G54" s="104"/>
      <c r="H54" s="104"/>
      <c r="I54" s="104"/>
      <c r="J54" s="2"/>
      <c r="K54" s="2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226" t="s">
        <v>55</v>
      </c>
      <c r="B56" s="226"/>
      <c r="C56" s="22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226" t="s">
        <v>37</v>
      </c>
      <c r="B57" s="226"/>
      <c r="C57" s="226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  <mergeCell ref="R13:R14"/>
    <mergeCell ref="AA13:AA14"/>
    <mergeCell ref="T13:U14"/>
    <mergeCell ref="W13:W14"/>
    <mergeCell ref="V13:V14"/>
    <mergeCell ref="X13:X14"/>
    <mergeCell ref="L13:L14"/>
    <mergeCell ref="Q13:Q14"/>
    <mergeCell ref="M13:M14"/>
    <mergeCell ref="I13:K13"/>
    <mergeCell ref="P13:P14"/>
    <mergeCell ref="N13:N1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P1:U1"/>
    <mergeCell ref="P2:U2"/>
    <mergeCell ref="P4:U4"/>
    <mergeCell ref="V1:AA1"/>
    <mergeCell ref="V2:AA2"/>
    <mergeCell ref="V4:AA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34" t="s">
        <v>61</v>
      </c>
      <c r="B1" s="234"/>
      <c r="C1" s="234"/>
      <c r="D1" s="234"/>
      <c r="E1" s="234"/>
    </row>
    <row r="2" spans="1:5" ht="25.5" customHeight="1" x14ac:dyDescent="0.2">
      <c r="A2" s="235" t="s">
        <v>23</v>
      </c>
      <c r="B2" s="235"/>
      <c r="C2" s="235"/>
      <c r="D2" s="235"/>
      <c r="E2" s="235"/>
    </row>
    <row r="3" spans="1:5" s="20" customFormat="1" ht="25.5" customHeight="1" x14ac:dyDescent="0.2">
      <c r="A3" s="236" t="s">
        <v>10</v>
      </c>
      <c r="B3" s="236" t="s">
        <v>11</v>
      </c>
      <c r="C3" s="236"/>
      <c r="D3" s="236"/>
      <c r="E3" s="109" t="s">
        <v>13</v>
      </c>
    </row>
    <row r="4" spans="1:5" s="20" customFormat="1" ht="25.5" customHeight="1" x14ac:dyDescent="0.2">
      <c r="A4" s="236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36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39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37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37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37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37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37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37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37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37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37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37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38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view="pageBreakPreview" topLeftCell="G1" zoomScale="60" zoomScaleNormal="60" workbookViewId="0">
      <selection activeCell="A19" sqref="A19:AC20"/>
    </sheetView>
  </sheetViews>
  <sheetFormatPr defaultColWidth="9.140625" defaultRowHeight="12.75" x14ac:dyDescent="0.2"/>
  <cols>
    <col min="1" max="1" width="22.28515625" style="115" customWidth="1"/>
    <col min="2" max="2" width="16.28515625" style="115" hidden="1" customWidth="1"/>
    <col min="3" max="3" width="14.28515625" style="115" hidden="1" customWidth="1"/>
    <col min="4" max="4" width="14.28515625" style="115" customWidth="1"/>
    <col min="5" max="5" width="14.28515625" style="115" hidden="1" customWidth="1"/>
    <col min="6" max="8" width="14.28515625" style="115" customWidth="1"/>
    <col min="9" max="9" width="14.28515625" style="115" hidden="1" customWidth="1"/>
    <col min="10" max="10" width="16.7109375" style="115" customWidth="1"/>
    <col min="11" max="20" width="14.28515625" style="115" customWidth="1"/>
    <col min="21" max="21" width="14.28515625" style="115" hidden="1" customWidth="1"/>
    <col min="22" max="26" width="14.28515625" style="115" customWidth="1"/>
    <col min="27" max="27" width="14.28515625" style="115" hidden="1" customWidth="1"/>
    <col min="28" max="28" width="14.28515625" style="115" customWidth="1"/>
    <col min="29" max="29" width="35.28515625" style="115" customWidth="1"/>
    <col min="30" max="30" width="7.5703125" style="115" customWidth="1"/>
    <col min="31" max="31" width="11.28515625" style="115" customWidth="1"/>
    <col min="32" max="32" width="7.42578125" style="115" customWidth="1"/>
    <col min="33" max="16384" width="9.140625" style="115"/>
  </cols>
  <sheetData>
    <row r="1" spans="13:27" ht="15.75" x14ac:dyDescent="0.25">
      <c r="Z1" s="149" t="s">
        <v>108</v>
      </c>
    </row>
    <row r="2" spans="13:27" ht="15.75" x14ac:dyDescent="0.25">
      <c r="Z2" s="149" t="s">
        <v>83</v>
      </c>
    </row>
    <row r="3" spans="13:27" ht="15.75" x14ac:dyDescent="0.25">
      <c r="Z3" s="149" t="s">
        <v>84</v>
      </c>
    </row>
    <row r="4" spans="13:27" ht="15.75" x14ac:dyDescent="0.25">
      <c r="Z4" s="149" t="s">
        <v>109</v>
      </c>
    </row>
    <row r="5" spans="13:27" ht="15.75" x14ac:dyDescent="0.25">
      <c r="Z5" s="149" t="s">
        <v>110</v>
      </c>
    </row>
    <row r="6" spans="13:27" ht="15.75" x14ac:dyDescent="0.25">
      <c r="Z6" s="149" t="s">
        <v>111</v>
      </c>
    </row>
    <row r="7" spans="13:27" ht="15.75" x14ac:dyDescent="0.25">
      <c r="Z7" s="149" t="s">
        <v>112</v>
      </c>
    </row>
    <row r="8" spans="13:27" ht="17.25" customHeight="1" x14ac:dyDescent="0.3">
      <c r="M8" s="128"/>
      <c r="N8" s="128"/>
      <c r="O8" s="128"/>
      <c r="P8" s="128"/>
      <c r="Q8" s="128"/>
      <c r="R8" s="128"/>
      <c r="S8" s="150"/>
      <c r="T8" s="150"/>
      <c r="U8" s="150"/>
      <c r="V8" s="150"/>
      <c r="W8" s="150"/>
      <c r="X8" s="150"/>
      <c r="Y8" s="150"/>
      <c r="Z8" s="149" t="s">
        <v>113</v>
      </c>
      <c r="AA8" s="150"/>
    </row>
    <row r="9" spans="13:27" ht="17.25" customHeight="1" x14ac:dyDescent="0.3">
      <c r="M9" s="128"/>
      <c r="N9" s="128"/>
      <c r="O9" s="128"/>
      <c r="P9" s="128"/>
      <c r="Q9" s="128"/>
      <c r="R9" s="128"/>
      <c r="S9" s="150"/>
      <c r="T9" s="150"/>
      <c r="U9" s="150"/>
      <c r="V9" s="150"/>
      <c r="W9" s="150"/>
      <c r="X9" s="150"/>
      <c r="Y9" s="150"/>
      <c r="Z9" s="149" t="s">
        <v>114</v>
      </c>
      <c r="AA9" s="150"/>
    </row>
    <row r="10" spans="13:27" ht="17.25" customHeight="1" x14ac:dyDescent="0.3">
      <c r="M10" s="128"/>
      <c r="N10" s="128"/>
      <c r="O10" s="128"/>
      <c r="P10" s="128"/>
      <c r="Q10" s="128"/>
      <c r="R10" s="128"/>
      <c r="S10" s="150"/>
      <c r="T10" s="150"/>
      <c r="U10" s="150"/>
      <c r="V10" s="150"/>
      <c r="W10" s="150"/>
      <c r="X10" s="150"/>
      <c r="Y10" s="150"/>
      <c r="Z10" s="149" t="s">
        <v>115</v>
      </c>
      <c r="AA10" s="150"/>
    </row>
    <row r="11" spans="13:27" ht="17.25" customHeight="1" x14ac:dyDescent="0.3">
      <c r="M11" s="128"/>
      <c r="N11" s="128"/>
      <c r="O11" s="128"/>
      <c r="P11" s="128"/>
      <c r="Q11" s="128"/>
      <c r="R11" s="128"/>
      <c r="S11" s="150"/>
      <c r="T11" s="150"/>
      <c r="U11" s="150"/>
      <c r="V11" s="150"/>
      <c r="W11" s="150"/>
      <c r="X11" s="150"/>
      <c r="Y11" s="150"/>
      <c r="Z11" s="149"/>
      <c r="AA11" s="150"/>
    </row>
    <row r="12" spans="13:27" ht="17.25" customHeight="1" x14ac:dyDescent="0.3">
      <c r="M12" s="128"/>
      <c r="N12" s="128"/>
      <c r="O12" s="128"/>
      <c r="P12" s="128"/>
      <c r="Q12" s="128"/>
      <c r="R12" s="128"/>
      <c r="S12" s="150"/>
      <c r="T12" s="150"/>
      <c r="U12" s="150"/>
      <c r="V12" s="150"/>
      <c r="W12" s="150"/>
      <c r="X12" s="150"/>
      <c r="Y12" s="150"/>
      <c r="Z12" s="149" t="s">
        <v>98</v>
      </c>
      <c r="AA12" s="150"/>
    </row>
    <row r="13" spans="13:27" ht="12.75" customHeight="1" x14ac:dyDescent="0.25">
      <c r="S13" s="150"/>
      <c r="T13" s="150"/>
      <c r="U13" s="150"/>
      <c r="V13" s="150"/>
      <c r="W13" s="150"/>
      <c r="X13" s="150"/>
      <c r="Y13" s="150"/>
      <c r="Z13" s="149" t="s">
        <v>83</v>
      </c>
      <c r="AA13" s="150"/>
    </row>
    <row r="14" spans="13:27" ht="12.75" customHeight="1" x14ac:dyDescent="0.25">
      <c r="S14" s="150"/>
      <c r="T14" s="150"/>
      <c r="U14" s="150"/>
      <c r="V14" s="150"/>
      <c r="W14" s="150"/>
      <c r="X14" s="150"/>
      <c r="Y14" s="150"/>
      <c r="Z14" s="149" t="s">
        <v>84</v>
      </c>
      <c r="AA14" s="150"/>
    </row>
    <row r="15" spans="13:27" ht="12.75" customHeight="1" x14ac:dyDescent="0.25">
      <c r="S15" s="150"/>
      <c r="T15" s="150"/>
      <c r="U15" s="150"/>
      <c r="V15" s="150"/>
      <c r="W15" s="150"/>
      <c r="X15" s="150"/>
      <c r="Y15" s="150"/>
      <c r="Z15" s="149" t="s">
        <v>101</v>
      </c>
      <c r="AA15" s="150"/>
    </row>
    <row r="16" spans="13:27" ht="17.25" customHeight="1" x14ac:dyDescent="0.3">
      <c r="M16" s="128"/>
      <c r="N16" s="128"/>
      <c r="O16" s="128"/>
      <c r="P16" s="128"/>
      <c r="Q16" s="128"/>
      <c r="R16" s="128"/>
      <c r="S16" s="150"/>
      <c r="T16" s="150"/>
      <c r="U16" s="150"/>
      <c r="V16" s="150"/>
      <c r="W16" s="150"/>
      <c r="X16" s="150"/>
      <c r="Y16" s="150"/>
      <c r="Z16" s="149" t="s">
        <v>116</v>
      </c>
      <c r="AA16" s="150"/>
    </row>
    <row r="17" spans="1:29" ht="12.75" customHeight="1" x14ac:dyDescent="0.25">
      <c r="S17" s="150"/>
      <c r="T17" s="150"/>
      <c r="U17" s="150"/>
      <c r="V17" s="150"/>
      <c r="W17" s="150"/>
      <c r="X17" s="150"/>
      <c r="Y17" s="150"/>
      <c r="Z17" s="149" t="s">
        <v>117</v>
      </c>
      <c r="AA17" s="150"/>
    </row>
    <row r="18" spans="1:29" ht="12.75" customHeight="1" x14ac:dyDescent="0.25">
      <c r="S18" s="150"/>
      <c r="T18" s="150"/>
      <c r="U18" s="150"/>
      <c r="V18" s="150"/>
      <c r="W18" s="150"/>
      <c r="X18" s="150"/>
      <c r="Y18" s="150"/>
      <c r="Z18" s="150"/>
      <c r="AA18" s="150"/>
    </row>
    <row r="19" spans="1:29" ht="20.25" customHeight="1" x14ac:dyDescent="0.2">
      <c r="A19" s="248" t="s">
        <v>100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</row>
    <row r="20" spans="1:29" ht="20.45" customHeight="1" x14ac:dyDescent="0.2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</row>
    <row r="21" spans="1:29" ht="13.5" x14ac:dyDescent="0.2">
      <c r="A21" s="246" t="s">
        <v>0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116"/>
    </row>
    <row r="22" spans="1:29" s="117" customFormat="1" ht="15.75" x14ac:dyDescent="0.25">
      <c r="A22" s="245" t="s">
        <v>36</v>
      </c>
      <c r="B22" s="245" t="s">
        <v>12</v>
      </c>
      <c r="C22" s="245" t="s">
        <v>69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 t="s">
        <v>67</v>
      </c>
      <c r="V22" s="245"/>
      <c r="W22" s="245"/>
      <c r="X22" s="245"/>
      <c r="Y22" s="245"/>
      <c r="Z22" s="245"/>
      <c r="AA22" s="245"/>
      <c r="AB22" s="254" t="s">
        <v>71</v>
      </c>
    </row>
    <row r="23" spans="1:29" s="117" customFormat="1" ht="64.5" customHeight="1" x14ac:dyDescent="0.25">
      <c r="A23" s="247"/>
      <c r="B23" s="245"/>
      <c r="C23" s="255" t="s">
        <v>4</v>
      </c>
      <c r="D23" s="256" t="s">
        <v>70</v>
      </c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45" t="s">
        <v>4</v>
      </c>
      <c r="V23" s="257" t="s">
        <v>68</v>
      </c>
      <c r="W23" s="257"/>
      <c r="X23" s="257"/>
      <c r="Y23" s="257"/>
      <c r="Z23" s="257"/>
      <c r="AA23" s="257"/>
      <c r="AB23" s="254"/>
    </row>
    <row r="24" spans="1:29" s="117" customFormat="1" ht="60.6" customHeight="1" x14ac:dyDescent="0.25">
      <c r="A24" s="247"/>
      <c r="B24" s="245"/>
      <c r="C24" s="255"/>
      <c r="D24" s="240" t="s">
        <v>86</v>
      </c>
      <c r="E24" s="127"/>
      <c r="F24" s="245" t="s">
        <v>78</v>
      </c>
      <c r="G24" s="245" t="s">
        <v>17</v>
      </c>
      <c r="H24" s="245" t="s">
        <v>7</v>
      </c>
      <c r="I24" s="245"/>
      <c r="J24" s="245"/>
      <c r="K24" s="245"/>
      <c r="L24" s="244" t="s">
        <v>107</v>
      </c>
      <c r="M24" s="245" t="s">
        <v>85</v>
      </c>
      <c r="N24" s="244" t="s">
        <v>102</v>
      </c>
      <c r="O24" s="245" t="s">
        <v>76</v>
      </c>
      <c r="P24" s="245" t="s">
        <v>77</v>
      </c>
      <c r="Q24" s="245" t="s">
        <v>80</v>
      </c>
      <c r="R24" s="252" t="s">
        <v>20</v>
      </c>
      <c r="S24" s="245" t="s">
        <v>21</v>
      </c>
      <c r="T24" s="245" t="s">
        <v>2</v>
      </c>
      <c r="U24" s="245"/>
      <c r="V24" s="245" t="s">
        <v>103</v>
      </c>
      <c r="W24" s="244" t="s">
        <v>104</v>
      </c>
      <c r="X24" s="244" t="s">
        <v>105</v>
      </c>
      <c r="Y24" s="245" t="s">
        <v>106</v>
      </c>
      <c r="Z24" s="244" t="s">
        <v>73</v>
      </c>
      <c r="AA24" s="244" t="s">
        <v>28</v>
      </c>
      <c r="AB24" s="254"/>
    </row>
    <row r="25" spans="1:29" s="117" customFormat="1" ht="94.5" customHeight="1" x14ac:dyDescent="0.25">
      <c r="A25" s="247"/>
      <c r="B25" s="245"/>
      <c r="C25" s="255"/>
      <c r="D25" s="241"/>
      <c r="E25" s="126" t="s">
        <v>15</v>
      </c>
      <c r="F25" s="245"/>
      <c r="G25" s="245"/>
      <c r="H25" s="118" t="s">
        <v>79</v>
      </c>
      <c r="J25" s="118" t="s">
        <v>75</v>
      </c>
      <c r="K25" s="118" t="s">
        <v>9</v>
      </c>
      <c r="L25" s="243"/>
      <c r="M25" s="245"/>
      <c r="N25" s="243"/>
      <c r="O25" s="245"/>
      <c r="P25" s="245"/>
      <c r="Q25" s="245"/>
      <c r="R25" s="253"/>
      <c r="S25" s="245"/>
      <c r="T25" s="245"/>
      <c r="U25" s="245"/>
      <c r="V25" s="245"/>
      <c r="W25" s="243"/>
      <c r="X25" s="243"/>
      <c r="Y25" s="245"/>
      <c r="Z25" s="243"/>
      <c r="AA25" s="243"/>
      <c r="AB25" s="254"/>
    </row>
    <row r="26" spans="1:29" ht="39" hidden="1" customHeight="1" x14ac:dyDescent="0.2">
      <c r="A26" s="242" t="s">
        <v>72</v>
      </c>
      <c r="B26" s="125" t="s">
        <v>81</v>
      </c>
      <c r="C26" s="119">
        <f>C28+C30+C32+C34+C36+C38</f>
        <v>37979388</v>
      </c>
      <c r="D26" s="119">
        <f t="shared" ref="D26:AB26" si="0">D28+D30+D32+D34+D36+D38</f>
        <v>1188000</v>
      </c>
      <c r="E26" s="119">
        <f t="shared" si="0"/>
        <v>177000</v>
      </c>
      <c r="F26" s="119">
        <f t="shared" si="0"/>
        <v>114000</v>
      </c>
      <c r="G26" s="119">
        <f t="shared" si="0"/>
        <v>43000</v>
      </c>
      <c r="H26" s="119">
        <f t="shared" si="0"/>
        <v>14392159</v>
      </c>
      <c r="I26" s="119">
        <f t="shared" ref="I26" si="1">I28+I30+I32+I34+I36+I38</f>
        <v>14392159</v>
      </c>
      <c r="J26" s="119">
        <f t="shared" si="0"/>
        <v>1707597</v>
      </c>
      <c r="K26" s="119">
        <f t="shared" si="0"/>
        <v>4048</v>
      </c>
      <c r="L26" s="119"/>
      <c r="M26" s="119">
        <f t="shared" si="0"/>
        <v>518370</v>
      </c>
      <c r="N26" s="119"/>
      <c r="O26" s="119">
        <f t="shared" si="0"/>
        <v>660343</v>
      </c>
      <c r="P26" s="119">
        <f t="shared" si="0"/>
        <v>3252583</v>
      </c>
      <c r="Q26" s="119">
        <f t="shared" si="0"/>
        <v>722487</v>
      </c>
      <c r="R26" s="119">
        <f t="shared" si="0"/>
        <v>694167</v>
      </c>
      <c r="S26" s="119">
        <f t="shared" si="0"/>
        <v>49940</v>
      </c>
      <c r="T26" s="119">
        <f t="shared" si="0"/>
        <v>63535</v>
      </c>
      <c r="U26" s="119">
        <f t="shared" si="0"/>
        <v>186410</v>
      </c>
      <c r="V26" s="119">
        <f t="shared" si="0"/>
        <v>32884</v>
      </c>
      <c r="W26" s="119"/>
      <c r="X26" s="119"/>
      <c r="Y26" s="119">
        <f t="shared" si="0"/>
        <v>147049</v>
      </c>
      <c r="Z26" s="119">
        <f t="shared" si="0"/>
        <v>6477</v>
      </c>
      <c r="AA26" s="119">
        <f t="shared" si="0"/>
        <v>0</v>
      </c>
      <c r="AB26" s="119">
        <f t="shared" si="0"/>
        <v>38165798</v>
      </c>
    </row>
    <row r="27" spans="1:29" ht="60.75" customHeight="1" x14ac:dyDescent="0.35">
      <c r="A27" s="243"/>
      <c r="B27" s="125" t="s">
        <v>82</v>
      </c>
      <c r="C27" s="119">
        <f>C29+C31+C33+C35+C37+C39</f>
        <v>27788757</v>
      </c>
      <c r="D27" s="119">
        <f t="shared" ref="D27:AA27" si="2">D29+D31+D33+D35+D37+D39</f>
        <v>2159684</v>
      </c>
      <c r="E27" s="119">
        <f t="shared" si="2"/>
        <v>0</v>
      </c>
      <c r="F27" s="119">
        <f t="shared" si="2"/>
        <v>331130</v>
      </c>
      <c r="G27" s="119">
        <f t="shared" si="2"/>
        <v>26052</v>
      </c>
      <c r="H27" s="119">
        <f t="shared" si="2"/>
        <v>13618973</v>
      </c>
      <c r="I27" s="119"/>
      <c r="J27" s="119">
        <f t="shared" si="2"/>
        <v>3890015</v>
      </c>
      <c r="K27" s="119">
        <f t="shared" si="2"/>
        <v>548</v>
      </c>
      <c r="L27" s="119">
        <f>L35</f>
        <v>342084</v>
      </c>
      <c r="M27" s="119">
        <f t="shared" si="2"/>
        <v>795900</v>
      </c>
      <c r="N27" s="119">
        <f>N29+N31+N33+N35+N37+N39+N54</f>
        <v>595591</v>
      </c>
      <c r="O27" s="119">
        <f t="shared" si="2"/>
        <v>551956</v>
      </c>
      <c r="P27" s="119">
        <f t="shared" si="2"/>
        <v>3665674</v>
      </c>
      <c r="Q27" s="119">
        <f t="shared" si="2"/>
        <v>855305</v>
      </c>
      <c r="R27" s="119">
        <f t="shared" si="2"/>
        <v>1381359</v>
      </c>
      <c r="S27" s="119">
        <f t="shared" si="2"/>
        <v>67431</v>
      </c>
      <c r="T27" s="119">
        <f t="shared" si="2"/>
        <v>102646</v>
      </c>
      <c r="U27" s="119">
        <f t="shared" si="2"/>
        <v>301356</v>
      </c>
      <c r="V27" s="119">
        <f t="shared" si="2"/>
        <v>43530</v>
      </c>
      <c r="W27" s="119">
        <f>W29+W31+W33+W35+W37+W39+W54</f>
        <v>150000</v>
      </c>
      <c r="X27" s="119">
        <f t="shared" si="2"/>
        <v>1760</v>
      </c>
      <c r="Y27" s="119">
        <f>Y29+Y31+Y33+Y35+Y37+Y39+Y54</f>
        <v>336017</v>
      </c>
      <c r="Z27" s="119">
        <f t="shared" si="2"/>
        <v>8416</v>
      </c>
      <c r="AA27" s="119">
        <f t="shared" si="2"/>
        <v>0</v>
      </c>
      <c r="AB27" s="119">
        <f>AB29+AB31+AB33+AB35+AB37+AB39+AB54</f>
        <v>28924071</v>
      </c>
      <c r="AC27" s="144">
        <v>28924071</v>
      </c>
    </row>
    <row r="28" spans="1:29" ht="27.75" hidden="1" customHeight="1" x14ac:dyDescent="0.2">
      <c r="A28" s="242" t="s">
        <v>74</v>
      </c>
      <c r="B28" s="125" t="s">
        <v>81</v>
      </c>
      <c r="C28" s="119">
        <f>SUM(D28:T28)</f>
        <v>1365000</v>
      </c>
      <c r="D28" s="120">
        <v>1188000</v>
      </c>
      <c r="E28" s="120">
        <v>177000</v>
      </c>
      <c r="F28" s="120"/>
      <c r="G28" s="120"/>
      <c r="H28" s="120"/>
      <c r="I28" s="120"/>
      <c r="J28" s="121"/>
      <c r="K28" s="120"/>
      <c r="L28" s="120"/>
      <c r="M28" s="120"/>
      <c r="N28" s="120"/>
      <c r="O28" s="119"/>
      <c r="P28" s="119"/>
      <c r="Q28" s="120"/>
      <c r="R28" s="120"/>
      <c r="S28" s="120"/>
      <c r="T28" s="120"/>
      <c r="U28" s="122">
        <f>SUM(V28:AA28)</f>
        <v>0</v>
      </c>
      <c r="V28" s="121"/>
      <c r="W28" s="121"/>
      <c r="X28" s="121"/>
      <c r="Y28" s="120"/>
      <c r="Z28" s="120"/>
      <c r="AA28" s="121"/>
      <c r="AB28" s="123">
        <f t="shared" ref="AB28:AB39" si="3">U28+C28</f>
        <v>1365000</v>
      </c>
    </row>
    <row r="29" spans="1:29" ht="61.5" customHeight="1" x14ac:dyDescent="0.2">
      <c r="A29" s="243"/>
      <c r="B29" s="125" t="s">
        <v>82</v>
      </c>
      <c r="C29" s="119">
        <f t="shared" ref="C29:C39" si="4">SUM(D29:T29)</f>
        <v>2159684</v>
      </c>
      <c r="D29" s="121">
        <f>1893982+265702</f>
        <v>2159684</v>
      </c>
      <c r="E29" s="121"/>
      <c r="F29" s="121"/>
      <c r="G29" s="119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2">
        <f t="shared" ref="U29:U39" si="5">SUM(V29:AA29)</f>
        <v>0</v>
      </c>
      <c r="V29" s="121"/>
      <c r="W29" s="121"/>
      <c r="X29" s="121"/>
      <c r="Y29" s="121"/>
      <c r="Z29" s="121"/>
      <c r="AA29" s="121"/>
      <c r="AB29" s="123">
        <f>D29</f>
        <v>2159684</v>
      </c>
      <c r="AC29" s="145">
        <f>AC27-AB27</f>
        <v>0</v>
      </c>
    </row>
    <row r="30" spans="1:29" ht="2.25" hidden="1" customHeight="1" x14ac:dyDescent="0.2">
      <c r="A30" s="244" t="s">
        <v>31</v>
      </c>
      <c r="B30" s="125" t="s">
        <v>81</v>
      </c>
      <c r="C30" s="119">
        <f t="shared" si="4"/>
        <v>114000</v>
      </c>
      <c r="D30" s="120"/>
      <c r="E30" s="120"/>
      <c r="F30" s="120">
        <v>114000</v>
      </c>
      <c r="G30" s="120"/>
      <c r="H30" s="120"/>
      <c r="I30" s="120"/>
      <c r="J30" s="121"/>
      <c r="K30" s="120"/>
      <c r="L30" s="120"/>
      <c r="M30" s="120"/>
      <c r="N30" s="120"/>
      <c r="O30" s="119"/>
      <c r="P30" s="119"/>
      <c r="Q30" s="120"/>
      <c r="R30" s="120"/>
      <c r="S30" s="120"/>
      <c r="T30" s="120"/>
      <c r="U30" s="122">
        <f t="shared" si="5"/>
        <v>0</v>
      </c>
      <c r="V30" s="121"/>
      <c r="W30" s="121"/>
      <c r="X30" s="121"/>
      <c r="Y30" s="120"/>
      <c r="Z30" s="120"/>
      <c r="AA30" s="121"/>
      <c r="AB30" s="123">
        <f t="shared" si="3"/>
        <v>114000</v>
      </c>
    </row>
    <row r="31" spans="1:29" ht="75.75" customHeight="1" x14ac:dyDescent="0.2">
      <c r="A31" s="243"/>
      <c r="B31" s="125" t="s">
        <v>82</v>
      </c>
      <c r="C31" s="119">
        <f t="shared" si="4"/>
        <v>331130</v>
      </c>
      <c r="D31" s="120"/>
      <c r="E31" s="120"/>
      <c r="F31" s="120">
        <f>213900+91837+25393</f>
        <v>331130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2">
        <f t="shared" si="5"/>
        <v>0</v>
      </c>
      <c r="V31" s="120"/>
      <c r="W31" s="120"/>
      <c r="X31" s="120"/>
      <c r="Y31" s="120"/>
      <c r="Z31" s="120"/>
      <c r="AA31" s="120"/>
      <c r="AB31" s="124">
        <f>F31</f>
        <v>331130</v>
      </c>
      <c r="AC31" s="145">
        <f>D27+F27+G27+H27+J27+K27+L27+M27+N27+O27+P27+Q27+R27+S27+T27+V27+W27+X27+Y27+Z27</f>
        <v>28924071</v>
      </c>
    </row>
    <row r="32" spans="1:29" ht="31.5" hidden="1" customHeight="1" x14ac:dyDescent="0.2">
      <c r="A32" s="245" t="s">
        <v>33</v>
      </c>
      <c r="B32" s="125" t="s">
        <v>81</v>
      </c>
      <c r="C32" s="119">
        <f t="shared" si="4"/>
        <v>43000</v>
      </c>
      <c r="D32" s="120"/>
      <c r="E32" s="120"/>
      <c r="F32" s="120"/>
      <c r="G32" s="120">
        <v>43000</v>
      </c>
      <c r="H32" s="120"/>
      <c r="I32" s="120"/>
      <c r="J32" s="121"/>
      <c r="K32" s="120"/>
      <c r="L32" s="120"/>
      <c r="M32" s="120"/>
      <c r="N32" s="120"/>
      <c r="O32" s="119"/>
      <c r="P32" s="119"/>
      <c r="Q32" s="120"/>
      <c r="R32" s="120"/>
      <c r="S32" s="120"/>
      <c r="T32" s="120"/>
      <c r="U32" s="122">
        <f t="shared" si="5"/>
        <v>0</v>
      </c>
      <c r="V32" s="121"/>
      <c r="W32" s="121"/>
      <c r="X32" s="121"/>
      <c r="Y32" s="120"/>
      <c r="Z32" s="120"/>
      <c r="AA32" s="121"/>
      <c r="AB32" s="123">
        <f t="shared" si="3"/>
        <v>43000</v>
      </c>
    </row>
    <row r="33" spans="1:33" ht="83.25" customHeight="1" x14ac:dyDescent="0.2">
      <c r="A33" s="245"/>
      <c r="B33" s="125" t="s">
        <v>82</v>
      </c>
      <c r="C33" s="119">
        <f t="shared" si="4"/>
        <v>26052</v>
      </c>
      <c r="D33" s="121"/>
      <c r="E33" s="121"/>
      <c r="F33" s="121"/>
      <c r="G33" s="120">
        <f>23834+2218</f>
        <v>26052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>
        <f t="shared" si="5"/>
        <v>0</v>
      </c>
      <c r="V33" s="121"/>
      <c r="W33" s="121"/>
      <c r="X33" s="121"/>
      <c r="Y33" s="121"/>
      <c r="Z33" s="121"/>
      <c r="AA33" s="121"/>
      <c r="AB33" s="123">
        <f t="shared" si="3"/>
        <v>26052</v>
      </c>
      <c r="AC33" s="145">
        <f>AB27-AC31</f>
        <v>0</v>
      </c>
    </row>
    <row r="34" spans="1:33" ht="28.5" hidden="1" customHeight="1" x14ac:dyDescent="0.2">
      <c r="A34" s="242" t="s">
        <v>34</v>
      </c>
      <c r="B34" s="125" t="s">
        <v>81</v>
      </c>
      <c r="C34" s="119">
        <f t="shared" si="4"/>
        <v>32436253</v>
      </c>
      <c r="D34" s="120"/>
      <c r="E34" s="120"/>
      <c r="F34" s="120"/>
      <c r="G34" s="120"/>
      <c r="H34" s="120">
        <v>14392159</v>
      </c>
      <c r="I34" s="120">
        <v>14392159</v>
      </c>
      <c r="J34" s="121">
        <v>245894</v>
      </c>
      <c r="K34" s="120">
        <v>4048</v>
      </c>
      <c r="L34" s="120"/>
      <c r="M34" s="120">
        <v>149410</v>
      </c>
      <c r="N34" s="120"/>
      <c r="O34" s="120"/>
      <c r="P34" s="120">
        <v>3252583</v>
      </c>
      <c r="Q34" s="120"/>
      <c r="R34" s="120"/>
      <c r="S34" s="120"/>
      <c r="T34" s="120"/>
      <c r="U34" s="122">
        <f t="shared" si="5"/>
        <v>141043</v>
      </c>
      <c r="V34" s="121"/>
      <c r="W34" s="121"/>
      <c r="X34" s="121"/>
      <c r="Y34" s="120">
        <v>134566</v>
      </c>
      <c r="Z34" s="120">
        <v>6477</v>
      </c>
      <c r="AA34" s="121"/>
      <c r="AB34" s="123">
        <f t="shared" si="3"/>
        <v>32577296</v>
      </c>
    </row>
    <row r="35" spans="1:33" ht="75.75" customHeight="1" x14ac:dyDescent="0.2">
      <c r="A35" s="243"/>
      <c r="B35" s="125" t="s">
        <v>82</v>
      </c>
      <c r="C35" s="119">
        <f t="shared" si="4"/>
        <v>18295163</v>
      </c>
      <c r="D35" s="120"/>
      <c r="E35" s="120"/>
      <c r="F35" s="120"/>
      <c r="G35" s="120"/>
      <c r="H35" s="120">
        <f>14357137-480000+671190-65791-496086-25393-342084</f>
        <v>13618973</v>
      </c>
      <c r="J35" s="120">
        <f>300300+6863+65791</f>
        <v>372954</v>
      </c>
      <c r="K35" s="120">
        <v>548</v>
      </c>
      <c r="L35" s="120">
        <v>342084</v>
      </c>
      <c r="M35" s="120">
        <f>134702+160228</f>
        <v>294930</v>
      </c>
      <c r="N35" s="120"/>
      <c r="O35" s="120"/>
      <c r="P35" s="120">
        <f>3373859+291815</f>
        <v>3665674</v>
      </c>
      <c r="Q35" s="120"/>
      <c r="R35" s="120"/>
      <c r="S35" s="120"/>
      <c r="T35" s="120"/>
      <c r="U35" s="122">
        <f t="shared" si="5"/>
        <v>236917</v>
      </c>
      <c r="V35" s="120"/>
      <c r="W35" s="120"/>
      <c r="X35" s="120"/>
      <c r="Y35" s="120">
        <f>72418+156083</f>
        <v>228501</v>
      </c>
      <c r="Z35" s="120">
        <v>8416</v>
      </c>
      <c r="AA35" s="120"/>
      <c r="AB35" s="123">
        <f>H35+J35+M35+P35+Y35+Z35+K35+L35</f>
        <v>18532080</v>
      </c>
    </row>
    <row r="36" spans="1:33" ht="25.5" hidden="1" customHeight="1" x14ac:dyDescent="0.2">
      <c r="A36" s="242" t="s">
        <v>35</v>
      </c>
      <c r="B36" s="125" t="s">
        <v>81</v>
      </c>
      <c r="C36" s="119">
        <f t="shared" si="4"/>
        <v>1899089</v>
      </c>
      <c r="D36" s="120"/>
      <c r="E36" s="120"/>
      <c r="F36" s="120"/>
      <c r="G36" s="120"/>
      <c r="H36" s="120"/>
      <c r="I36" s="120"/>
      <c r="J36" s="121"/>
      <c r="K36" s="120"/>
      <c r="L36" s="120"/>
      <c r="M36" s="120">
        <v>368960</v>
      </c>
      <c r="N36" s="120"/>
      <c r="O36" s="119"/>
      <c r="P36" s="119"/>
      <c r="Q36" s="120">
        <v>722487</v>
      </c>
      <c r="R36" s="120">
        <v>694167</v>
      </c>
      <c r="S36" s="120">
        <v>49940</v>
      </c>
      <c r="T36" s="120">
        <v>63535</v>
      </c>
      <c r="U36" s="122">
        <f t="shared" si="5"/>
        <v>4479</v>
      </c>
      <c r="V36" s="121"/>
      <c r="W36" s="121"/>
      <c r="X36" s="121"/>
      <c r="Y36" s="120">
        <v>4479</v>
      </c>
      <c r="Z36" s="120"/>
      <c r="AA36" s="121"/>
      <c r="AB36" s="123">
        <f t="shared" si="3"/>
        <v>1903568</v>
      </c>
    </row>
    <row r="37" spans="1:33" ht="93.75" customHeight="1" x14ac:dyDescent="0.2">
      <c r="A37" s="243"/>
      <c r="B37" s="125" t="s">
        <v>82</v>
      </c>
      <c r="C37" s="119">
        <f t="shared" si="4"/>
        <v>2907711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>
        <f>382611+118359</f>
        <v>500970</v>
      </c>
      <c r="N37" s="120"/>
      <c r="O37" s="120"/>
      <c r="P37" s="120"/>
      <c r="Q37" s="120">
        <f>784791+137514-67000</f>
        <v>855305</v>
      </c>
      <c r="R37" s="120">
        <f>1065070+249289+67000</f>
        <v>1381359</v>
      </c>
      <c r="S37" s="120">
        <f>58000+9431</f>
        <v>67431</v>
      </c>
      <c r="T37" s="120">
        <f>82671+19975</f>
        <v>102646</v>
      </c>
      <c r="U37" s="122">
        <f t="shared" si="5"/>
        <v>11134</v>
      </c>
      <c r="V37" s="120"/>
      <c r="W37" s="120"/>
      <c r="X37" s="120">
        <f>1400+0+360</f>
        <v>1760</v>
      </c>
      <c r="Y37" s="120">
        <f>5200+4174</f>
        <v>9374</v>
      </c>
      <c r="Z37" s="120"/>
      <c r="AA37" s="120"/>
      <c r="AB37" s="123">
        <f>U37+C37</f>
        <v>2918845</v>
      </c>
    </row>
    <row r="38" spans="1:33" ht="68.25" hidden="1" customHeight="1" x14ac:dyDescent="0.4">
      <c r="A38" s="242" t="s">
        <v>46</v>
      </c>
      <c r="B38" s="125" t="s">
        <v>81</v>
      </c>
      <c r="C38" s="119">
        <f t="shared" si="4"/>
        <v>2122046</v>
      </c>
      <c r="D38" s="120"/>
      <c r="E38" s="120"/>
      <c r="F38" s="120"/>
      <c r="G38" s="120"/>
      <c r="H38" s="120"/>
      <c r="I38" s="120"/>
      <c r="J38" s="121">
        <v>1461703</v>
      </c>
      <c r="K38" s="120"/>
      <c r="L38" s="120"/>
      <c r="M38" s="120"/>
      <c r="N38" s="120"/>
      <c r="O38" s="120">
        <f>522276+3772+9364+79090+1404+8505+2520+888+713+12955+5206+3718+1487+1750+1487+1002+1002+801+801+801+801</f>
        <v>660343</v>
      </c>
      <c r="P38" s="119"/>
      <c r="Q38" s="120"/>
      <c r="R38" s="120"/>
      <c r="S38" s="120"/>
      <c r="T38" s="120"/>
      <c r="U38" s="122">
        <f t="shared" si="5"/>
        <v>40888</v>
      </c>
      <c r="V38" s="121">
        <v>32884</v>
      </c>
      <c r="W38" s="121"/>
      <c r="X38" s="121"/>
      <c r="Y38" s="120">
        <v>8004</v>
      </c>
      <c r="Z38" s="120"/>
      <c r="AA38" s="121"/>
      <c r="AB38" s="123">
        <f t="shared" si="3"/>
        <v>2162934</v>
      </c>
      <c r="AC38" s="129"/>
      <c r="AD38" s="129"/>
      <c r="AE38" s="129"/>
      <c r="AF38" s="129"/>
      <c r="AG38" s="129"/>
    </row>
    <row r="39" spans="1:33" ht="74.25" customHeight="1" x14ac:dyDescent="0.4">
      <c r="A39" s="243"/>
      <c r="B39" s="125" t="s">
        <v>82</v>
      </c>
      <c r="C39" s="119">
        <f t="shared" si="4"/>
        <v>4069017</v>
      </c>
      <c r="D39" s="120"/>
      <c r="E39" s="120"/>
      <c r="F39" s="120"/>
      <c r="G39" s="120"/>
      <c r="H39" s="120"/>
      <c r="I39" s="120"/>
      <c r="J39" s="120">
        <f>2619512+121633+775916</f>
        <v>3517061</v>
      </c>
      <c r="K39" s="120"/>
      <c r="L39" s="120"/>
      <c r="M39" s="120"/>
      <c r="N39" s="120"/>
      <c r="O39" s="120">
        <f>835602+15372-299018</f>
        <v>551956</v>
      </c>
      <c r="P39" s="120"/>
      <c r="Q39" s="120"/>
      <c r="R39" s="120"/>
      <c r="S39" s="120"/>
      <c r="T39" s="120"/>
      <c r="U39" s="122">
        <f t="shared" si="5"/>
        <v>53305</v>
      </c>
      <c r="V39" s="121">
        <f>20339+10710+12481</f>
        <v>43530</v>
      </c>
      <c r="W39" s="121"/>
      <c r="X39" s="121"/>
      <c r="Y39" s="120">
        <f>620+2448+6707</f>
        <v>9775</v>
      </c>
      <c r="Z39" s="120"/>
      <c r="AA39" s="119"/>
      <c r="AB39" s="123">
        <f t="shared" si="3"/>
        <v>4122322</v>
      </c>
      <c r="AC39" s="129"/>
      <c r="AD39" s="129"/>
      <c r="AE39" s="129"/>
      <c r="AF39" s="129"/>
      <c r="AG39" s="129"/>
    </row>
    <row r="40" spans="1:33" ht="12.75" hidden="1" customHeight="1" x14ac:dyDescent="0.2"/>
    <row r="41" spans="1:33" ht="21.75" hidden="1" customHeight="1" x14ac:dyDescent="0.2"/>
    <row r="42" spans="1:33" s="113" customFormat="1" ht="40.5" hidden="1" customHeight="1" x14ac:dyDescent="0.35">
      <c r="A42" s="114"/>
      <c r="B42" s="114"/>
      <c r="C42" s="249"/>
      <c r="D42" s="249"/>
      <c r="E42" s="249"/>
      <c r="F42" s="249"/>
      <c r="G42" s="250"/>
      <c r="H42" s="250"/>
      <c r="I42" s="146"/>
      <c r="J42" s="251"/>
      <c r="K42" s="251"/>
      <c r="L42" s="251"/>
      <c r="M42" s="251"/>
      <c r="N42" s="142"/>
    </row>
    <row r="43" spans="1:33" ht="26.25" hidden="1" customHeight="1" x14ac:dyDescent="0.45">
      <c r="A43" s="131">
        <v>110100.1102</v>
      </c>
      <c r="B43" s="131"/>
      <c r="C43" s="131"/>
      <c r="D43" s="260" t="s">
        <v>87</v>
      </c>
      <c r="E43" s="261"/>
      <c r="F43" s="261"/>
      <c r="G43" s="261"/>
      <c r="H43" s="261"/>
      <c r="I43" s="261"/>
      <c r="J43" s="261"/>
      <c r="K43" s="261"/>
      <c r="L43" s="261"/>
      <c r="M43" s="261"/>
      <c r="N43" s="141"/>
      <c r="O43" s="132"/>
      <c r="P43" s="131">
        <v>5.0999999999999996</v>
      </c>
      <c r="Q43" s="131" t="s">
        <v>88</v>
      </c>
      <c r="R43" s="131"/>
    </row>
    <row r="44" spans="1:33" ht="35.25" hidden="1" customHeight="1" x14ac:dyDescent="0.45">
      <c r="A44" s="131">
        <v>110330</v>
      </c>
      <c r="B44" s="131"/>
      <c r="C44" s="131"/>
      <c r="D44" s="262" t="s">
        <v>89</v>
      </c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131">
        <v>15.1</v>
      </c>
      <c r="Q44" s="131" t="s">
        <v>88</v>
      </c>
      <c r="R44" s="131"/>
    </row>
    <row r="45" spans="1:33" ht="35.25" hidden="1" customHeight="1" x14ac:dyDescent="0.45">
      <c r="A45" s="133">
        <v>110600.1107</v>
      </c>
      <c r="B45" s="131"/>
      <c r="C45" s="131"/>
      <c r="D45" s="258" t="s">
        <v>90</v>
      </c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131">
        <v>410.5</v>
      </c>
      <c r="Q45" s="131" t="s">
        <v>94</v>
      </c>
      <c r="R45" s="131"/>
    </row>
    <row r="46" spans="1:33" ht="37.5" hidden="1" customHeight="1" x14ac:dyDescent="0.45">
      <c r="A46" s="131">
        <v>110360</v>
      </c>
      <c r="B46" s="131"/>
      <c r="C46" s="131"/>
      <c r="D46" s="134" t="s">
        <v>96</v>
      </c>
      <c r="E46" s="135"/>
      <c r="F46" s="135"/>
      <c r="G46" s="135"/>
      <c r="H46" s="135"/>
      <c r="I46" s="147"/>
      <c r="J46" s="135"/>
      <c r="K46" s="135"/>
      <c r="L46" s="148"/>
      <c r="M46" s="135"/>
      <c r="N46" s="139"/>
      <c r="O46" s="135"/>
      <c r="P46" s="131">
        <v>993.1</v>
      </c>
      <c r="Q46" s="131" t="s">
        <v>92</v>
      </c>
      <c r="R46" s="131"/>
      <c r="V46" s="129"/>
      <c r="W46" s="129"/>
    </row>
    <row r="47" spans="1:33" ht="33.75" hidden="1" customHeight="1" x14ac:dyDescent="0.45">
      <c r="A47" s="131">
        <v>111030</v>
      </c>
      <c r="B47" s="131"/>
      <c r="C47" s="131"/>
      <c r="D47" s="258" t="s">
        <v>93</v>
      </c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136">
        <v>300</v>
      </c>
      <c r="Q47" s="131" t="s">
        <v>94</v>
      </c>
      <c r="R47" s="131"/>
      <c r="V47" s="138"/>
      <c r="W47" s="138"/>
    </row>
    <row r="48" spans="1:33" ht="30" hidden="1" customHeight="1" x14ac:dyDescent="0.45">
      <c r="A48" s="131">
        <v>130660</v>
      </c>
      <c r="B48" s="131"/>
      <c r="C48" s="131"/>
      <c r="D48" s="258" t="s">
        <v>91</v>
      </c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131">
        <v>576.9</v>
      </c>
      <c r="Q48" s="131" t="s">
        <v>94</v>
      </c>
      <c r="R48" s="131"/>
    </row>
    <row r="49" spans="1:33" ht="54" hidden="1" customHeight="1" x14ac:dyDescent="0.45">
      <c r="A49" s="137">
        <v>240120</v>
      </c>
      <c r="B49" s="131"/>
      <c r="C49" s="131"/>
      <c r="D49" s="259" t="s">
        <v>95</v>
      </c>
      <c r="E49" s="259"/>
      <c r="F49" s="259"/>
      <c r="G49" s="259"/>
      <c r="H49" s="259"/>
      <c r="I49" s="259"/>
      <c r="J49" s="259"/>
      <c r="K49" s="259"/>
      <c r="L49" s="259"/>
      <c r="M49" s="259"/>
      <c r="N49" s="140"/>
      <c r="O49" s="131"/>
      <c r="P49" s="131">
        <v>627.1</v>
      </c>
      <c r="Q49" s="131" t="s">
        <v>94</v>
      </c>
      <c r="R49" s="131"/>
    </row>
    <row r="50" spans="1:33" ht="30.75" hidden="1" customHeight="1" x14ac:dyDescent="0.45">
      <c r="A50" s="131">
        <v>111000</v>
      </c>
      <c r="B50" s="131"/>
      <c r="C50" s="131"/>
      <c r="D50" s="131" t="s">
        <v>97</v>
      </c>
      <c r="E50" s="131"/>
      <c r="F50" s="131"/>
      <c r="G50" s="131"/>
      <c r="H50" s="131"/>
      <c r="I50" s="131"/>
      <c r="J50" s="131"/>
      <c r="K50" s="131"/>
      <c r="L50" s="131"/>
      <c r="M50" s="136"/>
      <c r="N50" s="136"/>
      <c r="O50" s="131"/>
      <c r="P50" s="131">
        <v>692.4</v>
      </c>
      <c r="Q50" s="131" t="s">
        <v>94</v>
      </c>
      <c r="R50" s="131"/>
    </row>
    <row r="51" spans="1:33" ht="26.25" hidden="1" customHeight="1" x14ac:dyDescent="0.4">
      <c r="M51" s="130"/>
      <c r="N51" s="130"/>
      <c r="O51" s="129"/>
    </row>
    <row r="52" spans="1:33" ht="26.25" hidden="1" customHeight="1" x14ac:dyDescent="0.4">
      <c r="M52" s="129"/>
      <c r="N52" s="129"/>
      <c r="O52" s="129"/>
    </row>
    <row r="53" spans="1:33" ht="26.25" hidden="1" customHeight="1" x14ac:dyDescent="0.4">
      <c r="M53" s="129"/>
      <c r="N53" s="129"/>
      <c r="O53" s="129"/>
    </row>
    <row r="54" spans="1:33" ht="74.25" customHeight="1" x14ac:dyDescent="0.4">
      <c r="A54" s="143" t="s">
        <v>99</v>
      </c>
      <c r="B54" s="125" t="s">
        <v>82</v>
      </c>
      <c r="C54" s="119">
        <f t="shared" ref="C54" si="6">SUM(D54:T54)</f>
        <v>595591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>
        <f>201242+330000+64349</f>
        <v>595591</v>
      </c>
      <c r="O54" s="120"/>
      <c r="P54" s="120"/>
      <c r="Q54" s="120"/>
      <c r="R54" s="120"/>
      <c r="S54" s="120"/>
      <c r="T54" s="120"/>
      <c r="U54" s="122"/>
      <c r="V54" s="121"/>
      <c r="W54" s="121">
        <v>150000</v>
      </c>
      <c r="X54" s="121"/>
      <c r="Y54" s="120">
        <v>88367</v>
      </c>
      <c r="Z54" s="120"/>
      <c r="AA54" s="119"/>
      <c r="AB54" s="123">
        <f>N54+W54+Y54</f>
        <v>833958</v>
      </c>
      <c r="AC54" s="129"/>
      <c r="AD54" s="129"/>
      <c r="AE54" s="129"/>
      <c r="AF54" s="129"/>
      <c r="AG54" s="129"/>
    </row>
    <row r="55" spans="1:33" ht="26.25" x14ac:dyDescent="0.4">
      <c r="M55" s="130"/>
      <c r="N55" s="130"/>
      <c r="O55" s="129"/>
    </row>
    <row r="56" spans="1:33" ht="26.25" x14ac:dyDescent="0.4">
      <c r="M56" s="129"/>
      <c r="N56" s="129"/>
      <c r="O56" s="129"/>
    </row>
    <row r="57" spans="1:33" ht="26.25" x14ac:dyDescent="0.4">
      <c r="M57" s="129"/>
      <c r="N57" s="129"/>
      <c r="O57" s="129"/>
    </row>
  </sheetData>
  <mergeCells count="46">
    <mergeCell ref="D48:O48"/>
    <mergeCell ref="D47:O47"/>
    <mergeCell ref="D49:M49"/>
    <mergeCell ref="D43:M43"/>
    <mergeCell ref="D44:O44"/>
    <mergeCell ref="D45:O45"/>
    <mergeCell ref="A19:AC20"/>
    <mergeCell ref="X24:X25"/>
    <mergeCell ref="C42:F42"/>
    <mergeCell ref="G42:H42"/>
    <mergeCell ref="J42:M42"/>
    <mergeCell ref="R24:R25"/>
    <mergeCell ref="S24:S25"/>
    <mergeCell ref="O24:O25"/>
    <mergeCell ref="P24:P25"/>
    <mergeCell ref="AB22:AB25"/>
    <mergeCell ref="C23:C25"/>
    <mergeCell ref="D23:T23"/>
    <mergeCell ref="U23:U25"/>
    <mergeCell ref="V23:AA23"/>
    <mergeCell ref="F24:F25"/>
    <mergeCell ref="G24:G25"/>
    <mergeCell ref="Y24:Y25"/>
    <mergeCell ref="A21:AA21"/>
    <mergeCell ref="A22:A25"/>
    <mergeCell ref="B22:B25"/>
    <mergeCell ref="H24:K24"/>
    <mergeCell ref="M24:M25"/>
    <mergeCell ref="AA24:AA25"/>
    <mergeCell ref="U22:AA22"/>
    <mergeCell ref="Z24:Z25"/>
    <mergeCell ref="Q24:Q25"/>
    <mergeCell ref="C22:T22"/>
    <mergeCell ref="T24:T25"/>
    <mergeCell ref="V24:V25"/>
    <mergeCell ref="N24:N25"/>
    <mergeCell ref="W24:W25"/>
    <mergeCell ref="L24:L25"/>
    <mergeCell ref="D24:D25"/>
    <mergeCell ref="A38:A39"/>
    <mergeCell ref="A36:A37"/>
    <mergeCell ref="A26:A27"/>
    <mergeCell ref="A28:A29"/>
    <mergeCell ref="A30:A31"/>
    <mergeCell ref="A32:A33"/>
    <mergeCell ref="A34:A35"/>
  </mergeCells>
  <pageMargins left="0.19685039370078741" right="0.19685039370078741" top="3.937007874015748E-2" bottom="0.1574803149606299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2023-11-02T11:52:37Z</cp:lastPrinted>
  <dcterms:created xsi:type="dcterms:W3CDTF">1996-10-08T23:32:33Z</dcterms:created>
  <dcterms:modified xsi:type="dcterms:W3CDTF">2023-11-02T11:53:01Z</dcterms:modified>
</cp:coreProperties>
</file>