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48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Лист1!$24:$24</definedName>
    <definedName name="_xlnm.Print_Area" localSheetId="0">Лист1!$B$1:$N$60</definedName>
  </definedNames>
  <calcPr calcId="145621"/>
  <fileRecoveryPr repairLoad="1"/>
</workbook>
</file>

<file path=xl/calcChain.xml><?xml version="1.0" encoding="utf-8"?>
<calcChain xmlns="http://schemas.openxmlformats.org/spreadsheetml/2006/main">
  <c r="N59" i="1" l="1"/>
  <c r="M69" i="1"/>
  <c r="M47" i="1"/>
  <c r="M36" i="1"/>
  <c r="M29" i="1"/>
  <c r="M26" i="1"/>
  <c r="M68" i="1" l="1"/>
  <c r="M70" i="1" s="1"/>
  <c r="M60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8" i="1"/>
  <c r="N49" i="1"/>
  <c r="N25" i="1"/>
  <c r="N69" i="1" s="1"/>
  <c r="L69" i="1" l="1"/>
  <c r="L47" i="1"/>
  <c r="N47" i="1" s="1"/>
  <c r="N68" i="1" s="1"/>
  <c r="L68" i="1" l="1"/>
  <c r="L70" i="1" s="1"/>
  <c r="L60" i="1"/>
  <c r="N60" i="1" s="1"/>
  <c r="N70" i="1"/>
  <c r="K69" i="1"/>
  <c r="K47" i="1" l="1"/>
  <c r="K68" i="1" s="1"/>
  <c r="K36" i="1"/>
  <c r="K29" i="1"/>
  <c r="K26" i="1"/>
  <c r="K60" i="1" l="1"/>
  <c r="K70" i="1"/>
  <c r="J46" i="1" l="1"/>
  <c r="K39" i="1" l="1"/>
  <c r="J54" i="1"/>
  <c r="J51" i="1"/>
  <c r="J48" i="1"/>
  <c r="J47" i="1" l="1"/>
  <c r="J39" i="1"/>
  <c r="J25" i="1"/>
  <c r="G68" i="1"/>
  <c r="G42" i="1"/>
  <c r="G71" i="1" s="1"/>
  <c r="G69" i="1"/>
  <c r="G51" i="1"/>
  <c r="G48" i="1"/>
  <c r="G25" i="1"/>
  <c r="C72" i="1"/>
  <c r="C71" i="1"/>
  <c r="C69" i="1"/>
  <c r="C68" i="1"/>
  <c r="C25" i="1"/>
  <c r="J60" i="1" l="1"/>
  <c r="G39" i="1"/>
  <c r="G46" i="1"/>
  <c r="G47" i="1"/>
  <c r="G72" i="1" s="1"/>
  <c r="G73" i="1"/>
  <c r="C39" i="1"/>
  <c r="G60" i="1" l="1"/>
  <c r="C51" i="1"/>
  <c r="C48" i="1"/>
  <c r="C46" i="1"/>
  <c r="D56" i="1"/>
  <c r="D51" i="1"/>
  <c r="D46" i="1"/>
  <c r="D39" i="1"/>
  <c r="C47" i="1" l="1"/>
  <c r="C60" i="1" s="1"/>
  <c r="D47" i="1"/>
  <c r="D60" i="1" s="1"/>
  <c r="C70" i="1" l="1"/>
  <c r="C73" i="1" s="1"/>
</calcChain>
</file>

<file path=xl/sharedStrings.xml><?xml version="1.0" encoding="utf-8"?>
<sst xmlns="http://schemas.openxmlformats.org/spreadsheetml/2006/main" count="143" uniqueCount="91">
  <si>
    <t>№ п/п</t>
  </si>
  <si>
    <t>Наименование мероприятий</t>
  </si>
  <si>
    <t>Мероприятия,  приуроченные  к встрече Нового года</t>
  </si>
  <si>
    <t>Организационные расходы на проведение республиканских мероприятий</t>
  </si>
  <si>
    <t>2.1.</t>
  </si>
  <si>
    <t>2.2.</t>
  </si>
  <si>
    <t>2.3.</t>
  </si>
  <si>
    <t>Сумма, руб.</t>
  </si>
  <si>
    <t>1.</t>
  </si>
  <si>
    <t>2.</t>
  </si>
  <si>
    <t>3.</t>
  </si>
  <si>
    <t>4.</t>
  </si>
  <si>
    <t>ВСЕГО:</t>
  </si>
  <si>
    <t>Мероприятия ко Дню Тирасполя- столицы Приднестровской Молдавской Республики</t>
  </si>
  <si>
    <t>1.1.</t>
  </si>
  <si>
    <t>1.2.</t>
  </si>
  <si>
    <t>Городской этап республиканского конкурса "Наш город для всех"</t>
  </si>
  <si>
    <t>Городской этап республиканского конкурса "Человек года":</t>
  </si>
  <si>
    <t xml:space="preserve">к Решению Тираспольского городского </t>
  </si>
  <si>
    <t>Приложение № 3</t>
  </si>
  <si>
    <t xml:space="preserve">Совета народных депутатов </t>
  </si>
  <si>
    <t xml:space="preserve">№ 3 от 6 февраля 2020 г.  </t>
  </si>
  <si>
    <t>к Приложению № 17</t>
  </si>
  <si>
    <t>Мероприятия к 30-летию Приднестровской Молдавской Республики</t>
  </si>
  <si>
    <t>4.1.</t>
  </si>
  <si>
    <t>4.2.</t>
  </si>
  <si>
    <t>5.</t>
  </si>
  <si>
    <t>изготовление тематических баннеров (ст. 130130)</t>
  </si>
  <si>
    <t>тематическое оформление входной группы подворья г.Тирасполя (ст. 130130)</t>
  </si>
  <si>
    <t>приобретение комплекта музыкальной звукоусилительной аппаратуры с микрофонами и стойками к ним (ст. 240120)</t>
  </si>
  <si>
    <t xml:space="preserve"> приобретение артистических костюмов для театрализованных праздничных постановок (ст. 110320)</t>
  </si>
  <si>
    <t>приобретение светового оборудования для оформления сценической площадки (ст. 240120)</t>
  </si>
  <si>
    <t>-приобретение цветных чернил</t>
  </si>
  <si>
    <t>-приобретение фотобумаги для портфолио конкурсантов</t>
  </si>
  <si>
    <t xml:space="preserve">-приобретение цветных чернил для принтера </t>
  </si>
  <si>
    <t xml:space="preserve">-приобретение рамок для дипломов </t>
  </si>
  <si>
    <t xml:space="preserve">-приобретение сегрегаторов для портфолио </t>
  </si>
  <si>
    <t xml:space="preserve">-приобретение цветных чернил </t>
  </si>
  <si>
    <t xml:space="preserve">-приобретение фотобумаги для портфолио конкурсантов </t>
  </si>
  <si>
    <t>Организационные расходы на проведение республиканских мероприятий (ст. 111070)</t>
  </si>
  <si>
    <t xml:space="preserve"> праздничное оформление ул. 25 Октября, площади им. А.В. Суворова, входной группы парка "Победы"  в том числе изготовление  праздничной атрибутики</t>
  </si>
  <si>
    <t xml:space="preserve"> приобретение артистических костюмов для театрализованных праздничных постановок </t>
  </si>
  <si>
    <t xml:space="preserve">приобретение комплекта музыкальной звукоусилительной аппаратуры с микрофонами и стойками к ним </t>
  </si>
  <si>
    <t xml:space="preserve">тематическое оформление входной группы подворья г.Тирасполя </t>
  </si>
  <si>
    <t xml:space="preserve">изготовление тематических баннеров </t>
  </si>
  <si>
    <t>Изготовление флага РФ</t>
  </si>
  <si>
    <t>Проведение праздничных мероприятий (концертных) в Екатерининском парке и микрорайонах г. Тирасполь:         а)изготовление тематических баннеров                                   б)приобретение инвентаря для проведения детских-анимационных программ                                                           в)призовой фонд при проведении детских-анимационных программ</t>
  </si>
  <si>
    <t>Отклонение</t>
  </si>
  <si>
    <t>Действующая редакция</t>
  </si>
  <si>
    <t>Изготовление флагов для ежей</t>
  </si>
  <si>
    <t>Изготовление флагов городов побратимов</t>
  </si>
  <si>
    <t>Изготовление флагов Тирасполя (для площади)</t>
  </si>
  <si>
    <t>Приложение № 2</t>
  </si>
  <si>
    <t>День освобождения Тирасполя</t>
  </si>
  <si>
    <t>78-летие Победы в Великой Отечественной войне</t>
  </si>
  <si>
    <t>Приобретение полотна, свечей для акции в 4 утра, цветов для возложения</t>
  </si>
  <si>
    <t xml:space="preserve">Изготовление сувенирной продукции (изготовление 
футболок, кепок, значков, ручек и т.д.)
</t>
  </si>
  <si>
    <t>6.</t>
  </si>
  <si>
    <t>Изготовление флага ПМР (6х3)</t>
  </si>
  <si>
    <t>Изготовление флага РФ (6х3)</t>
  </si>
  <si>
    <t>Изготовление флага ПМР (5х2,5)</t>
  </si>
  <si>
    <t>Изготовление флага Тирасполя
изготовление флагов (1х0,9) на троллейбусные каркасы</t>
  </si>
  <si>
    <r>
      <t>Изготовление флагов (ст.130130)</t>
    </r>
    <r>
      <rPr>
        <sz val="12"/>
        <color theme="1"/>
        <rFont val="Times New Roman"/>
        <family val="1"/>
        <charset val="204"/>
      </rPr>
      <t>:</t>
    </r>
  </si>
  <si>
    <t>231-годовщина основания ТИРАСПОЛЯ  - 14 октября (ст.111070)</t>
  </si>
  <si>
    <t>Годовщина начала ВОВ (ст.111070)</t>
  </si>
  <si>
    <t>Реставрация инсталляции
под памятником им. А.В. Суворова
(замена последней цифры на 8) ( ст.130130)</t>
  </si>
  <si>
    <t>Проведение землянки (покупка продуктов питания, оплата оформительских элементов)(ст. 111070)</t>
  </si>
  <si>
    <t>Приобретение цветов для возложения (ст. 111070)</t>
  </si>
  <si>
    <t>Изготовление приветственных адресов (ст. 111070)</t>
  </si>
  <si>
    <t>Приобретение ценных подарков ветеранам 
к 9 мая (ст. 111070)</t>
  </si>
  <si>
    <t>Цветы на возложение (ст.111070)</t>
  </si>
  <si>
    <t>Акция «Свеча памяти»(изготовление напольного полотна, приобретение лампадок, таблеток (свечей) и длинных зажигалок (ст.111070)</t>
  </si>
  <si>
    <t>Изготовление арт объектов ( ст.130130)</t>
  </si>
  <si>
    <t>Изготовление баннеров и билбордов к крупным праздничным мероприятиям (ст. 130130)</t>
  </si>
  <si>
    <r>
      <t>Новый год</t>
    </r>
    <r>
      <rPr>
        <sz val="12"/>
        <color theme="1"/>
        <rFont val="Times New Roman"/>
        <family val="1"/>
        <charset val="204"/>
      </rPr>
      <t>:</t>
    </r>
  </si>
  <si>
    <t>2023 год</t>
  </si>
  <si>
    <t xml:space="preserve">Смета расходов </t>
  </si>
  <si>
    <t xml:space="preserve">к Программе поддержки территории г. Тирасполь на 2023 год </t>
  </si>
  <si>
    <t xml:space="preserve"> по направлению "Культурно-массовые мероприятия"</t>
  </si>
  <si>
    <t xml:space="preserve">   № 38 от 2 ноября 2023 г.  </t>
  </si>
  <si>
    <t xml:space="preserve">"О внесении изменений в </t>
  </si>
  <si>
    <t>Решение Тираспольского городского Совета</t>
  </si>
  <si>
    <t xml:space="preserve">народных депутатов № 4 «Об утверждении </t>
  </si>
  <si>
    <t xml:space="preserve">местного бюджета города Тирасполь </t>
  </si>
  <si>
    <t>на 2023 год", принятое на 12-ой сессии</t>
  </si>
  <si>
    <t>26 созыва 9 февраля 2023 года</t>
  </si>
  <si>
    <t xml:space="preserve">№ 4 от 9 февраля 2023 г.  </t>
  </si>
  <si>
    <t>"Об утверждении местного бюджета</t>
  </si>
  <si>
    <t>города Тирасполь на 2023 год"</t>
  </si>
  <si>
    <t>Приложение № 16</t>
  </si>
  <si>
    <t>к Приложению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</si>
</sst>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49" fontId="1" fillId="0" borderId="2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topLeftCell="H1" zoomScale="55" zoomScaleNormal="100" zoomScaleSheetLayoutView="55" workbookViewId="0">
      <selection activeCell="A20" sqref="A20:N20"/>
    </sheetView>
  </sheetViews>
  <sheetFormatPr defaultColWidth="9.140625" defaultRowHeight="15.75" x14ac:dyDescent="0.25"/>
  <cols>
    <col min="1" max="1" width="7.7109375" style="12" hidden="1" customWidth="1"/>
    <col min="2" max="2" width="56.85546875" style="1" hidden="1" customWidth="1"/>
    <col min="3" max="3" width="16.7109375" style="1" hidden="1" customWidth="1"/>
    <col min="4" max="4" width="17.140625" style="1" hidden="1" customWidth="1"/>
    <col min="5" max="5" width="7.7109375" style="22" hidden="1" customWidth="1"/>
    <col min="6" max="6" width="56.85546875" style="22" hidden="1" customWidth="1"/>
    <col min="7" max="7" width="16.7109375" style="22" hidden="1" customWidth="1"/>
    <col min="8" max="8" width="7.7109375" style="25" customWidth="1"/>
    <col min="9" max="9" width="59.140625" style="25" customWidth="1"/>
    <col min="10" max="10" width="17.42578125" style="25" hidden="1" customWidth="1"/>
    <col min="11" max="11" width="15" style="1" hidden="1" customWidth="1"/>
    <col min="12" max="12" width="15" style="61" hidden="1" customWidth="1"/>
    <col min="13" max="13" width="15" style="63" customWidth="1"/>
    <col min="14" max="14" width="15" style="33" hidden="1" customWidth="1"/>
    <col min="15" max="16384" width="9.140625" style="1"/>
  </cols>
  <sheetData>
    <row r="1" spans="1:14" s="65" customFormat="1" x14ac:dyDescent="0.25">
      <c r="M1" s="64" t="s">
        <v>89</v>
      </c>
    </row>
    <row r="2" spans="1:14" s="65" customFormat="1" x14ac:dyDescent="0.25">
      <c r="M2" s="64" t="s">
        <v>18</v>
      </c>
    </row>
    <row r="3" spans="1:14" s="65" customFormat="1" x14ac:dyDescent="0.25">
      <c r="M3" s="64" t="s">
        <v>20</v>
      </c>
    </row>
    <row r="4" spans="1:14" s="65" customFormat="1" x14ac:dyDescent="0.25">
      <c r="M4" s="64" t="s">
        <v>79</v>
      </c>
    </row>
    <row r="5" spans="1:14" s="65" customFormat="1" x14ac:dyDescent="0.25">
      <c r="M5" s="64" t="s">
        <v>80</v>
      </c>
    </row>
    <row r="6" spans="1:14" s="65" customFormat="1" x14ac:dyDescent="0.25">
      <c r="M6" s="64" t="s">
        <v>81</v>
      </c>
    </row>
    <row r="7" spans="1:14" s="65" customFormat="1" x14ac:dyDescent="0.25">
      <c r="M7" s="64" t="s">
        <v>82</v>
      </c>
    </row>
    <row r="8" spans="1:14" s="65" customFormat="1" x14ac:dyDescent="0.25">
      <c r="M8" s="64" t="s">
        <v>83</v>
      </c>
    </row>
    <row r="9" spans="1:14" s="65" customFormat="1" x14ac:dyDescent="0.25">
      <c r="M9" s="64" t="s">
        <v>84</v>
      </c>
    </row>
    <row r="10" spans="1:14" s="38" customFormat="1" x14ac:dyDescent="0.25">
      <c r="A10" s="70" t="s">
        <v>22</v>
      </c>
      <c r="B10" s="70"/>
      <c r="C10" s="70"/>
      <c r="D10" s="35"/>
      <c r="E10" s="35"/>
      <c r="F10" s="35"/>
      <c r="G10" s="35"/>
      <c r="H10" s="67"/>
      <c r="I10" s="67"/>
      <c r="J10" s="67"/>
      <c r="K10" s="67"/>
      <c r="L10" s="67"/>
      <c r="M10" s="64" t="s">
        <v>85</v>
      </c>
      <c r="N10" s="37"/>
    </row>
    <row r="11" spans="1:14" s="38" customFormat="1" ht="15.6" customHeight="1" x14ac:dyDescent="0.25">
      <c r="A11" s="71" t="s">
        <v>18</v>
      </c>
      <c r="B11" s="71"/>
      <c r="C11" s="71"/>
      <c r="D11" s="71"/>
      <c r="E11" s="36"/>
      <c r="F11" s="36"/>
      <c r="G11" s="36"/>
      <c r="H11" s="67"/>
      <c r="I11" s="67"/>
      <c r="J11" s="67"/>
      <c r="K11" s="67"/>
      <c r="L11" s="67"/>
      <c r="M11" s="64"/>
      <c r="N11" s="37"/>
    </row>
    <row r="12" spans="1:14" s="65" customFormat="1" ht="15.6" customHeight="1" x14ac:dyDescent="0.25">
      <c r="A12" s="64"/>
      <c r="B12" s="64"/>
      <c r="C12" s="64"/>
      <c r="D12" s="64"/>
      <c r="E12" s="64"/>
      <c r="F12" s="64"/>
      <c r="G12" s="64"/>
      <c r="H12" s="67"/>
      <c r="I12" s="67"/>
      <c r="J12" s="67"/>
      <c r="K12" s="67"/>
      <c r="L12" s="67"/>
      <c r="M12" s="64" t="s">
        <v>52</v>
      </c>
      <c r="N12" s="37"/>
    </row>
    <row r="13" spans="1:14" s="38" customFormat="1" ht="15.6" customHeight="1" x14ac:dyDescent="0.25">
      <c r="A13" s="71" t="s">
        <v>20</v>
      </c>
      <c r="B13" s="71"/>
      <c r="C13" s="71"/>
      <c r="D13" s="71"/>
      <c r="E13" s="36"/>
      <c r="F13" s="36"/>
      <c r="G13" s="36"/>
      <c r="H13" s="67"/>
      <c r="I13" s="67"/>
      <c r="J13" s="67"/>
      <c r="K13" s="67"/>
      <c r="L13" s="67"/>
      <c r="M13" s="64" t="s">
        <v>90</v>
      </c>
      <c r="N13" s="37"/>
    </row>
    <row r="14" spans="1:14" s="38" customFormat="1" ht="15.6" customHeight="1" x14ac:dyDescent="0.25">
      <c r="A14" s="71" t="s">
        <v>21</v>
      </c>
      <c r="B14" s="71"/>
      <c r="C14" s="71"/>
      <c r="D14" s="71"/>
      <c r="E14" s="36"/>
      <c r="F14" s="36"/>
      <c r="G14" s="36"/>
      <c r="H14" s="67"/>
      <c r="I14" s="67"/>
      <c r="J14" s="67"/>
      <c r="K14" s="67"/>
      <c r="L14" s="67"/>
      <c r="M14" s="64" t="s">
        <v>18</v>
      </c>
      <c r="N14" s="37"/>
    </row>
    <row r="15" spans="1:14" s="13" customFormat="1" ht="15.75" customHeight="1" x14ac:dyDescent="0.25">
      <c r="A15" s="70" t="s">
        <v>19</v>
      </c>
      <c r="B15" s="70"/>
      <c r="C15" s="70"/>
      <c r="D15" s="70"/>
      <c r="E15" s="23"/>
      <c r="F15" s="23"/>
      <c r="G15" s="23"/>
      <c r="H15" s="68"/>
      <c r="I15" s="68"/>
      <c r="J15" s="68"/>
      <c r="K15" s="68"/>
      <c r="L15" s="68"/>
      <c r="M15" s="64" t="s">
        <v>20</v>
      </c>
      <c r="N15" s="32"/>
    </row>
    <row r="16" spans="1:14" s="65" customFormat="1" ht="15.75" customHeight="1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68"/>
      <c r="L16" s="68"/>
      <c r="M16" s="64" t="s">
        <v>86</v>
      </c>
      <c r="N16" s="37"/>
    </row>
    <row r="17" spans="1:14" s="65" customFormat="1" ht="15.75" customHeight="1" x14ac:dyDescent="0.25">
      <c r="A17" s="66"/>
      <c r="B17" s="66"/>
      <c r="C17" s="66"/>
      <c r="D17" s="66"/>
      <c r="E17" s="66"/>
      <c r="F17" s="66"/>
      <c r="G17" s="66"/>
      <c r="H17" s="68"/>
      <c r="I17" s="68"/>
      <c r="J17" s="68"/>
      <c r="K17" s="68"/>
      <c r="L17" s="68"/>
      <c r="M17" s="64" t="s">
        <v>87</v>
      </c>
      <c r="N17" s="37"/>
    </row>
    <row r="18" spans="1:14" s="19" customFormat="1" x14ac:dyDescent="0.25">
      <c r="A18" s="70" t="s">
        <v>22</v>
      </c>
      <c r="B18" s="70"/>
      <c r="C18" s="70"/>
      <c r="D18" s="20"/>
      <c r="E18" s="23"/>
      <c r="F18" s="23"/>
      <c r="G18" s="23"/>
      <c r="H18" s="67"/>
      <c r="I18" s="67"/>
      <c r="J18" s="67"/>
      <c r="K18" s="67"/>
      <c r="L18" s="67"/>
      <c r="M18" s="64" t="s">
        <v>88</v>
      </c>
      <c r="N18" s="32"/>
    </row>
    <row r="19" spans="1:14" s="13" customFormat="1" ht="15.6" customHeight="1" x14ac:dyDescent="0.25">
      <c r="A19" s="71" t="s">
        <v>18</v>
      </c>
      <c r="B19" s="71"/>
      <c r="C19" s="71"/>
      <c r="D19" s="71"/>
      <c r="E19" s="24"/>
      <c r="F19" s="24"/>
      <c r="G19" s="24"/>
      <c r="H19" s="67"/>
      <c r="I19" s="67"/>
      <c r="J19" s="67"/>
      <c r="K19" s="67"/>
      <c r="L19" s="67"/>
      <c r="M19" s="67"/>
      <c r="N19" s="32"/>
    </row>
    <row r="20" spans="1:14" s="13" customFormat="1" ht="15.6" customHeight="1" x14ac:dyDescent="0.25">
      <c r="A20" s="69" t="s">
        <v>76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s="65" customFormat="1" ht="15.6" customHeight="1" x14ac:dyDescent="0.25">
      <c r="A21" s="69" t="s">
        <v>77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s="65" customFormat="1" ht="15.6" customHeight="1" x14ac:dyDescent="0.25">
      <c r="A22" s="69" t="s">
        <v>78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2.75" customHeight="1" x14ac:dyDescent="0.25">
      <c r="A23" s="1"/>
      <c r="E23" s="1"/>
      <c r="F23" s="1"/>
      <c r="G23" s="1"/>
      <c r="H23" s="1"/>
      <c r="I23" s="1"/>
      <c r="J23" s="1"/>
      <c r="L23" s="1"/>
      <c r="M23" s="1"/>
      <c r="N23" s="1"/>
    </row>
    <row r="24" spans="1:14" ht="39" customHeight="1" x14ac:dyDescent="0.25">
      <c r="A24" s="6" t="s">
        <v>0</v>
      </c>
      <c r="B24" s="15" t="s">
        <v>1</v>
      </c>
      <c r="C24" s="11" t="s">
        <v>7</v>
      </c>
      <c r="D24" s="11" t="s">
        <v>7</v>
      </c>
      <c r="E24" s="6" t="s">
        <v>0</v>
      </c>
      <c r="F24" s="15" t="s">
        <v>1</v>
      </c>
      <c r="G24" s="11" t="s">
        <v>7</v>
      </c>
      <c r="H24" s="6" t="s">
        <v>0</v>
      </c>
      <c r="I24" s="15" t="s">
        <v>1</v>
      </c>
      <c r="J24" s="11" t="s">
        <v>48</v>
      </c>
      <c r="K24" s="11" t="s">
        <v>48</v>
      </c>
      <c r="L24" s="11" t="s">
        <v>48</v>
      </c>
      <c r="M24" s="11" t="s">
        <v>75</v>
      </c>
      <c r="N24" s="11" t="s">
        <v>47</v>
      </c>
    </row>
    <row r="25" spans="1:14" s="42" customFormat="1" ht="27.75" customHeight="1" x14ac:dyDescent="0.25">
      <c r="A25" s="39" t="s">
        <v>8</v>
      </c>
      <c r="B25" s="40" t="s">
        <v>23</v>
      </c>
      <c r="C25" s="39">
        <f>C37+C38</f>
        <v>58030</v>
      </c>
      <c r="D25" s="41"/>
      <c r="E25" s="39" t="s">
        <v>8</v>
      </c>
      <c r="F25" s="40" t="s">
        <v>23</v>
      </c>
      <c r="G25" s="39">
        <f>G37+G38</f>
        <v>58030</v>
      </c>
      <c r="H25" s="39" t="s">
        <v>8</v>
      </c>
      <c r="I25" s="40" t="s">
        <v>73</v>
      </c>
      <c r="J25" s="39">
        <f>J37+J38</f>
        <v>50000</v>
      </c>
      <c r="K25" s="39">
        <v>100000</v>
      </c>
      <c r="L25" s="39">
        <v>90970</v>
      </c>
      <c r="M25" s="39">
        <v>90970</v>
      </c>
      <c r="N25" s="39">
        <f>M25-L25</f>
        <v>0</v>
      </c>
    </row>
    <row r="26" spans="1:14" s="26" customFormat="1" ht="22.5" customHeight="1" x14ac:dyDescent="0.25">
      <c r="A26" s="6"/>
      <c r="B26" s="15"/>
      <c r="C26" s="11"/>
      <c r="D26" s="11"/>
      <c r="E26" s="6"/>
      <c r="F26" s="15"/>
      <c r="G26" s="11"/>
      <c r="H26" s="7" t="s">
        <v>9</v>
      </c>
      <c r="I26" s="55" t="s">
        <v>53</v>
      </c>
      <c r="J26" s="6">
        <v>76820</v>
      </c>
      <c r="K26" s="39">
        <f>K27+K28</f>
        <v>15000</v>
      </c>
      <c r="L26" s="39">
        <v>8500</v>
      </c>
      <c r="M26" s="39">
        <f>M27</f>
        <v>8500</v>
      </c>
      <c r="N26" s="39">
        <f t="shared" ref="N26:N60" si="0">M26-L26</f>
        <v>0</v>
      </c>
    </row>
    <row r="27" spans="1:14" s="26" customFormat="1" ht="18" customHeight="1" x14ac:dyDescent="0.25">
      <c r="A27" s="6"/>
      <c r="B27" s="15"/>
      <c r="C27" s="11"/>
      <c r="D27" s="11"/>
      <c r="E27" s="6"/>
      <c r="F27" s="15"/>
      <c r="G27" s="11"/>
      <c r="H27" s="6"/>
      <c r="I27" s="29" t="s">
        <v>70</v>
      </c>
      <c r="J27" s="6">
        <v>16800</v>
      </c>
      <c r="K27" s="31">
        <v>8500</v>
      </c>
      <c r="L27" s="31">
        <v>8500</v>
      </c>
      <c r="M27" s="31">
        <v>8500</v>
      </c>
      <c r="N27" s="31">
        <f t="shared" si="0"/>
        <v>0</v>
      </c>
    </row>
    <row r="28" spans="1:14" s="26" customFormat="1" ht="44.25" hidden="1" customHeight="1" x14ac:dyDescent="0.25">
      <c r="A28" s="6"/>
      <c r="B28" s="15"/>
      <c r="C28" s="11"/>
      <c r="D28" s="11"/>
      <c r="E28" s="6"/>
      <c r="F28" s="15"/>
      <c r="G28" s="11"/>
      <c r="H28" s="6"/>
      <c r="I28" s="56" t="s">
        <v>71</v>
      </c>
      <c r="J28" s="6">
        <v>16800</v>
      </c>
      <c r="K28" s="31">
        <v>6500</v>
      </c>
      <c r="L28" s="31">
        <v>0</v>
      </c>
      <c r="M28" s="31"/>
      <c r="N28" s="31">
        <f t="shared" si="0"/>
        <v>0</v>
      </c>
    </row>
    <row r="29" spans="1:14" s="54" customFormat="1" ht="24" customHeight="1" x14ac:dyDescent="0.25">
      <c r="A29" s="6"/>
      <c r="B29" s="15"/>
      <c r="C29" s="11"/>
      <c r="D29" s="11"/>
      <c r="E29" s="6"/>
      <c r="F29" s="15"/>
      <c r="G29" s="11"/>
      <c r="H29" s="7" t="s">
        <v>10</v>
      </c>
      <c r="I29" s="58" t="s">
        <v>54</v>
      </c>
      <c r="J29" s="6"/>
      <c r="K29" s="39">
        <f>K30+K31+K32+K33+K34+K35</f>
        <v>175000</v>
      </c>
      <c r="L29" s="39">
        <v>190530</v>
      </c>
      <c r="M29" s="39">
        <f>M30+M31+M32+M33+M34+M35</f>
        <v>66443</v>
      </c>
      <c r="N29" s="39">
        <f t="shared" si="0"/>
        <v>-124087</v>
      </c>
    </row>
    <row r="30" spans="1:14" s="26" customFormat="1" ht="46.5" customHeight="1" x14ac:dyDescent="0.25">
      <c r="A30" s="6"/>
      <c r="B30" s="15"/>
      <c r="C30" s="11"/>
      <c r="D30" s="11"/>
      <c r="E30" s="6"/>
      <c r="F30" s="15"/>
      <c r="G30" s="11"/>
      <c r="H30" s="7"/>
      <c r="I30" s="57" t="s">
        <v>65</v>
      </c>
      <c r="J30" s="6">
        <v>4700</v>
      </c>
      <c r="K30" s="31">
        <v>25000</v>
      </c>
      <c r="L30" s="31">
        <v>25000</v>
      </c>
      <c r="M30" s="31">
        <v>18196</v>
      </c>
      <c r="N30" s="31">
        <f t="shared" si="0"/>
        <v>-6804</v>
      </c>
    </row>
    <row r="31" spans="1:14" s="26" customFormat="1" ht="22.9" customHeight="1" x14ac:dyDescent="0.25">
      <c r="A31" s="6"/>
      <c r="B31" s="15"/>
      <c r="C31" s="11"/>
      <c r="D31" s="11"/>
      <c r="E31" s="6"/>
      <c r="F31" s="15"/>
      <c r="G31" s="11"/>
      <c r="H31" s="6"/>
      <c r="I31" s="16" t="s">
        <v>72</v>
      </c>
      <c r="J31" s="6">
        <v>4700</v>
      </c>
      <c r="K31" s="31">
        <v>87000</v>
      </c>
      <c r="L31" s="31">
        <v>102530</v>
      </c>
      <c r="M31" s="31">
        <v>5247</v>
      </c>
      <c r="N31" s="31">
        <f t="shared" si="0"/>
        <v>-97283</v>
      </c>
    </row>
    <row r="32" spans="1:14" s="26" customFormat="1" ht="30.75" hidden="1" customHeight="1" x14ac:dyDescent="0.25">
      <c r="A32" s="6"/>
      <c r="B32" s="15"/>
      <c r="C32" s="11"/>
      <c r="D32" s="11"/>
      <c r="E32" s="6"/>
      <c r="F32" s="15"/>
      <c r="G32" s="11"/>
      <c r="H32" s="6"/>
      <c r="I32" s="16" t="s">
        <v>66</v>
      </c>
      <c r="J32" s="6">
        <v>4700</v>
      </c>
      <c r="K32" s="31">
        <v>20000</v>
      </c>
      <c r="L32" s="31">
        <v>20000</v>
      </c>
      <c r="M32" s="31">
        <v>0</v>
      </c>
      <c r="N32" s="31">
        <f t="shared" si="0"/>
        <v>-20000</v>
      </c>
    </row>
    <row r="33" spans="1:14" s="26" customFormat="1" ht="20.25" customHeight="1" x14ac:dyDescent="0.25">
      <c r="A33" s="6"/>
      <c r="B33" s="15"/>
      <c r="C33" s="11"/>
      <c r="D33" s="11"/>
      <c r="E33" s="6"/>
      <c r="F33" s="15"/>
      <c r="G33" s="11"/>
      <c r="H33" s="6"/>
      <c r="I33" s="16" t="s">
        <v>67</v>
      </c>
      <c r="J33" s="6">
        <v>29120</v>
      </c>
      <c r="K33" s="31">
        <v>9000</v>
      </c>
      <c r="L33" s="31">
        <v>9000</v>
      </c>
      <c r="M33" s="31">
        <v>9000</v>
      </c>
      <c r="N33" s="31">
        <f t="shared" si="0"/>
        <v>0</v>
      </c>
    </row>
    <row r="34" spans="1:14" s="26" customFormat="1" ht="23.25" customHeight="1" x14ac:dyDescent="0.25">
      <c r="A34" s="6"/>
      <c r="B34" s="15"/>
      <c r="C34" s="11"/>
      <c r="D34" s="11"/>
      <c r="E34" s="6"/>
      <c r="F34" s="15"/>
      <c r="G34" s="11"/>
      <c r="H34" s="6"/>
      <c r="I34" s="16" t="s">
        <v>68</v>
      </c>
      <c r="J34" s="6"/>
      <c r="K34" s="31">
        <v>4000</v>
      </c>
      <c r="L34" s="31">
        <v>4000</v>
      </c>
      <c r="M34" s="31">
        <v>4000</v>
      </c>
      <c r="N34" s="31">
        <f t="shared" si="0"/>
        <v>0</v>
      </c>
    </row>
    <row r="35" spans="1:14" s="26" customFormat="1" ht="29.25" customHeight="1" x14ac:dyDescent="0.25">
      <c r="A35" s="6"/>
      <c r="B35" s="15"/>
      <c r="C35" s="11"/>
      <c r="D35" s="11"/>
      <c r="E35" s="6"/>
      <c r="F35" s="15"/>
      <c r="G35" s="11"/>
      <c r="H35" s="6"/>
      <c r="I35" s="16" t="s">
        <v>69</v>
      </c>
      <c r="J35" s="6"/>
      <c r="K35" s="31">
        <v>30000</v>
      </c>
      <c r="L35" s="31">
        <v>30000</v>
      </c>
      <c r="M35" s="31">
        <v>30000</v>
      </c>
      <c r="N35" s="31">
        <f t="shared" si="0"/>
        <v>0</v>
      </c>
    </row>
    <row r="36" spans="1:14" s="52" customFormat="1" ht="23.25" customHeight="1" x14ac:dyDescent="0.25">
      <c r="A36" s="6"/>
      <c r="B36" s="15"/>
      <c r="C36" s="11"/>
      <c r="D36" s="11"/>
      <c r="E36" s="6"/>
      <c r="F36" s="15"/>
      <c r="G36" s="11"/>
      <c r="H36" s="7" t="s">
        <v>11</v>
      </c>
      <c r="I36" s="14" t="s">
        <v>64</v>
      </c>
      <c r="J36" s="6"/>
      <c r="K36" s="39">
        <f>K46</f>
        <v>10000</v>
      </c>
      <c r="L36" s="39">
        <v>10000</v>
      </c>
      <c r="M36" s="39">
        <f>M46</f>
        <v>3995</v>
      </c>
      <c r="N36" s="39">
        <f t="shared" si="0"/>
        <v>-6005</v>
      </c>
    </row>
    <row r="37" spans="1:14" s="42" customFormat="1" ht="110.45" hidden="1" customHeight="1" x14ac:dyDescent="0.25">
      <c r="A37" s="31" t="s">
        <v>14</v>
      </c>
      <c r="B37" s="43" t="s">
        <v>44</v>
      </c>
      <c r="C37" s="31">
        <v>28180</v>
      </c>
      <c r="D37" s="41"/>
      <c r="E37" s="31" t="s">
        <v>14</v>
      </c>
      <c r="F37" s="43" t="s">
        <v>27</v>
      </c>
      <c r="G37" s="31">
        <v>28180</v>
      </c>
      <c r="H37" s="31" t="s">
        <v>4</v>
      </c>
      <c r="I37" s="43" t="s">
        <v>46</v>
      </c>
      <c r="J37" s="31">
        <v>50000</v>
      </c>
      <c r="K37" s="31"/>
      <c r="L37" s="31"/>
      <c r="M37" s="31"/>
      <c r="N37" s="39">
        <f t="shared" si="0"/>
        <v>0</v>
      </c>
    </row>
    <row r="38" spans="1:14" s="42" customFormat="1" ht="33.6" hidden="1" customHeight="1" x14ac:dyDescent="0.25">
      <c r="A38" s="31" t="s">
        <v>15</v>
      </c>
      <c r="B38" s="43" t="s">
        <v>43</v>
      </c>
      <c r="C38" s="31">
        <v>29850</v>
      </c>
      <c r="D38" s="41"/>
      <c r="E38" s="31" t="s">
        <v>15</v>
      </c>
      <c r="F38" s="43" t="s">
        <v>28</v>
      </c>
      <c r="G38" s="31">
        <v>29850</v>
      </c>
      <c r="H38" s="31"/>
      <c r="I38" s="43"/>
      <c r="J38" s="31"/>
      <c r="K38" s="31"/>
      <c r="L38" s="31"/>
      <c r="M38" s="31"/>
      <c r="N38" s="39">
        <f t="shared" si="0"/>
        <v>0</v>
      </c>
    </row>
    <row r="39" spans="1:14" s="42" customFormat="1" ht="46.9" hidden="1" customHeight="1" x14ac:dyDescent="0.25">
      <c r="A39" s="39" t="s">
        <v>9</v>
      </c>
      <c r="B39" s="44" t="s">
        <v>13</v>
      </c>
      <c r="C39" s="39">
        <f>C40+C41+C42+C43+C44+C45</f>
        <v>271230</v>
      </c>
      <c r="D39" s="39">
        <f>SUM(D42:D42)</f>
        <v>150000</v>
      </c>
      <c r="E39" s="39" t="s">
        <v>9</v>
      </c>
      <c r="F39" s="44" t="s">
        <v>13</v>
      </c>
      <c r="G39" s="39">
        <f>G40+G41+G42+G43+G44+G45</f>
        <v>311370</v>
      </c>
      <c r="H39" s="39" t="s">
        <v>9</v>
      </c>
      <c r="I39" s="44" t="s">
        <v>13</v>
      </c>
      <c r="J39" s="39">
        <f>J40+J41+J42+J43+J44+J45</f>
        <v>0</v>
      </c>
      <c r="K39" s="39">
        <f>K40+K41+K42+K43+K44+K45</f>
        <v>0</v>
      </c>
      <c r="L39" s="39"/>
      <c r="M39" s="39"/>
      <c r="N39" s="39">
        <f t="shared" si="0"/>
        <v>0</v>
      </c>
    </row>
    <row r="40" spans="1:14" s="42" customFormat="1" ht="47.25" hidden="1" x14ac:dyDescent="0.25">
      <c r="A40" s="31" t="s">
        <v>4</v>
      </c>
      <c r="B40" s="45" t="s">
        <v>42</v>
      </c>
      <c r="C40" s="31">
        <v>211390</v>
      </c>
      <c r="D40" s="39"/>
      <c r="E40" s="31" t="s">
        <v>4</v>
      </c>
      <c r="F40" s="45" t="s">
        <v>29</v>
      </c>
      <c r="G40" s="31">
        <v>211390</v>
      </c>
      <c r="H40" s="31" t="s">
        <v>4</v>
      </c>
      <c r="I40" s="45" t="s">
        <v>29</v>
      </c>
      <c r="J40" s="31"/>
      <c r="K40" s="31"/>
      <c r="L40" s="31"/>
      <c r="M40" s="31"/>
      <c r="N40" s="39">
        <f t="shared" si="0"/>
        <v>0</v>
      </c>
    </row>
    <row r="41" spans="1:14" s="42" customFormat="1" ht="46.9" hidden="1" customHeight="1" x14ac:dyDescent="0.25">
      <c r="A41" s="31" t="s">
        <v>5</v>
      </c>
      <c r="B41" s="45" t="s">
        <v>41</v>
      </c>
      <c r="C41" s="31">
        <v>22650</v>
      </c>
      <c r="D41" s="39"/>
      <c r="E41" s="31" t="s">
        <v>5</v>
      </c>
      <c r="F41" s="45" t="s">
        <v>30</v>
      </c>
      <c r="G41" s="31">
        <v>22650</v>
      </c>
      <c r="H41" s="31" t="s">
        <v>5</v>
      </c>
      <c r="I41" s="45" t="s">
        <v>30</v>
      </c>
      <c r="J41" s="31"/>
      <c r="K41" s="31"/>
      <c r="L41" s="31"/>
      <c r="M41" s="31"/>
      <c r="N41" s="39">
        <f t="shared" si="0"/>
        <v>0</v>
      </c>
    </row>
    <row r="42" spans="1:14" s="48" customFormat="1" ht="63" hidden="1" x14ac:dyDescent="0.25">
      <c r="A42" s="46" t="s">
        <v>6</v>
      </c>
      <c r="B42" s="47" t="s">
        <v>40</v>
      </c>
      <c r="C42" s="46">
        <v>37190</v>
      </c>
      <c r="D42" s="46">
        <v>150000</v>
      </c>
      <c r="E42" s="31" t="s">
        <v>6</v>
      </c>
      <c r="F42" s="43" t="s">
        <v>31</v>
      </c>
      <c r="G42" s="31">
        <f>37190+40140</f>
        <v>77330</v>
      </c>
      <c r="H42" s="31" t="s">
        <v>6</v>
      </c>
      <c r="I42" s="43" t="s">
        <v>31</v>
      </c>
      <c r="J42" s="31"/>
      <c r="K42" s="31"/>
      <c r="L42" s="31"/>
      <c r="M42" s="31"/>
      <c r="N42" s="39">
        <f t="shared" si="0"/>
        <v>0</v>
      </c>
    </row>
    <row r="43" spans="1:14" s="42" customFormat="1" hidden="1" x14ac:dyDescent="0.25">
      <c r="A43" s="31"/>
      <c r="B43" s="43"/>
      <c r="C43" s="31"/>
      <c r="D43" s="31"/>
      <c r="E43" s="31"/>
      <c r="F43" s="43"/>
      <c r="G43" s="31"/>
      <c r="H43" s="31"/>
      <c r="I43" s="43"/>
      <c r="J43" s="31"/>
      <c r="K43" s="31"/>
      <c r="L43" s="31"/>
      <c r="M43" s="31"/>
      <c r="N43" s="39">
        <f t="shared" si="0"/>
        <v>0</v>
      </c>
    </row>
    <row r="44" spans="1:14" s="42" customFormat="1" hidden="1" x14ac:dyDescent="0.25">
      <c r="A44" s="31"/>
      <c r="B44" s="43"/>
      <c r="C44" s="31"/>
      <c r="D44" s="31"/>
      <c r="E44" s="31"/>
      <c r="F44" s="43"/>
      <c r="G44" s="31"/>
      <c r="H44" s="31"/>
      <c r="I44" s="43"/>
      <c r="J44" s="31"/>
      <c r="K44" s="31"/>
      <c r="L44" s="31"/>
      <c r="M44" s="31"/>
      <c r="N44" s="39">
        <f t="shared" si="0"/>
        <v>0</v>
      </c>
    </row>
    <row r="45" spans="1:14" s="42" customFormat="1" ht="5.25" hidden="1" customHeight="1" x14ac:dyDescent="0.25">
      <c r="A45" s="31"/>
      <c r="B45" s="43"/>
      <c r="C45" s="31"/>
      <c r="D45" s="31"/>
      <c r="E45" s="31"/>
      <c r="F45" s="43"/>
      <c r="G45" s="31"/>
      <c r="H45" s="31"/>
      <c r="I45" s="43"/>
      <c r="J45" s="31"/>
      <c r="K45" s="31"/>
      <c r="L45" s="31"/>
      <c r="M45" s="31"/>
      <c r="N45" s="39">
        <f t="shared" si="0"/>
        <v>0</v>
      </c>
    </row>
    <row r="46" spans="1:14" s="49" customFormat="1" ht="31.5" x14ac:dyDescent="0.25">
      <c r="A46" s="39" t="s">
        <v>10</v>
      </c>
      <c r="B46" s="44" t="s">
        <v>2</v>
      </c>
      <c r="C46" s="39" t="e">
        <f>#REF!+#REF!+#REF!+#REF!</f>
        <v>#REF!</v>
      </c>
      <c r="D46" s="39" t="e">
        <f>SUM(#REF!)</f>
        <v>#REF!</v>
      </c>
      <c r="E46" s="39" t="s">
        <v>10</v>
      </c>
      <c r="F46" s="44" t="s">
        <v>2</v>
      </c>
      <c r="G46" s="39" t="e">
        <f>#REF!+#REF!+#REF!+#REF!</f>
        <v>#REF!</v>
      </c>
      <c r="H46" s="39"/>
      <c r="I46" s="43" t="s">
        <v>55</v>
      </c>
      <c r="J46" s="39" t="e">
        <f>#REF!+#REF!+#REF!</f>
        <v>#REF!</v>
      </c>
      <c r="K46" s="31">
        <v>10000</v>
      </c>
      <c r="L46" s="31">
        <v>10000</v>
      </c>
      <c r="M46" s="31">
        <v>3995</v>
      </c>
      <c r="N46" s="31">
        <f t="shared" si="0"/>
        <v>-6005</v>
      </c>
    </row>
    <row r="47" spans="1:14" s="49" customFormat="1" ht="31.5" hidden="1" x14ac:dyDescent="0.25">
      <c r="A47" s="39" t="s">
        <v>11</v>
      </c>
      <c r="B47" s="44" t="s">
        <v>3</v>
      </c>
      <c r="C47" s="39" t="e">
        <f>C48+C51+#REF!</f>
        <v>#REF!</v>
      </c>
      <c r="D47" s="39" t="e">
        <f>#REF!+#REF!+#REF!+D56+#REF!+#REF!+D51</f>
        <v>#REF!</v>
      </c>
      <c r="E47" s="39" t="s">
        <v>11</v>
      </c>
      <c r="F47" s="44" t="s">
        <v>39</v>
      </c>
      <c r="G47" s="39" t="e">
        <f>G48+G51+#REF!</f>
        <v>#REF!</v>
      </c>
      <c r="H47" s="39" t="s">
        <v>26</v>
      </c>
      <c r="I47" s="50" t="s">
        <v>63</v>
      </c>
      <c r="J47" s="39" t="e">
        <f>J48+J51+J54+#REF!+#REF!+#REF!+#REF!+#REF!+#REF!+#REF!+#REF!+#REF!+#REF!+#REF!</f>
        <v>#REF!</v>
      </c>
      <c r="K47" s="39">
        <f>K48</f>
        <v>100000</v>
      </c>
      <c r="L47" s="39">
        <f>L48</f>
        <v>100000</v>
      </c>
      <c r="M47" s="39">
        <f>M48</f>
        <v>0</v>
      </c>
      <c r="N47" s="39">
        <f t="shared" si="0"/>
        <v>-100000</v>
      </c>
    </row>
    <row r="48" spans="1:14" ht="33" hidden="1" customHeight="1" x14ac:dyDescent="0.25">
      <c r="A48" s="21" t="s">
        <v>24</v>
      </c>
      <c r="B48" s="16" t="s">
        <v>16</v>
      </c>
      <c r="C48" s="6" t="e">
        <f>C49+C50+#REF!+#REF!</f>
        <v>#REF!</v>
      </c>
      <c r="D48" s="6">
        <v>1000</v>
      </c>
      <c r="E48" s="21" t="s">
        <v>24</v>
      </c>
      <c r="F48" s="16" t="s">
        <v>16</v>
      </c>
      <c r="G48" s="6" t="e">
        <f>G49+G50+#REF!+#REF!</f>
        <v>#REF!</v>
      </c>
      <c r="H48" s="30"/>
      <c r="I48" s="59" t="s">
        <v>56</v>
      </c>
      <c r="J48" s="15">
        <f>J49+J50</f>
        <v>0</v>
      </c>
      <c r="K48" s="53">
        <v>100000</v>
      </c>
      <c r="L48" s="53">
        <v>100000</v>
      </c>
      <c r="M48" s="53"/>
      <c r="N48" s="31">
        <f t="shared" si="0"/>
        <v>-100000</v>
      </c>
    </row>
    <row r="49" spans="1:14" x14ac:dyDescent="0.25">
      <c r="A49" s="6"/>
      <c r="B49" s="18" t="s">
        <v>32</v>
      </c>
      <c r="C49" s="6">
        <v>1200</v>
      </c>
      <c r="D49" s="6">
        <v>1200</v>
      </c>
      <c r="E49" s="6"/>
      <c r="F49" s="18" t="s">
        <v>37</v>
      </c>
      <c r="G49" s="6">
        <v>1200</v>
      </c>
      <c r="H49" s="7" t="s">
        <v>26</v>
      </c>
      <c r="I49" s="60" t="s">
        <v>62</v>
      </c>
      <c r="J49" s="6"/>
      <c r="K49" s="39">
        <v>250000</v>
      </c>
      <c r="L49" s="62">
        <v>250000</v>
      </c>
      <c r="M49" s="62">
        <v>250000</v>
      </c>
      <c r="N49" s="39">
        <f t="shared" si="0"/>
        <v>0</v>
      </c>
    </row>
    <row r="50" spans="1:14" ht="17.25" customHeight="1" x14ac:dyDescent="0.25">
      <c r="A50" s="6"/>
      <c r="B50" s="18" t="s">
        <v>33</v>
      </c>
      <c r="C50" s="6">
        <v>500</v>
      </c>
      <c r="D50" s="6">
        <v>8250</v>
      </c>
      <c r="E50" s="6"/>
      <c r="F50" s="18" t="s">
        <v>38</v>
      </c>
      <c r="G50" s="6">
        <v>500</v>
      </c>
      <c r="H50" s="6"/>
      <c r="I50" s="18" t="s">
        <v>58</v>
      </c>
      <c r="J50" s="6"/>
      <c r="K50" s="31"/>
      <c r="L50" s="31"/>
      <c r="M50" s="31"/>
      <c r="N50" s="31"/>
    </row>
    <row r="51" spans="1:14" ht="17.25" customHeight="1" x14ac:dyDescent="0.25">
      <c r="A51" s="21" t="s">
        <v>25</v>
      </c>
      <c r="B51" s="16" t="s">
        <v>17</v>
      </c>
      <c r="C51" s="6" t="e">
        <f>C52+C54+C55+C56+#REF!</f>
        <v>#REF!</v>
      </c>
      <c r="D51" s="6">
        <f>SUM(D52:D55)</f>
        <v>7600</v>
      </c>
      <c r="E51" s="21" t="s">
        <v>25</v>
      </c>
      <c r="F51" s="16" t="s">
        <v>17</v>
      </c>
      <c r="G51" s="6" t="e">
        <f>G52+G54+G55+G56+#REF!</f>
        <v>#REF!</v>
      </c>
      <c r="H51" s="21"/>
      <c r="I51" s="29" t="s">
        <v>59</v>
      </c>
      <c r="J51" s="7">
        <f>J52</f>
        <v>0</v>
      </c>
      <c r="K51" s="39"/>
      <c r="L51" s="39"/>
      <c r="M51" s="39"/>
      <c r="N51" s="31"/>
    </row>
    <row r="52" spans="1:14" x14ac:dyDescent="0.25">
      <c r="A52" s="6"/>
      <c r="B52" s="18" t="s">
        <v>34</v>
      </c>
      <c r="C52" s="6">
        <v>1200</v>
      </c>
      <c r="D52" s="6">
        <v>600</v>
      </c>
      <c r="E52" s="6"/>
      <c r="F52" s="18" t="s">
        <v>34</v>
      </c>
      <c r="G52" s="6">
        <v>1200</v>
      </c>
      <c r="H52" s="6"/>
      <c r="I52" s="29" t="s">
        <v>60</v>
      </c>
      <c r="J52" s="6"/>
      <c r="K52" s="31"/>
      <c r="L52" s="31"/>
      <c r="M52" s="31"/>
      <c r="N52" s="31"/>
    </row>
    <row r="53" spans="1:14" s="27" customFormat="1" x14ac:dyDescent="0.25">
      <c r="A53" s="6"/>
      <c r="B53" s="18"/>
      <c r="C53" s="6"/>
      <c r="D53" s="6"/>
      <c r="E53" s="6"/>
      <c r="F53" s="18"/>
      <c r="G53" s="6"/>
      <c r="H53" s="6"/>
      <c r="I53" s="29" t="s">
        <v>45</v>
      </c>
      <c r="J53" s="6"/>
      <c r="K53" s="31"/>
      <c r="L53" s="31"/>
      <c r="M53" s="31"/>
      <c r="N53" s="31"/>
    </row>
    <row r="54" spans="1:14" ht="31.5" x14ac:dyDescent="0.25">
      <c r="A54" s="6"/>
      <c r="B54" s="18" t="s">
        <v>33</v>
      </c>
      <c r="C54" s="6">
        <v>750</v>
      </c>
      <c r="D54" s="6">
        <v>2300</v>
      </c>
      <c r="E54" s="6"/>
      <c r="F54" s="18" t="s">
        <v>38</v>
      </c>
      <c r="G54" s="6">
        <v>750</v>
      </c>
      <c r="H54" s="6"/>
      <c r="I54" s="57" t="s">
        <v>61</v>
      </c>
      <c r="J54" s="7">
        <f>J55+J56</f>
        <v>0</v>
      </c>
      <c r="K54" s="39"/>
      <c r="L54" s="39"/>
      <c r="M54" s="39"/>
      <c r="N54" s="31"/>
    </row>
    <row r="55" spans="1:14" x14ac:dyDescent="0.25">
      <c r="A55" s="6"/>
      <c r="B55" s="18" t="s">
        <v>35</v>
      </c>
      <c r="C55" s="6">
        <v>1800</v>
      </c>
      <c r="D55" s="6">
        <v>4700</v>
      </c>
      <c r="E55" s="6"/>
      <c r="F55" s="18" t="s">
        <v>35</v>
      </c>
      <c r="G55" s="6">
        <v>1800</v>
      </c>
      <c r="H55" s="6"/>
      <c r="I55" s="18" t="s">
        <v>49</v>
      </c>
      <c r="J55" s="6"/>
      <c r="K55" s="31"/>
      <c r="L55" s="31"/>
      <c r="M55" s="31"/>
      <c r="N55" s="31"/>
    </row>
    <row r="56" spans="1:14" s="3" customFormat="1" x14ac:dyDescent="0.25">
      <c r="A56" s="21"/>
      <c r="B56" s="18" t="s">
        <v>36</v>
      </c>
      <c r="C56" s="6">
        <v>800</v>
      </c>
      <c r="D56" s="6" t="e">
        <f>SUM(#REF!)</f>
        <v>#REF!</v>
      </c>
      <c r="E56" s="21"/>
      <c r="F56" s="18" t="s">
        <v>36</v>
      </c>
      <c r="G56" s="6">
        <v>800</v>
      </c>
      <c r="H56" s="21"/>
      <c r="I56" s="28" t="s">
        <v>50</v>
      </c>
      <c r="J56" s="6"/>
      <c r="K56" s="31"/>
      <c r="L56" s="31"/>
      <c r="M56" s="31"/>
      <c r="N56" s="31"/>
    </row>
    <row r="57" spans="1:14" s="42" customFormat="1" x14ac:dyDescent="0.25">
      <c r="A57" s="39"/>
      <c r="B57" s="51"/>
      <c r="C57" s="31"/>
      <c r="D57" s="31"/>
      <c r="E57" s="39"/>
      <c r="F57" s="51"/>
      <c r="G57" s="31"/>
      <c r="H57" s="39"/>
      <c r="I57" s="51" t="s">
        <v>51</v>
      </c>
      <c r="J57" s="39">
        <v>343079</v>
      </c>
      <c r="K57" s="39"/>
      <c r="L57" s="39"/>
      <c r="M57" s="39"/>
      <c r="N57" s="31"/>
    </row>
    <row r="58" spans="1:14" s="42" customFormat="1" x14ac:dyDescent="0.25">
      <c r="A58" s="39"/>
      <c r="B58" s="51"/>
      <c r="C58" s="31"/>
      <c r="D58" s="31"/>
      <c r="E58" s="39"/>
      <c r="F58" s="51"/>
      <c r="G58" s="31"/>
      <c r="H58" s="7" t="s">
        <v>57</v>
      </c>
      <c r="I58" s="60" t="s">
        <v>74</v>
      </c>
      <c r="J58" s="39"/>
      <c r="K58" s="39"/>
      <c r="L58" s="39"/>
      <c r="M58" s="39"/>
      <c r="N58" s="31"/>
    </row>
    <row r="59" spans="1:14" s="42" customFormat="1" x14ac:dyDescent="0.25">
      <c r="A59" s="39"/>
      <c r="B59" s="51"/>
      <c r="C59" s="31"/>
      <c r="D59" s="31"/>
      <c r="E59" s="39"/>
      <c r="F59" s="51"/>
      <c r="G59" s="31"/>
      <c r="H59" s="39"/>
      <c r="I59" s="51" t="s">
        <v>72</v>
      </c>
      <c r="J59" s="39"/>
      <c r="K59" s="39"/>
      <c r="L59" s="39"/>
      <c r="M59" s="39">
        <v>230092</v>
      </c>
      <c r="N59" s="39">
        <f>M59-L59</f>
        <v>230092</v>
      </c>
    </row>
    <row r="60" spans="1:14" s="2" customFormat="1" ht="20.25" customHeight="1" x14ac:dyDescent="0.25">
      <c r="A60" s="7"/>
      <c r="B60" s="17" t="s">
        <v>12</v>
      </c>
      <c r="C60" s="7" t="e">
        <f>C39+C46+C47+#REF!+C25</f>
        <v>#REF!</v>
      </c>
      <c r="D60" s="7" t="e">
        <f>D39+#REF!+D46+D47</f>
        <v>#REF!</v>
      </c>
      <c r="E60" s="7"/>
      <c r="F60" s="17" t="s">
        <v>12</v>
      </c>
      <c r="G60" s="7" t="e">
        <f>G39+G46+G47+#REF!+G25</f>
        <v>#REF!</v>
      </c>
      <c r="H60" s="7"/>
      <c r="I60" s="17" t="s">
        <v>12</v>
      </c>
      <c r="J60" s="7" t="e">
        <f>#REF!+J25+J46+J47+J57</f>
        <v>#REF!</v>
      </c>
      <c r="K60" s="7">
        <f>K25+K26+K29+K36+K47+K49</f>
        <v>650000</v>
      </c>
      <c r="L60" s="7">
        <f>L25+L26+L29+L36+L47+L49</f>
        <v>650000</v>
      </c>
      <c r="M60" s="7">
        <f>M25+M26+M29+M36+M47+M49+M59</f>
        <v>650000</v>
      </c>
      <c r="N60" s="39">
        <f t="shared" si="0"/>
        <v>0</v>
      </c>
    </row>
    <row r="61" spans="1:14" s="2" customFormat="1" ht="20.25" customHeight="1" x14ac:dyDescent="0.25">
      <c r="D61" s="10"/>
    </row>
    <row r="62" spans="1:14" hidden="1" x14ac:dyDescent="0.25">
      <c r="A62" s="8"/>
      <c r="B62" s="9"/>
      <c r="E62" s="8"/>
      <c r="F62" s="9"/>
      <c r="H62" s="8"/>
      <c r="I62" s="9"/>
    </row>
    <row r="63" spans="1:14" hidden="1" x14ac:dyDescent="0.25">
      <c r="A63" s="8"/>
      <c r="B63" s="9"/>
      <c r="E63" s="8"/>
      <c r="F63" s="9"/>
      <c r="H63" s="8"/>
      <c r="I63" s="9"/>
    </row>
    <row r="64" spans="1:14" hidden="1" x14ac:dyDescent="0.25">
      <c r="A64" s="8"/>
      <c r="B64" s="9"/>
      <c r="E64" s="8"/>
      <c r="F64" s="9"/>
      <c r="H64" s="8"/>
      <c r="I64" s="9"/>
    </row>
    <row r="65" spans="1:15" hidden="1" x14ac:dyDescent="0.25">
      <c r="A65" s="8"/>
      <c r="B65" s="9"/>
      <c r="E65" s="8"/>
      <c r="F65" s="9"/>
      <c r="H65" s="8"/>
      <c r="I65" s="9"/>
    </row>
    <row r="66" spans="1:15" hidden="1" x14ac:dyDescent="0.25">
      <c r="A66" s="8"/>
      <c r="B66" s="8"/>
      <c r="E66" s="8"/>
      <c r="F66" s="8"/>
      <c r="H66" s="8"/>
      <c r="I66" s="8"/>
    </row>
    <row r="67" spans="1:15" hidden="1" x14ac:dyDescent="0.25">
      <c r="A67" s="4"/>
      <c r="E67" s="4"/>
      <c r="H67" s="4"/>
    </row>
    <row r="68" spans="1:15" x14ac:dyDescent="0.25">
      <c r="A68" s="5"/>
      <c r="B68" s="1">
        <v>130130</v>
      </c>
      <c r="C68" s="1" t="e">
        <f>C37+C38+C42+#REF!+#REF!+#REF!</f>
        <v>#REF!</v>
      </c>
      <c r="E68" s="5"/>
      <c r="F68" s="22">
        <v>130130</v>
      </c>
      <c r="G68" s="22" t="e">
        <f>G37+G38+#REF!+#REF!+#REF!</f>
        <v>#REF!</v>
      </c>
      <c r="H68" s="5"/>
      <c r="I68" s="25">
        <v>111070</v>
      </c>
      <c r="K68" s="34">
        <f>K27+K28+K32+K33+K34+K35+K36+K47</f>
        <v>188000</v>
      </c>
      <c r="L68" s="61">
        <f>L27+L28+L32+L33+L34+L35+L36+L47</f>
        <v>181500</v>
      </c>
      <c r="M68" s="63">
        <f>M27+M32+M33+M34+M35+M36+M47</f>
        <v>55495</v>
      </c>
      <c r="N68" s="61">
        <f>N27+N28+N32+N33+N34+N35+N36+N47</f>
        <v>-126005</v>
      </c>
    </row>
    <row r="69" spans="1:15" x14ac:dyDescent="0.25">
      <c r="A69" s="5"/>
      <c r="B69" s="1">
        <v>110320</v>
      </c>
      <c r="C69" s="1">
        <f>C41</f>
        <v>22650</v>
      </c>
      <c r="E69" s="5"/>
      <c r="F69" s="22">
        <v>110320</v>
      </c>
      <c r="G69" s="22">
        <f>G41</f>
        <v>22650</v>
      </c>
      <c r="H69" s="5"/>
      <c r="I69" s="25">
        <v>130130</v>
      </c>
      <c r="K69" s="34">
        <f>K25+K30+K49+K31</f>
        <v>462000</v>
      </c>
      <c r="L69" s="61">
        <f>L25+L30+L49+L31</f>
        <v>468500</v>
      </c>
      <c r="M69" s="63">
        <f>M25+M30+M31+M49+M59</f>
        <v>594505</v>
      </c>
      <c r="N69" s="61">
        <f>N25+N30+N49+N31+N59</f>
        <v>126005</v>
      </c>
      <c r="O69" s="61"/>
    </row>
    <row r="70" spans="1:15" x14ac:dyDescent="0.25">
      <c r="A70" s="5"/>
      <c r="B70" s="1">
        <v>110360</v>
      </c>
      <c r="C70" s="1" t="e">
        <f>C47</f>
        <v>#REF!</v>
      </c>
      <c r="E70" s="5"/>
      <c r="F70" s="22">
        <v>110360</v>
      </c>
      <c r="H70" s="5"/>
      <c r="K70" s="2">
        <f>K68+K69</f>
        <v>650000</v>
      </c>
      <c r="L70" s="2">
        <f>L68+L69</f>
        <v>650000</v>
      </c>
      <c r="M70" s="2">
        <f>M68+M69</f>
        <v>650000</v>
      </c>
      <c r="N70" s="2">
        <f>N68+N69</f>
        <v>0</v>
      </c>
    </row>
    <row r="71" spans="1:15" x14ac:dyDescent="0.25">
      <c r="A71" s="5"/>
      <c r="B71" s="1">
        <v>240120</v>
      </c>
      <c r="C71" s="1">
        <f>C40</f>
        <v>211390</v>
      </c>
      <c r="E71" s="5"/>
      <c r="F71" s="22">
        <v>240120</v>
      </c>
      <c r="G71" s="22">
        <f>G40+G42</f>
        <v>288720</v>
      </c>
      <c r="H71" s="5"/>
    </row>
    <row r="72" spans="1:15" x14ac:dyDescent="0.25">
      <c r="B72" s="1">
        <v>111070</v>
      </c>
      <c r="C72" s="1" t="e">
        <f>#REF!</f>
        <v>#REF!</v>
      </c>
      <c r="F72" s="22">
        <v>111070</v>
      </c>
      <c r="G72" s="22" t="e">
        <f>#REF!+G47</f>
        <v>#REF!</v>
      </c>
    </row>
    <row r="73" spans="1:15" x14ac:dyDescent="0.25">
      <c r="C73" s="1" t="e">
        <f>SUM(C68:C72)</f>
        <v>#REF!</v>
      </c>
      <c r="G73" s="22" t="e">
        <f>SUM(G68:G72)</f>
        <v>#REF!</v>
      </c>
    </row>
  </sheetData>
  <mergeCells count="10">
    <mergeCell ref="A15:D15"/>
    <mergeCell ref="A10:C10"/>
    <mergeCell ref="A11:D11"/>
    <mergeCell ref="A13:D13"/>
    <mergeCell ref="A14:D14"/>
    <mergeCell ref="A22:N22"/>
    <mergeCell ref="A18:C18"/>
    <mergeCell ref="A19:D19"/>
    <mergeCell ref="A21:N21"/>
    <mergeCell ref="A20:N20"/>
  </mergeCells>
  <pageMargins left="0.31496062992125984" right="0" top="0.51181102362204722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2023-11-02T12:01:38Z</cp:lastPrinted>
  <dcterms:created xsi:type="dcterms:W3CDTF">2020-05-18T08:47:23Z</dcterms:created>
  <dcterms:modified xsi:type="dcterms:W3CDTF">2023-11-02T12:03:03Z</dcterms:modified>
</cp:coreProperties>
</file>