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Лист1!$A$1:$AB$53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 refMode="R1C1"/>
</workbook>
</file>

<file path=xl/calcChain.xml><?xml version="1.0" encoding="utf-8"?>
<calcChain xmlns="http://schemas.openxmlformats.org/spreadsheetml/2006/main">
  <c r="AC26" i="15" l="1"/>
  <c r="Y53" i="15"/>
  <c r="W53" i="15"/>
  <c r="N53" i="15"/>
  <c r="L26" i="15" l="1"/>
  <c r="H34" i="15" l="1"/>
  <c r="I25" i="15"/>
  <c r="R36" i="15" l="1"/>
  <c r="Q36" i="15"/>
  <c r="F30" i="15" l="1"/>
  <c r="Y38" i="15" l="1"/>
  <c r="V38" i="15"/>
  <c r="O38" i="15"/>
  <c r="J38" i="15"/>
  <c r="J34" i="15" l="1"/>
  <c r="S36" i="15" l="1"/>
  <c r="M36" i="15"/>
  <c r="Y34" i="15" l="1"/>
  <c r="P34" i="15"/>
  <c r="AB30" i="15"/>
  <c r="Y36" i="15"/>
  <c r="X36" i="15"/>
  <c r="T36" i="15"/>
  <c r="M34" i="15"/>
  <c r="G32" i="15"/>
  <c r="D28" i="15"/>
  <c r="AB28" i="15" s="1"/>
  <c r="AB34" i="15" l="1"/>
  <c r="N26" i="15"/>
  <c r="Y26" i="15"/>
  <c r="W26" i="15"/>
  <c r="AB53" i="15"/>
  <c r="X26" i="15" l="1"/>
  <c r="C53" i="15" l="1"/>
  <c r="U36" i="15" l="1"/>
  <c r="O37" i="15" l="1"/>
  <c r="U28" i="15"/>
  <c r="U29" i="15"/>
  <c r="U30" i="15"/>
  <c r="U31" i="15"/>
  <c r="U32" i="15"/>
  <c r="U33" i="15"/>
  <c r="U34" i="15"/>
  <c r="U35" i="15"/>
  <c r="U37" i="15"/>
  <c r="U38" i="15"/>
  <c r="U27" i="15"/>
  <c r="C28" i="15"/>
  <c r="C29" i="15"/>
  <c r="C30" i="15"/>
  <c r="C31" i="15"/>
  <c r="C32" i="15"/>
  <c r="AB32" i="15" s="1"/>
  <c r="C33" i="15"/>
  <c r="C35" i="15"/>
  <c r="AB35" i="15" s="1"/>
  <c r="C36" i="15"/>
  <c r="AB36" i="15" s="1"/>
  <c r="C27" i="15"/>
  <c r="D26" i="15"/>
  <c r="E26" i="15"/>
  <c r="F26" i="15"/>
  <c r="G26" i="15"/>
  <c r="H26" i="15"/>
  <c r="J26" i="15"/>
  <c r="K26" i="15"/>
  <c r="P26" i="15"/>
  <c r="Q26" i="15"/>
  <c r="R26" i="15"/>
  <c r="S26" i="15"/>
  <c r="T26" i="15"/>
  <c r="V26" i="15"/>
  <c r="Z26" i="15"/>
  <c r="AA26" i="15"/>
  <c r="D25" i="15"/>
  <c r="E25" i="15"/>
  <c r="F25" i="15"/>
  <c r="G25" i="15"/>
  <c r="H25" i="15"/>
  <c r="J25" i="15"/>
  <c r="K25" i="15"/>
  <c r="M25" i="15"/>
  <c r="P25" i="15"/>
  <c r="Q25" i="15"/>
  <c r="R25" i="15"/>
  <c r="S25" i="15"/>
  <c r="T25" i="15"/>
  <c r="V25" i="15"/>
  <c r="Y25" i="15"/>
  <c r="Z25" i="15"/>
  <c r="AA25" i="15"/>
  <c r="C38" i="15"/>
  <c r="O25" i="15"/>
  <c r="C34" i="15"/>
  <c r="L47" i="13"/>
  <c r="S47" i="13"/>
  <c r="T47" i="13"/>
  <c r="U47" i="13"/>
  <c r="AA47" i="13"/>
  <c r="AA15" i="13" s="1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44" i="13"/>
  <c r="K38" i="13"/>
  <c r="K50" i="13"/>
  <c r="AA18" i="13"/>
  <c r="Z18" i="13"/>
  <c r="D18" i="13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 s="1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E13" i="14"/>
  <c r="C45" i="13"/>
  <c r="D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D8" i="12"/>
  <c r="C8" i="12" s="1"/>
  <c r="D11" i="12"/>
  <c r="E17" i="12"/>
  <c r="C17" i="12" s="1"/>
  <c r="G16" i="12" s="1"/>
  <c r="D20" i="12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 s="1"/>
  <c r="D16" i="12"/>
  <c r="M26" i="15"/>
  <c r="C37" i="15"/>
  <c r="O26" i="15"/>
  <c r="AB29" i="15"/>
  <c r="E6" i="12"/>
  <c r="C16" i="12"/>
  <c r="F16" i="12" s="1"/>
  <c r="E4" i="14"/>
  <c r="C16" i="14" l="1"/>
  <c r="C20" i="12"/>
  <c r="G19" i="12" s="1"/>
  <c r="C14" i="12"/>
  <c r="G13" i="12" s="1"/>
  <c r="C15" i="14"/>
  <c r="C13" i="14"/>
  <c r="M15" i="13"/>
  <c r="C18" i="13"/>
  <c r="M17" i="13"/>
  <c r="C47" i="13"/>
  <c r="AC30" i="15"/>
  <c r="AB31" i="15"/>
  <c r="AB27" i="15"/>
  <c r="AB26" i="15"/>
  <c r="C25" i="15"/>
  <c r="AB33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U25" i="15"/>
  <c r="AB37" i="15"/>
  <c r="U26" i="15"/>
  <c r="AB38" i="15"/>
  <c r="C26" i="15"/>
  <c r="C12" i="14"/>
  <c r="C11" i="14"/>
  <c r="F7" i="12"/>
  <c r="C4" i="12"/>
  <c r="F4" i="12" s="1"/>
  <c r="D5" i="14"/>
  <c r="C9" i="14"/>
  <c r="C5" i="14" s="1"/>
  <c r="C6" i="12"/>
  <c r="H4" i="12" s="1"/>
  <c r="H7" i="12"/>
  <c r="G7" i="12"/>
  <c r="C5" i="12"/>
  <c r="G4" i="12" s="1"/>
  <c r="C17" i="13"/>
  <c r="D6" i="12"/>
  <c r="C4" i="14" l="1"/>
  <c r="AC32" i="15"/>
  <c r="AC28" i="15"/>
  <c r="AB25" i="15"/>
</calcChain>
</file>

<file path=xl/sharedStrings.xml><?xml version="1.0" encoding="utf-8"?>
<sst xmlns="http://schemas.openxmlformats.org/spreadsheetml/2006/main" count="228" uniqueCount="117">
  <si>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</si>
  <si>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</si>
  <si>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</si>
  <si>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</si>
  <si>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</si>
  <si>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</si>
  <si>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</si>
  <si>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</si>
  <si>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</si>
  <si>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</si>
  <si>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</si>
  <si>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</si>
  <si>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</si>
  <si>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</si>
  <si>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</si>
  <si>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</si>
  <si>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</si>
  <si>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</si>
  <si>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</si>
  <si>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</si>
  <si>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</si>
  <si>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</si>
  <si>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</si>
  <si>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</si>
  <si>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</si>
  <si>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</si>
  <si>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</si>
  <si>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</si>
  <si>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</si>
  <si>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</si>
  <si>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</si>
  <si>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</si>
  <si>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</si>
  <si>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</si>
  <si>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</si>
  <si>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</si>
  <si>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</si>
  <si>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</si>
  <si>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</si>
  <si>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</si>
  <si>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</si>
  <si>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</si>
  <si>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</si>
  <si>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</si>
  <si>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</si>
  <si>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</si>
  <si>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</si>
  <si>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</si>
  <si>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</si>
  <si>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</si>
  <si>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</si>
  <si>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</si>
  <si>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</si>
  <si>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</si>
  <si>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</si>
  <si>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</si>
  <si>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</si>
  <si>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</si>
  <si>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</si>
  <si>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</si>
  <si>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</si>
  <si>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</si>
  <si>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</si>
  <si>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</si>
  <si>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</si>
  <si>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</si>
  <si>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</si>
  <si>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</si>
  <si>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</si>
  <si>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</si>
  <si>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</si>
  <si>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</si>
  <si>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</si>
  <si>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</si>
  <si>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</si>
  <si>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</si>
  <si>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</si>
  <si>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</si>
  <si>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</si>
  <si>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</si>
  <si>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</si>
  <si>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>Ожид. 2019 г.</t>
  </si>
  <si>
    <t>Прогноз 2020 г.</t>
  </si>
  <si>
    <t xml:space="preserve">к Решению Тираспольского городского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</si>
  <si>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</si>
  <si>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</si>
  <si>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</si>
  <si>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</si>
  <si>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</si>
  <si>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</si>
  <si>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</si>
  <si>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</si>
  <si>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</si>
  <si>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</si>
  <si>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</si>
  <si>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</si>
  <si>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</si>
  <si>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>Приложение № 3</t>
  </si>
  <si>
    <t>7) МУ "Тираспольский городской стадион им. Е.Я. Шинкаренко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</si>
  <si>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2023 год</t>
  </si>
  <si>
    <t>платные услуги городского стадиона и ледового катка</t>
  </si>
  <si>
    <t xml:space="preserve">плата за проживание спортсменов </t>
  </si>
  <si>
    <t>плата за предоставление инвентаря</t>
  </si>
  <si>
    <t>оформление фотозон</t>
  </si>
  <si>
    <t xml:space="preserve">плата за аренду помещений                       </t>
  </si>
  <si>
    <t>плата за питание работников организаций образования</t>
  </si>
  <si>
    <t>Совета народных депутатов</t>
  </si>
  <si>
    <t xml:space="preserve">"О внесении изменений 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</si>
  <si>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</si>
  <si>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</si>
  <si>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</si>
  <si>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</si>
  <si>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года"</t>
  </si>
  <si>
    <t>№ 4 от "9" февраля 2023 г.</t>
  </si>
  <si>
    <t>города Тирасполь на 2023 год»</t>
  </si>
  <si>
    <t>Приложение №3</t>
  </si>
  <si>
    <t>№ 74 от 23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</si>
</sst>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24" fillId="5" borderId="0" xfId="0" applyFont="1" applyFill="1" applyAlignment="1">
      <alignment horizontal="center"/>
    </xf>
    <xf numFmtId="0" fontId="17" fillId="5" borderId="32" xfId="0" applyFont="1" applyFill="1" applyBorder="1" applyAlignment="1">
      <alignment horizontal="center" wrapText="1"/>
    </xf>
    <xf numFmtId="3" fontId="25" fillId="5" borderId="0" xfId="0" applyNumberFormat="1" applyFont="1" applyFill="1"/>
    <xf numFmtId="3" fontId="18" fillId="5" borderId="0" xfId="0" applyNumberFormat="1" applyFont="1" applyFill="1"/>
    <xf numFmtId="0" fontId="25" fillId="5" borderId="0" xfId="0" applyFont="1" applyFill="1" applyBorder="1" applyAlignment="1">
      <alignment horizontal="center"/>
    </xf>
    <xf numFmtId="0" fontId="31" fillId="5" borderId="0" xfId="0" applyFont="1" applyFill="1" applyAlignment="1">
      <alignment horizontal="left" wrapText="1"/>
    </xf>
    <xf numFmtId="0" fontId="31" fillId="5" borderId="0" xfId="0" applyFont="1" applyFill="1" applyAlignment="1">
      <alignment horizontal="left" wrapText="1"/>
    </xf>
    <xf numFmtId="0" fontId="17" fillId="0" borderId="0" xfId="0" applyFont="1" applyAlignment="1">
      <alignment horizontal="right"/>
    </xf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  <xf numFmtId="0" fontId="22" fillId="0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57" t="s">
        <v>64</v>
      </c>
      <c r="B1" s="157"/>
      <c r="C1" s="157"/>
      <c r="D1" s="157"/>
      <c r="E1" s="157"/>
      <c r="F1" s="156"/>
      <c r="G1" s="156"/>
      <c r="H1" s="33"/>
    </row>
    <row r="2" spans="1:8" ht="15" customHeight="1" thickBot="1" x14ac:dyDescent="0.25">
      <c r="A2" s="158" t="s">
        <v>23</v>
      </c>
      <c r="B2" s="159"/>
      <c r="C2" s="159"/>
      <c r="D2" s="159"/>
      <c r="E2" s="160"/>
      <c r="F2" s="161">
        <v>2014</v>
      </c>
      <c r="G2" s="163">
        <v>2015</v>
      </c>
      <c r="H2" s="169">
        <v>2016</v>
      </c>
    </row>
    <row r="3" spans="1:8" ht="25.5" customHeight="1" thickBot="1" x14ac:dyDescent="0.25">
      <c r="A3" s="163" t="s">
        <v>26</v>
      </c>
      <c r="B3" s="166" t="s">
        <v>11</v>
      </c>
      <c r="C3" s="167"/>
      <c r="D3" s="168"/>
      <c r="E3" s="30" t="s">
        <v>13</v>
      </c>
      <c r="F3" s="162"/>
      <c r="G3" s="164"/>
      <c r="H3" s="170"/>
    </row>
    <row r="4" spans="1:8" ht="18" customHeight="1" thickBot="1" x14ac:dyDescent="0.25">
      <c r="A4" s="164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71" t="e">
        <f>C4</f>
        <v>#REF!</v>
      </c>
      <c r="G4" s="174" t="e">
        <f>C5</f>
        <v>#REF!</v>
      </c>
      <c r="H4" s="177" t="e">
        <f>C6</f>
        <v>#REF!</v>
      </c>
    </row>
    <row r="5" spans="1:8" ht="18" customHeight="1" thickBot="1" x14ac:dyDescent="0.25">
      <c r="A5" s="164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72"/>
      <c r="G5" s="175"/>
      <c r="H5" s="178"/>
    </row>
    <row r="6" spans="1:8" ht="18" customHeight="1" thickBot="1" x14ac:dyDescent="0.25">
      <c r="A6" s="165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73"/>
      <c r="G6" s="176"/>
      <c r="H6" s="179"/>
    </row>
    <row r="7" spans="1:8" ht="18" customHeight="1" x14ac:dyDescent="0.2">
      <c r="A7" s="150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80" t="e">
        <f>C7</f>
        <v>#REF!</v>
      </c>
      <c r="G7" s="182" t="e">
        <f>C8</f>
        <v>#REF!</v>
      </c>
      <c r="H7" s="184" t="e">
        <f>C9</f>
        <v>#REF!</v>
      </c>
    </row>
    <row r="8" spans="1:8" ht="18" customHeight="1" x14ac:dyDescent="0.2">
      <c r="A8" s="151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80"/>
      <c r="G8" s="182"/>
      <c r="H8" s="184"/>
    </row>
    <row r="9" spans="1:8" ht="18" customHeight="1" thickBot="1" x14ac:dyDescent="0.25">
      <c r="A9" s="152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81"/>
      <c r="G9" s="183"/>
      <c r="H9" s="185"/>
    </row>
    <row r="10" spans="1:8" ht="18" customHeight="1" x14ac:dyDescent="0.2">
      <c r="A10" s="150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86" t="e">
        <f>C10</f>
        <v>#REF!</v>
      </c>
      <c r="G10" s="187" t="e">
        <f>C11</f>
        <v>#REF!</v>
      </c>
      <c r="H10" s="188" t="e">
        <f>C12</f>
        <v>#REF!</v>
      </c>
    </row>
    <row r="11" spans="1:8" ht="18" customHeight="1" x14ac:dyDescent="0.2">
      <c r="A11" s="151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80"/>
      <c r="G11" s="182"/>
      <c r="H11" s="184"/>
    </row>
    <row r="12" spans="1:8" ht="18" customHeight="1" thickBot="1" x14ac:dyDescent="0.25">
      <c r="A12" s="152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81"/>
      <c r="G12" s="183"/>
      <c r="H12" s="185"/>
    </row>
    <row r="13" spans="1:8" ht="18" customHeight="1" x14ac:dyDescent="0.2">
      <c r="A13" s="150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86" t="e">
        <f>C13</f>
        <v>#REF!</v>
      </c>
      <c r="G13" s="187" t="e">
        <f>C14</f>
        <v>#REF!</v>
      </c>
      <c r="H13" s="188" t="e">
        <f>C15</f>
        <v>#REF!</v>
      </c>
    </row>
    <row r="14" spans="1:8" ht="18" customHeight="1" x14ac:dyDescent="0.2">
      <c r="A14" s="151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80"/>
      <c r="G14" s="182"/>
      <c r="H14" s="184"/>
    </row>
    <row r="15" spans="1:8" ht="18" customHeight="1" thickBot="1" x14ac:dyDescent="0.25">
      <c r="A15" s="152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81"/>
      <c r="G15" s="183"/>
      <c r="H15" s="185"/>
    </row>
    <row r="16" spans="1:8" ht="18" customHeight="1" x14ac:dyDescent="0.2">
      <c r="A16" s="153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86" t="e">
        <f>C16</f>
        <v>#REF!</v>
      </c>
      <c r="G16" s="187" t="e">
        <f>C17</f>
        <v>#REF!</v>
      </c>
      <c r="H16" s="188" t="e">
        <f>C18</f>
        <v>#REF!</v>
      </c>
    </row>
    <row r="17" spans="1:8" ht="18" customHeight="1" x14ac:dyDescent="0.2">
      <c r="A17" s="154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80"/>
      <c r="G17" s="182"/>
      <c r="H17" s="184"/>
    </row>
    <row r="18" spans="1:8" ht="18" customHeight="1" thickBot="1" x14ac:dyDescent="0.25">
      <c r="A18" s="155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81"/>
      <c r="G18" s="183"/>
      <c r="H18" s="185"/>
    </row>
    <row r="19" spans="1:8" ht="18" customHeight="1" x14ac:dyDescent="0.2">
      <c r="A19" s="151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86" t="e">
        <f>C19</f>
        <v>#REF!</v>
      </c>
      <c r="G19" s="187" t="e">
        <f>C20</f>
        <v>#REF!</v>
      </c>
      <c r="H19" s="188" t="e">
        <f>C21</f>
        <v>#REF!</v>
      </c>
    </row>
    <row r="20" spans="1:8" ht="18" customHeight="1" x14ac:dyDescent="0.2">
      <c r="A20" s="151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80"/>
      <c r="G20" s="182"/>
      <c r="H20" s="184"/>
    </row>
    <row r="21" spans="1:8" ht="18" customHeight="1" thickBot="1" x14ac:dyDescent="0.25">
      <c r="A21" s="152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81"/>
      <c r="G21" s="183"/>
      <c r="H21" s="185"/>
    </row>
    <row r="22" spans="1:8" ht="18" customHeight="1" x14ac:dyDescent="0.2">
      <c r="A22" s="150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86" t="e">
        <f>C22</f>
        <v>#REF!</v>
      </c>
      <c r="G22" s="187" t="e">
        <f>C23</f>
        <v>#REF!</v>
      </c>
      <c r="H22" s="188" t="e">
        <f>C24</f>
        <v>#REF!</v>
      </c>
    </row>
    <row r="23" spans="1:8" ht="18" customHeight="1" x14ac:dyDescent="0.2">
      <c r="A23" s="151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80"/>
      <c r="G23" s="182"/>
      <c r="H23" s="184"/>
    </row>
    <row r="24" spans="1:8" ht="18" customHeight="1" thickBot="1" x14ac:dyDescent="0.25">
      <c r="A24" s="152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89"/>
      <c r="G24" s="190"/>
      <c r="H24" s="191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  <mergeCell ref="F10:F12"/>
    <mergeCell ref="G10:G12"/>
    <mergeCell ref="H10:H12"/>
    <mergeCell ref="F13:F15"/>
    <mergeCell ref="G13:G15"/>
    <mergeCell ref="H13:H15"/>
    <mergeCell ref="H2:H3"/>
    <mergeCell ref="F4:F6"/>
    <mergeCell ref="G4:G6"/>
    <mergeCell ref="H4:H6"/>
    <mergeCell ref="F7:F9"/>
    <mergeCell ref="G7:G9"/>
    <mergeCell ref="H7:H9"/>
    <mergeCell ref="F1:G1"/>
    <mergeCell ref="A1:E1"/>
    <mergeCell ref="A2:E2"/>
    <mergeCell ref="F2:F3"/>
    <mergeCell ref="G2:G3"/>
    <mergeCell ref="A3:A6"/>
    <mergeCell ref="B3:D3"/>
    <mergeCell ref="A10:A12"/>
    <mergeCell ref="A7:A9"/>
    <mergeCell ref="A22:A24"/>
    <mergeCell ref="A19:A21"/>
    <mergeCell ref="A16:A18"/>
    <mergeCell ref="A13:A15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92"/>
      <c r="Q1" s="192"/>
      <c r="R1" s="192"/>
      <c r="S1" s="192"/>
      <c r="T1" s="192"/>
      <c r="U1" s="192"/>
      <c r="V1" s="192" t="s">
        <v>62</v>
      </c>
      <c r="W1" s="192"/>
      <c r="X1" s="192"/>
      <c r="Y1" s="192"/>
      <c r="Z1" s="192"/>
      <c r="AA1" s="192"/>
    </row>
    <row r="2" spans="1:28" ht="18.75" x14ac:dyDescent="0.3">
      <c r="P2" s="192"/>
      <c r="Q2" s="192"/>
      <c r="R2" s="192"/>
      <c r="S2" s="192"/>
      <c r="T2" s="192"/>
      <c r="U2" s="192"/>
      <c r="V2" s="192" t="s">
        <v>63</v>
      </c>
      <c r="W2" s="192"/>
      <c r="X2" s="192"/>
      <c r="Y2" s="192"/>
      <c r="Z2" s="192"/>
      <c r="AA2" s="192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92"/>
      <c r="Q4" s="192"/>
      <c r="R4" s="192"/>
      <c r="S4" s="192"/>
      <c r="T4" s="192"/>
      <c r="U4" s="192"/>
      <c r="V4" s="192" t="s">
        <v>57</v>
      </c>
      <c r="W4" s="192"/>
      <c r="X4" s="192"/>
      <c r="Y4" s="192"/>
      <c r="Z4" s="192"/>
      <c r="AA4" s="192"/>
    </row>
    <row r="5" spans="1:28" ht="18.75" x14ac:dyDescent="0.3">
      <c r="P5" s="192"/>
      <c r="Q5" s="192"/>
      <c r="R5" s="192"/>
      <c r="S5" s="192"/>
      <c r="T5" s="192"/>
      <c r="U5" s="192"/>
      <c r="V5" s="192" t="s">
        <v>58</v>
      </c>
      <c r="W5" s="192"/>
      <c r="X5" s="192"/>
      <c r="Y5" s="192"/>
      <c r="Z5" s="192"/>
      <c r="AA5" s="192"/>
    </row>
    <row r="6" spans="1:28" ht="18.75" x14ac:dyDescent="0.3">
      <c r="P6" s="192"/>
      <c r="Q6" s="192"/>
      <c r="R6" s="192"/>
      <c r="S6" s="192"/>
      <c r="T6" s="192"/>
      <c r="U6" s="192"/>
      <c r="V6" s="192" t="s">
        <v>60</v>
      </c>
      <c r="W6" s="192"/>
      <c r="X6" s="192"/>
      <c r="Y6" s="192"/>
      <c r="Z6" s="192"/>
      <c r="AA6" s="192"/>
    </row>
    <row r="7" spans="1:28" ht="18.75" x14ac:dyDescent="0.3">
      <c r="P7" s="192"/>
      <c r="Q7" s="192"/>
      <c r="R7" s="192"/>
      <c r="S7" s="192"/>
      <c r="T7" s="192"/>
      <c r="U7" s="192"/>
      <c r="V7" s="192" t="s">
        <v>59</v>
      </c>
      <c r="W7" s="192"/>
      <c r="X7" s="192"/>
      <c r="Y7" s="192"/>
      <c r="Z7" s="192"/>
      <c r="AA7" s="192"/>
    </row>
    <row r="8" spans="1:28" ht="18" x14ac:dyDescent="0.25">
      <c r="V8" s="224"/>
      <c r="W8" s="224"/>
      <c r="X8" s="224"/>
      <c r="Y8" s="224"/>
      <c r="Z8" s="224"/>
      <c r="AA8" s="224"/>
    </row>
    <row r="9" spans="1:28" ht="49.5" customHeight="1" x14ac:dyDescent="0.2">
      <c r="A9" s="107" t="s">
        <v>65</v>
      </c>
      <c r="B9" s="107"/>
      <c r="C9" s="107"/>
      <c r="D9" s="230" t="s">
        <v>66</v>
      </c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196" t="s">
        <v>40</v>
      </c>
      <c r="B11" s="105"/>
      <c r="C11" s="106"/>
      <c r="D11" s="209" t="s">
        <v>5</v>
      </c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1"/>
      <c r="AB11" s="5"/>
    </row>
    <row r="12" spans="1:28" ht="18" customHeight="1" x14ac:dyDescent="0.2">
      <c r="A12" s="197"/>
      <c r="B12" s="203" t="s">
        <v>12</v>
      </c>
      <c r="C12" s="199" t="s">
        <v>4</v>
      </c>
      <c r="D12" s="222" t="s">
        <v>3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8" ht="60" customHeight="1" x14ac:dyDescent="0.2">
      <c r="A13" s="197"/>
      <c r="B13" s="204"/>
      <c r="C13" s="197"/>
      <c r="D13" s="208" t="s">
        <v>6</v>
      </c>
      <c r="E13" s="202"/>
      <c r="F13" s="200" t="s">
        <v>1</v>
      </c>
      <c r="G13" s="202" t="s">
        <v>16</v>
      </c>
      <c r="H13" s="202" t="s">
        <v>17</v>
      </c>
      <c r="I13" s="212" t="s">
        <v>7</v>
      </c>
      <c r="J13" s="213"/>
      <c r="K13" s="214"/>
      <c r="L13" s="202" t="s">
        <v>18</v>
      </c>
      <c r="M13" s="200" t="s">
        <v>56</v>
      </c>
      <c r="N13" s="217" t="s">
        <v>54</v>
      </c>
      <c r="O13" s="202" t="s">
        <v>19</v>
      </c>
      <c r="P13" s="215" t="s">
        <v>20</v>
      </c>
      <c r="Q13" s="202" t="s">
        <v>21</v>
      </c>
      <c r="R13" s="202" t="s">
        <v>2</v>
      </c>
      <c r="S13" s="202" t="s">
        <v>22</v>
      </c>
      <c r="T13" s="215" t="s">
        <v>48</v>
      </c>
      <c r="U13" s="215"/>
      <c r="V13" s="216" t="s">
        <v>50</v>
      </c>
      <c r="W13" s="216" t="s">
        <v>52</v>
      </c>
      <c r="X13" s="216" t="s">
        <v>51</v>
      </c>
      <c r="Y13" s="216" t="s">
        <v>53</v>
      </c>
      <c r="Z13" s="231" t="s">
        <v>49</v>
      </c>
      <c r="AA13" s="200" t="s">
        <v>28</v>
      </c>
    </row>
    <row r="14" spans="1:28" ht="70.5" customHeight="1" thickBot="1" x14ac:dyDescent="0.25">
      <c r="A14" s="198"/>
      <c r="B14" s="205"/>
      <c r="C14" s="198"/>
      <c r="D14" s="12" t="s">
        <v>14</v>
      </c>
      <c r="E14" s="7" t="s">
        <v>15</v>
      </c>
      <c r="F14" s="201"/>
      <c r="G14" s="200"/>
      <c r="H14" s="200"/>
      <c r="I14" s="7" t="s">
        <v>8</v>
      </c>
      <c r="J14" s="7" t="s">
        <v>9</v>
      </c>
      <c r="K14" s="7" t="s">
        <v>24</v>
      </c>
      <c r="L14" s="200"/>
      <c r="M14" s="201"/>
      <c r="N14" s="218"/>
      <c r="O14" s="200"/>
      <c r="P14" s="216"/>
      <c r="Q14" s="200"/>
      <c r="R14" s="200"/>
      <c r="S14" s="200"/>
      <c r="T14" s="220"/>
      <c r="U14" s="220"/>
      <c r="V14" s="221"/>
      <c r="W14" s="221"/>
      <c r="X14" s="221"/>
      <c r="Y14" s="221"/>
      <c r="Z14" s="232"/>
      <c r="AA14" s="219"/>
    </row>
    <row r="15" spans="1:28" ht="22.5" customHeight="1" x14ac:dyDescent="0.2">
      <c r="A15" s="206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07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07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07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193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94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94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5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226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94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94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94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94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5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226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94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94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94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94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5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226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94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94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94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94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5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226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94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94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94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94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28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227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227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227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227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227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227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225" t="s">
        <v>38</v>
      </c>
      <c r="B54" s="225"/>
      <c r="C54" s="225"/>
      <c r="D54" s="104"/>
      <c r="E54" s="104"/>
      <c r="F54" s="104"/>
      <c r="G54" s="104"/>
      <c r="H54" s="104"/>
      <c r="I54" s="104"/>
      <c r="J54" s="2"/>
      <c r="K54" s="2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225" t="s">
        <v>55</v>
      </c>
      <c r="B56" s="225"/>
      <c r="C56" s="22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225" t="s">
        <v>37</v>
      </c>
      <c r="B57" s="225"/>
      <c r="C57" s="225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  <mergeCell ref="R13:R14"/>
    <mergeCell ref="AA13:AA14"/>
    <mergeCell ref="T13:U14"/>
    <mergeCell ref="W13:W14"/>
    <mergeCell ref="V13:V14"/>
    <mergeCell ref="X13:X14"/>
    <mergeCell ref="L13:L14"/>
    <mergeCell ref="Q13:Q14"/>
    <mergeCell ref="M13:M14"/>
    <mergeCell ref="I13:K13"/>
    <mergeCell ref="P13:P14"/>
    <mergeCell ref="N13:N1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P1:U1"/>
    <mergeCell ref="P2:U2"/>
    <mergeCell ref="P4:U4"/>
    <mergeCell ref="V1:AA1"/>
    <mergeCell ref="V2:AA2"/>
    <mergeCell ref="V4:AA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33" t="s">
        <v>61</v>
      </c>
      <c r="B1" s="233"/>
      <c r="C1" s="233"/>
      <c r="D1" s="233"/>
      <c r="E1" s="233"/>
    </row>
    <row r="2" spans="1:5" ht="25.5" customHeight="1" x14ac:dyDescent="0.2">
      <c r="A2" s="234" t="s">
        <v>23</v>
      </c>
      <c r="B2" s="234"/>
      <c r="C2" s="234"/>
      <c r="D2" s="234"/>
      <c r="E2" s="234"/>
    </row>
    <row r="3" spans="1:5" s="20" customFormat="1" ht="25.5" customHeight="1" x14ac:dyDescent="0.2">
      <c r="A3" s="235" t="s">
        <v>10</v>
      </c>
      <c r="B3" s="235" t="s">
        <v>11</v>
      </c>
      <c r="C3" s="235"/>
      <c r="D3" s="235"/>
      <c r="E3" s="109" t="s">
        <v>13</v>
      </c>
    </row>
    <row r="4" spans="1:5" s="20" customFormat="1" ht="25.5" customHeight="1" x14ac:dyDescent="0.2">
      <c r="A4" s="235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35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38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36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36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36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36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36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36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36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36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36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36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37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view="pageBreakPreview" topLeftCell="L1" zoomScale="60" zoomScaleNormal="60" workbookViewId="0">
      <selection activeCell="AP23" sqref="AP23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4.28515625" style="115" hidden="1" customWidth="1"/>
    <col min="10" max="10" width="16.7109375" style="115" customWidth="1"/>
    <col min="11" max="20" width="14.28515625" style="115" customWidth="1"/>
    <col min="21" max="21" width="14.28515625" style="115" hidden="1" customWidth="1"/>
    <col min="22" max="26" width="14.28515625" style="115" customWidth="1"/>
    <col min="27" max="27" width="14.28515625" style="115" hidden="1" customWidth="1"/>
    <col min="28" max="28" width="14.28515625" style="115" customWidth="1"/>
    <col min="29" max="29" width="35.28515625" style="115" customWidth="1"/>
    <col min="30" max="30" width="7.5703125" style="115" customWidth="1"/>
    <col min="31" max="31" width="11.28515625" style="115" customWidth="1"/>
    <col min="32" max="32" width="7.42578125" style="115" customWidth="1"/>
    <col min="33" max="16384" width="9.140625" style="115"/>
  </cols>
  <sheetData>
    <row r="1" spans="13:26" ht="15.75" x14ac:dyDescent="0.25">
      <c r="Z1" s="149" t="s">
        <v>115</v>
      </c>
    </row>
    <row r="2" spans="13:26" ht="15.75" x14ac:dyDescent="0.25">
      <c r="Z2" s="149" t="s">
        <v>83</v>
      </c>
    </row>
    <row r="3" spans="13:26" ht="15.75" x14ac:dyDescent="0.25">
      <c r="Z3" s="149" t="s">
        <v>106</v>
      </c>
    </row>
    <row r="4" spans="13:26" ht="15.75" x14ac:dyDescent="0.25">
      <c r="Z4" s="149" t="s">
        <v>116</v>
      </c>
    </row>
    <row r="5" spans="13:26" ht="15.75" x14ac:dyDescent="0.25">
      <c r="Z5" s="149" t="s">
        <v>107</v>
      </c>
    </row>
    <row r="6" spans="13:26" ht="15.75" x14ac:dyDescent="0.25">
      <c r="Z6" s="149" t="s">
        <v>108</v>
      </c>
    </row>
    <row r="7" spans="13:26" ht="15.75" x14ac:dyDescent="0.25">
      <c r="Z7" s="149" t="s">
        <v>109</v>
      </c>
    </row>
    <row r="8" spans="13:26" ht="15.75" x14ac:dyDescent="0.25">
      <c r="Z8" s="149" t="s">
        <v>110</v>
      </c>
    </row>
    <row r="9" spans="13:26" ht="17.25" customHeight="1" x14ac:dyDescent="0.3">
      <c r="M9" s="128"/>
      <c r="N9" s="128"/>
      <c r="O9" s="128"/>
      <c r="P9" s="128"/>
      <c r="Q9" s="128"/>
      <c r="Z9" s="149" t="s">
        <v>111</v>
      </c>
    </row>
    <row r="10" spans="13:26" ht="12.75" customHeight="1" x14ac:dyDescent="0.25">
      <c r="Z10" s="149" t="s">
        <v>112</v>
      </c>
    </row>
    <row r="11" spans="13:26" ht="12.75" customHeight="1" x14ac:dyDescent="0.25">
      <c r="Z11" s="149"/>
    </row>
    <row r="12" spans="13:26" ht="12.75" customHeight="1" x14ac:dyDescent="0.25">
      <c r="Z12" s="149" t="s">
        <v>97</v>
      </c>
    </row>
    <row r="13" spans="13:26" ht="17.25" customHeight="1" x14ac:dyDescent="0.3">
      <c r="M13" s="128"/>
      <c r="N13" s="128"/>
      <c r="O13" s="128"/>
      <c r="P13" s="128"/>
      <c r="Q13" s="128"/>
      <c r="Z13" s="149" t="s">
        <v>83</v>
      </c>
    </row>
    <row r="14" spans="13:26" ht="12.75" customHeight="1" x14ac:dyDescent="0.25">
      <c r="Z14" s="149" t="s">
        <v>106</v>
      </c>
    </row>
    <row r="15" spans="13:26" ht="12.75" customHeight="1" x14ac:dyDescent="0.25">
      <c r="Z15" s="149" t="s">
        <v>113</v>
      </c>
    </row>
    <row r="16" spans="13:26" ht="12.75" customHeight="1" x14ac:dyDescent="0.25">
      <c r="Z16" s="149" t="s">
        <v>110</v>
      </c>
    </row>
    <row r="17" spans="1:29" ht="12.75" customHeight="1" x14ac:dyDescent="0.25">
      <c r="Z17" s="149" t="s">
        <v>114</v>
      </c>
    </row>
    <row r="18" spans="1:29" ht="20.25" customHeight="1" x14ac:dyDescent="0.2">
      <c r="A18" s="247" t="s">
        <v>99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</row>
    <row r="19" spans="1:29" ht="20.45" customHeight="1" x14ac:dyDescent="0.2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</row>
    <row r="20" spans="1:29" ht="13.5" x14ac:dyDescent="0.2">
      <c r="A20" s="245" t="s">
        <v>0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116"/>
    </row>
    <row r="21" spans="1:29" s="117" customFormat="1" ht="15.75" x14ac:dyDescent="0.25">
      <c r="A21" s="244" t="s">
        <v>36</v>
      </c>
      <c r="B21" s="244" t="s">
        <v>12</v>
      </c>
      <c r="C21" s="244" t="s">
        <v>69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 t="s">
        <v>67</v>
      </c>
      <c r="V21" s="244"/>
      <c r="W21" s="244"/>
      <c r="X21" s="244"/>
      <c r="Y21" s="244"/>
      <c r="Z21" s="244"/>
      <c r="AA21" s="244"/>
      <c r="AB21" s="253" t="s">
        <v>71</v>
      </c>
    </row>
    <row r="22" spans="1:29" s="117" customFormat="1" ht="64.5" customHeight="1" x14ac:dyDescent="0.25">
      <c r="A22" s="246"/>
      <c r="B22" s="244"/>
      <c r="C22" s="254" t="s">
        <v>4</v>
      </c>
      <c r="D22" s="255" t="s">
        <v>70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44" t="s">
        <v>4</v>
      </c>
      <c r="V22" s="256" t="s">
        <v>68</v>
      </c>
      <c r="W22" s="256"/>
      <c r="X22" s="256"/>
      <c r="Y22" s="256"/>
      <c r="Z22" s="256"/>
      <c r="AA22" s="256"/>
      <c r="AB22" s="253"/>
    </row>
    <row r="23" spans="1:29" s="117" customFormat="1" ht="60.6" customHeight="1" x14ac:dyDescent="0.25">
      <c r="A23" s="246"/>
      <c r="B23" s="244"/>
      <c r="C23" s="254"/>
      <c r="D23" s="239" t="s">
        <v>85</v>
      </c>
      <c r="E23" s="127"/>
      <c r="F23" s="244" t="s">
        <v>78</v>
      </c>
      <c r="G23" s="244" t="s">
        <v>17</v>
      </c>
      <c r="H23" s="244" t="s">
        <v>7</v>
      </c>
      <c r="I23" s="244"/>
      <c r="J23" s="244"/>
      <c r="K23" s="244"/>
      <c r="L23" s="243" t="s">
        <v>105</v>
      </c>
      <c r="M23" s="244" t="s">
        <v>84</v>
      </c>
      <c r="N23" s="243" t="s">
        <v>100</v>
      </c>
      <c r="O23" s="244" t="s">
        <v>76</v>
      </c>
      <c r="P23" s="244" t="s">
        <v>77</v>
      </c>
      <c r="Q23" s="244" t="s">
        <v>80</v>
      </c>
      <c r="R23" s="251" t="s">
        <v>20</v>
      </c>
      <c r="S23" s="244" t="s">
        <v>21</v>
      </c>
      <c r="T23" s="244" t="s">
        <v>2</v>
      </c>
      <c r="U23" s="244"/>
      <c r="V23" s="244" t="s">
        <v>101</v>
      </c>
      <c r="W23" s="243" t="s">
        <v>102</v>
      </c>
      <c r="X23" s="243" t="s">
        <v>103</v>
      </c>
      <c r="Y23" s="244" t="s">
        <v>104</v>
      </c>
      <c r="Z23" s="243" t="s">
        <v>73</v>
      </c>
      <c r="AA23" s="243" t="s">
        <v>28</v>
      </c>
      <c r="AB23" s="253"/>
    </row>
    <row r="24" spans="1:29" s="117" customFormat="1" ht="94.5" customHeight="1" x14ac:dyDescent="0.25">
      <c r="A24" s="246"/>
      <c r="B24" s="244"/>
      <c r="C24" s="254"/>
      <c r="D24" s="240"/>
      <c r="E24" s="126" t="s">
        <v>15</v>
      </c>
      <c r="F24" s="244"/>
      <c r="G24" s="244"/>
      <c r="H24" s="118" t="s">
        <v>79</v>
      </c>
      <c r="J24" s="118" t="s">
        <v>75</v>
      </c>
      <c r="K24" s="118" t="s">
        <v>9</v>
      </c>
      <c r="L24" s="242"/>
      <c r="M24" s="244"/>
      <c r="N24" s="242"/>
      <c r="O24" s="244"/>
      <c r="P24" s="244"/>
      <c r="Q24" s="244"/>
      <c r="R24" s="252"/>
      <c r="S24" s="244"/>
      <c r="T24" s="244"/>
      <c r="U24" s="244"/>
      <c r="V24" s="244"/>
      <c r="W24" s="242"/>
      <c r="X24" s="242"/>
      <c r="Y24" s="244"/>
      <c r="Z24" s="242"/>
      <c r="AA24" s="242"/>
      <c r="AB24" s="253"/>
    </row>
    <row r="25" spans="1:29" ht="39" hidden="1" customHeight="1" x14ac:dyDescent="0.2">
      <c r="A25" s="241" t="s">
        <v>72</v>
      </c>
      <c r="B25" s="125" t="s">
        <v>81</v>
      </c>
      <c r="C25" s="119">
        <f>C27+C29+C31+C33+C35+C37</f>
        <v>37979388</v>
      </c>
      <c r="D25" s="119">
        <f t="shared" ref="D25:AB25" si="0">D27+D29+D31+D33+D35+D37</f>
        <v>1188000</v>
      </c>
      <c r="E25" s="119">
        <f t="shared" si="0"/>
        <v>177000</v>
      </c>
      <c r="F25" s="119">
        <f t="shared" si="0"/>
        <v>114000</v>
      </c>
      <c r="G25" s="119">
        <f t="shared" si="0"/>
        <v>43000</v>
      </c>
      <c r="H25" s="119">
        <f t="shared" si="0"/>
        <v>14392159</v>
      </c>
      <c r="I25" s="119">
        <f t="shared" ref="I25" si="1">I27+I29+I31+I33+I35+I37</f>
        <v>14392159</v>
      </c>
      <c r="J25" s="119">
        <f t="shared" si="0"/>
        <v>1707597</v>
      </c>
      <c r="K25" s="119">
        <f t="shared" si="0"/>
        <v>4048</v>
      </c>
      <c r="L25" s="119"/>
      <c r="M25" s="119">
        <f t="shared" si="0"/>
        <v>518370</v>
      </c>
      <c r="N25" s="119"/>
      <c r="O25" s="119">
        <f t="shared" si="0"/>
        <v>660343</v>
      </c>
      <c r="P25" s="119">
        <f t="shared" si="0"/>
        <v>3252583</v>
      </c>
      <c r="Q25" s="119">
        <f t="shared" si="0"/>
        <v>722487</v>
      </c>
      <c r="R25" s="119">
        <f t="shared" si="0"/>
        <v>694167</v>
      </c>
      <c r="S25" s="119">
        <f t="shared" si="0"/>
        <v>49940</v>
      </c>
      <c r="T25" s="119">
        <f t="shared" si="0"/>
        <v>63535</v>
      </c>
      <c r="U25" s="119">
        <f t="shared" si="0"/>
        <v>186410</v>
      </c>
      <c r="V25" s="119">
        <f t="shared" si="0"/>
        <v>32884</v>
      </c>
      <c r="W25" s="119"/>
      <c r="X25" s="119"/>
      <c r="Y25" s="119">
        <f t="shared" si="0"/>
        <v>147049</v>
      </c>
      <c r="Z25" s="119">
        <f t="shared" si="0"/>
        <v>6477</v>
      </c>
      <c r="AA25" s="119">
        <f t="shared" si="0"/>
        <v>0</v>
      </c>
      <c r="AB25" s="119">
        <f t="shared" si="0"/>
        <v>38165798</v>
      </c>
    </row>
    <row r="26" spans="1:29" ht="60.75" customHeight="1" x14ac:dyDescent="0.35">
      <c r="A26" s="242"/>
      <c r="B26" s="125" t="s">
        <v>82</v>
      </c>
      <c r="C26" s="119">
        <f>C28+C30+C32+C34+C36+C38</f>
        <v>27788757</v>
      </c>
      <c r="D26" s="119">
        <f t="shared" ref="D26:AA26" si="2">D28+D30+D32+D34+D36+D38</f>
        <v>2159684</v>
      </c>
      <c r="E26" s="119">
        <f t="shared" si="2"/>
        <v>0</v>
      </c>
      <c r="F26" s="119">
        <f t="shared" si="2"/>
        <v>331130</v>
      </c>
      <c r="G26" s="119">
        <f t="shared" si="2"/>
        <v>26052</v>
      </c>
      <c r="H26" s="119">
        <f t="shared" si="2"/>
        <v>13618973</v>
      </c>
      <c r="I26" s="119"/>
      <c r="J26" s="119">
        <f t="shared" si="2"/>
        <v>3890015</v>
      </c>
      <c r="K26" s="119">
        <f t="shared" si="2"/>
        <v>548</v>
      </c>
      <c r="L26" s="119">
        <f>L34</f>
        <v>342084</v>
      </c>
      <c r="M26" s="119">
        <f t="shared" si="2"/>
        <v>795900</v>
      </c>
      <c r="N26" s="119">
        <f>N28+N30+N32+N34+N36+N38+N53</f>
        <v>430451</v>
      </c>
      <c r="O26" s="119">
        <f t="shared" si="2"/>
        <v>551956</v>
      </c>
      <c r="P26" s="119">
        <f t="shared" si="2"/>
        <v>3665674</v>
      </c>
      <c r="Q26" s="119">
        <f t="shared" si="2"/>
        <v>855305</v>
      </c>
      <c r="R26" s="119">
        <f t="shared" si="2"/>
        <v>1381359</v>
      </c>
      <c r="S26" s="119">
        <f t="shared" si="2"/>
        <v>67431</v>
      </c>
      <c r="T26" s="119">
        <f t="shared" si="2"/>
        <v>102646</v>
      </c>
      <c r="U26" s="119">
        <f t="shared" si="2"/>
        <v>301356</v>
      </c>
      <c r="V26" s="119">
        <f t="shared" si="2"/>
        <v>43530</v>
      </c>
      <c r="W26" s="119">
        <f>W28+W30+W32+W34+W36+W38+W53</f>
        <v>81952</v>
      </c>
      <c r="X26" s="119">
        <f t="shared" si="2"/>
        <v>1760</v>
      </c>
      <c r="Y26" s="119">
        <f>Y28+Y30+Y32+Y34+Y36+Y38+Y53</f>
        <v>253569</v>
      </c>
      <c r="Z26" s="119">
        <f t="shared" si="2"/>
        <v>8416</v>
      </c>
      <c r="AA26" s="119">
        <f t="shared" si="2"/>
        <v>0</v>
      </c>
      <c r="AB26" s="119">
        <f>AB28+AB30+AB32+AB34+AB36+AB38+AB53</f>
        <v>28608435</v>
      </c>
      <c r="AC26" s="144">
        <f>28924071-315636</f>
        <v>28608435</v>
      </c>
    </row>
    <row r="27" spans="1:29" ht="27.75" hidden="1" customHeight="1" x14ac:dyDescent="0.2">
      <c r="A27" s="241" t="s">
        <v>74</v>
      </c>
      <c r="B27" s="125" t="s">
        <v>81</v>
      </c>
      <c r="C27" s="119">
        <f>SUM(D27:T27)</f>
        <v>1365000</v>
      </c>
      <c r="D27" s="120">
        <v>1188000</v>
      </c>
      <c r="E27" s="120">
        <v>177000</v>
      </c>
      <c r="F27" s="120"/>
      <c r="G27" s="120"/>
      <c r="H27" s="120"/>
      <c r="I27" s="120"/>
      <c r="J27" s="121"/>
      <c r="K27" s="120"/>
      <c r="L27" s="120"/>
      <c r="M27" s="120"/>
      <c r="N27" s="120"/>
      <c r="O27" s="119"/>
      <c r="P27" s="119"/>
      <c r="Q27" s="120"/>
      <c r="R27" s="120"/>
      <c r="S27" s="120"/>
      <c r="T27" s="120"/>
      <c r="U27" s="122">
        <f>SUM(V27:AA27)</f>
        <v>0</v>
      </c>
      <c r="V27" s="121"/>
      <c r="W27" s="121"/>
      <c r="X27" s="121"/>
      <c r="Y27" s="120"/>
      <c r="Z27" s="120"/>
      <c r="AA27" s="121"/>
      <c r="AB27" s="123">
        <f t="shared" ref="AB27:AB38" si="3">U27+C27</f>
        <v>1365000</v>
      </c>
    </row>
    <row r="28" spans="1:29" ht="61.5" customHeight="1" x14ac:dyDescent="0.2">
      <c r="A28" s="242"/>
      <c r="B28" s="125" t="s">
        <v>82</v>
      </c>
      <c r="C28" s="119">
        <f t="shared" ref="C28:C38" si="4">SUM(D28:T28)</f>
        <v>2159684</v>
      </c>
      <c r="D28" s="121">
        <f>1893982+265702</f>
        <v>2159684</v>
      </c>
      <c r="E28" s="121"/>
      <c r="F28" s="121"/>
      <c r="G28" s="119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2">
        <f t="shared" ref="U28:U38" si="5">SUM(V28:AA28)</f>
        <v>0</v>
      </c>
      <c r="V28" s="121"/>
      <c r="W28" s="121"/>
      <c r="X28" s="121"/>
      <c r="Y28" s="121"/>
      <c r="Z28" s="121"/>
      <c r="AA28" s="121"/>
      <c r="AB28" s="123">
        <f>D28</f>
        <v>2159684</v>
      </c>
      <c r="AC28" s="145">
        <f>AC26-AB26</f>
        <v>0</v>
      </c>
    </row>
    <row r="29" spans="1:29" ht="2.25" hidden="1" customHeight="1" x14ac:dyDescent="0.2">
      <c r="A29" s="243" t="s">
        <v>31</v>
      </c>
      <c r="B29" s="125" t="s">
        <v>81</v>
      </c>
      <c r="C29" s="119">
        <f t="shared" si="4"/>
        <v>114000</v>
      </c>
      <c r="D29" s="120"/>
      <c r="E29" s="120"/>
      <c r="F29" s="120">
        <v>114000</v>
      </c>
      <c r="G29" s="120"/>
      <c r="H29" s="120"/>
      <c r="I29" s="120"/>
      <c r="J29" s="121"/>
      <c r="K29" s="120"/>
      <c r="L29" s="120"/>
      <c r="M29" s="120"/>
      <c r="N29" s="120"/>
      <c r="O29" s="119"/>
      <c r="P29" s="119"/>
      <c r="Q29" s="120"/>
      <c r="R29" s="120"/>
      <c r="S29" s="120"/>
      <c r="T29" s="120"/>
      <c r="U29" s="122">
        <f t="shared" si="5"/>
        <v>0</v>
      </c>
      <c r="V29" s="121"/>
      <c r="W29" s="121"/>
      <c r="X29" s="121"/>
      <c r="Y29" s="120"/>
      <c r="Z29" s="120"/>
      <c r="AA29" s="121"/>
      <c r="AB29" s="123">
        <f t="shared" si="3"/>
        <v>114000</v>
      </c>
    </row>
    <row r="30" spans="1:29" ht="75.75" customHeight="1" x14ac:dyDescent="0.2">
      <c r="A30" s="242"/>
      <c r="B30" s="125" t="s">
        <v>82</v>
      </c>
      <c r="C30" s="119">
        <f t="shared" si="4"/>
        <v>331130</v>
      </c>
      <c r="D30" s="120"/>
      <c r="E30" s="120"/>
      <c r="F30" s="120">
        <f>213900+91837+25393</f>
        <v>331130</v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2">
        <f t="shared" si="5"/>
        <v>0</v>
      </c>
      <c r="V30" s="120"/>
      <c r="W30" s="120"/>
      <c r="X30" s="120"/>
      <c r="Y30" s="120"/>
      <c r="Z30" s="120"/>
      <c r="AA30" s="120"/>
      <c r="AB30" s="124">
        <f>F30</f>
        <v>331130</v>
      </c>
      <c r="AC30" s="145">
        <f>D26+F26+G26+H26+J26+K26+L26+M26+N26+O26+P26+Q26+R26+S26+T26+V26+W26+X26+Y26+Z26</f>
        <v>28608435</v>
      </c>
    </row>
    <row r="31" spans="1:29" ht="31.5" hidden="1" customHeight="1" x14ac:dyDescent="0.2">
      <c r="A31" s="244" t="s">
        <v>33</v>
      </c>
      <c r="B31" s="125" t="s">
        <v>81</v>
      </c>
      <c r="C31" s="119">
        <f t="shared" si="4"/>
        <v>43000</v>
      </c>
      <c r="D31" s="120"/>
      <c r="E31" s="120"/>
      <c r="F31" s="120"/>
      <c r="G31" s="120">
        <v>43000</v>
      </c>
      <c r="H31" s="120"/>
      <c r="I31" s="120"/>
      <c r="J31" s="121"/>
      <c r="K31" s="120"/>
      <c r="L31" s="120"/>
      <c r="M31" s="120"/>
      <c r="N31" s="120"/>
      <c r="O31" s="119"/>
      <c r="P31" s="119"/>
      <c r="Q31" s="120"/>
      <c r="R31" s="120"/>
      <c r="S31" s="120"/>
      <c r="T31" s="120"/>
      <c r="U31" s="122">
        <f t="shared" si="5"/>
        <v>0</v>
      </c>
      <c r="V31" s="121"/>
      <c r="W31" s="121"/>
      <c r="X31" s="121"/>
      <c r="Y31" s="120"/>
      <c r="Z31" s="120"/>
      <c r="AA31" s="121"/>
      <c r="AB31" s="123">
        <f t="shared" si="3"/>
        <v>43000</v>
      </c>
    </row>
    <row r="32" spans="1:29" ht="83.25" customHeight="1" x14ac:dyDescent="0.2">
      <c r="A32" s="244"/>
      <c r="B32" s="125" t="s">
        <v>82</v>
      </c>
      <c r="C32" s="119">
        <f t="shared" si="4"/>
        <v>26052</v>
      </c>
      <c r="D32" s="121"/>
      <c r="E32" s="121"/>
      <c r="F32" s="121"/>
      <c r="G32" s="120">
        <f>23834+2218</f>
        <v>26052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2">
        <f t="shared" si="5"/>
        <v>0</v>
      </c>
      <c r="V32" s="121"/>
      <c r="W32" s="121"/>
      <c r="X32" s="121"/>
      <c r="Y32" s="121"/>
      <c r="Z32" s="121"/>
      <c r="AA32" s="121"/>
      <c r="AB32" s="123">
        <f t="shared" si="3"/>
        <v>26052</v>
      </c>
      <c r="AC32" s="145">
        <f>AB26-AC30</f>
        <v>0</v>
      </c>
    </row>
    <row r="33" spans="1:33" ht="28.5" hidden="1" customHeight="1" x14ac:dyDescent="0.2">
      <c r="A33" s="241" t="s">
        <v>34</v>
      </c>
      <c r="B33" s="125" t="s">
        <v>81</v>
      </c>
      <c r="C33" s="119">
        <f t="shared" si="4"/>
        <v>32436253</v>
      </c>
      <c r="D33" s="120"/>
      <c r="E33" s="120"/>
      <c r="F33" s="120"/>
      <c r="G33" s="120"/>
      <c r="H33" s="120">
        <v>14392159</v>
      </c>
      <c r="I33" s="120">
        <v>14392159</v>
      </c>
      <c r="J33" s="121">
        <v>245894</v>
      </c>
      <c r="K33" s="120">
        <v>4048</v>
      </c>
      <c r="L33" s="120"/>
      <c r="M33" s="120">
        <v>149410</v>
      </c>
      <c r="N33" s="120"/>
      <c r="O33" s="120"/>
      <c r="P33" s="120">
        <v>3252583</v>
      </c>
      <c r="Q33" s="120"/>
      <c r="R33" s="120"/>
      <c r="S33" s="120"/>
      <c r="T33" s="120"/>
      <c r="U33" s="122">
        <f t="shared" si="5"/>
        <v>141043</v>
      </c>
      <c r="V33" s="121"/>
      <c r="W33" s="121"/>
      <c r="X33" s="121"/>
      <c r="Y33" s="120">
        <v>134566</v>
      </c>
      <c r="Z33" s="120">
        <v>6477</v>
      </c>
      <c r="AA33" s="121"/>
      <c r="AB33" s="123">
        <f t="shared" si="3"/>
        <v>32577296</v>
      </c>
    </row>
    <row r="34" spans="1:33" ht="75.75" customHeight="1" x14ac:dyDescent="0.2">
      <c r="A34" s="242"/>
      <c r="B34" s="125" t="s">
        <v>82</v>
      </c>
      <c r="C34" s="119">
        <f t="shared" si="4"/>
        <v>18295163</v>
      </c>
      <c r="D34" s="120"/>
      <c r="E34" s="120"/>
      <c r="F34" s="120"/>
      <c r="G34" s="120"/>
      <c r="H34" s="120">
        <f>14357137-480000+671190-65791-496086-25393-342084</f>
        <v>13618973</v>
      </c>
      <c r="J34" s="120">
        <f>300300+6863+65791</f>
        <v>372954</v>
      </c>
      <c r="K34" s="120">
        <v>548</v>
      </c>
      <c r="L34" s="120">
        <v>342084</v>
      </c>
      <c r="M34" s="120">
        <f>134702+160228</f>
        <v>294930</v>
      </c>
      <c r="N34" s="120"/>
      <c r="O34" s="120"/>
      <c r="P34" s="120">
        <f>3373859+291815</f>
        <v>3665674</v>
      </c>
      <c r="Q34" s="120"/>
      <c r="R34" s="120"/>
      <c r="S34" s="120"/>
      <c r="T34" s="120"/>
      <c r="U34" s="122">
        <f t="shared" si="5"/>
        <v>236917</v>
      </c>
      <c r="V34" s="120"/>
      <c r="W34" s="120"/>
      <c r="X34" s="120"/>
      <c r="Y34" s="120">
        <f>72418+156083</f>
        <v>228501</v>
      </c>
      <c r="Z34" s="120">
        <v>8416</v>
      </c>
      <c r="AA34" s="120"/>
      <c r="AB34" s="123">
        <f>H34+J34+M34+P34+Y34+Z34+K34+L34</f>
        <v>18532080</v>
      </c>
    </row>
    <row r="35" spans="1:33" ht="25.5" hidden="1" customHeight="1" x14ac:dyDescent="0.2">
      <c r="A35" s="241" t="s">
        <v>35</v>
      </c>
      <c r="B35" s="125" t="s">
        <v>81</v>
      </c>
      <c r="C35" s="119">
        <f t="shared" si="4"/>
        <v>1899089</v>
      </c>
      <c r="D35" s="120"/>
      <c r="E35" s="120"/>
      <c r="F35" s="120"/>
      <c r="G35" s="120"/>
      <c r="H35" s="120"/>
      <c r="I35" s="120"/>
      <c r="J35" s="121"/>
      <c r="K35" s="120"/>
      <c r="L35" s="120"/>
      <c r="M35" s="120">
        <v>368960</v>
      </c>
      <c r="N35" s="120"/>
      <c r="O35" s="119"/>
      <c r="P35" s="119"/>
      <c r="Q35" s="120">
        <v>722487</v>
      </c>
      <c r="R35" s="120">
        <v>694167</v>
      </c>
      <c r="S35" s="120">
        <v>49940</v>
      </c>
      <c r="T35" s="120">
        <v>63535</v>
      </c>
      <c r="U35" s="122">
        <f t="shared" si="5"/>
        <v>4479</v>
      </c>
      <c r="V35" s="121"/>
      <c r="W35" s="121"/>
      <c r="X35" s="121"/>
      <c r="Y35" s="120">
        <v>4479</v>
      </c>
      <c r="Z35" s="120"/>
      <c r="AA35" s="121"/>
      <c r="AB35" s="123">
        <f t="shared" si="3"/>
        <v>1903568</v>
      </c>
    </row>
    <row r="36" spans="1:33" ht="93.75" customHeight="1" x14ac:dyDescent="0.2">
      <c r="A36" s="242"/>
      <c r="B36" s="125" t="s">
        <v>82</v>
      </c>
      <c r="C36" s="119">
        <f t="shared" si="4"/>
        <v>2907711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>
        <f>382611+118359</f>
        <v>500970</v>
      </c>
      <c r="N36" s="120"/>
      <c r="O36" s="120"/>
      <c r="P36" s="120"/>
      <c r="Q36" s="120">
        <f>784791+137514-67000</f>
        <v>855305</v>
      </c>
      <c r="R36" s="120">
        <f>1065070+249289+67000</f>
        <v>1381359</v>
      </c>
      <c r="S36" s="120">
        <f>58000+9431</f>
        <v>67431</v>
      </c>
      <c r="T36" s="120">
        <f>82671+19975</f>
        <v>102646</v>
      </c>
      <c r="U36" s="122">
        <f t="shared" si="5"/>
        <v>11134</v>
      </c>
      <c r="V36" s="120"/>
      <c r="W36" s="120"/>
      <c r="X36" s="120">
        <f>1400+0+360</f>
        <v>1760</v>
      </c>
      <c r="Y36" s="120">
        <f>5200+4174</f>
        <v>9374</v>
      </c>
      <c r="Z36" s="120"/>
      <c r="AA36" s="120"/>
      <c r="AB36" s="123">
        <f>U36+C36</f>
        <v>2918845</v>
      </c>
    </row>
    <row r="37" spans="1:33" ht="68.25" hidden="1" customHeight="1" x14ac:dyDescent="0.4">
      <c r="A37" s="241" t="s">
        <v>46</v>
      </c>
      <c r="B37" s="125" t="s">
        <v>81</v>
      </c>
      <c r="C37" s="119">
        <f t="shared" si="4"/>
        <v>2122046</v>
      </c>
      <c r="D37" s="120"/>
      <c r="E37" s="120"/>
      <c r="F37" s="120"/>
      <c r="G37" s="120"/>
      <c r="H37" s="120"/>
      <c r="I37" s="120"/>
      <c r="J37" s="121">
        <v>1461703</v>
      </c>
      <c r="K37" s="120"/>
      <c r="L37" s="120"/>
      <c r="M37" s="120"/>
      <c r="N37" s="120"/>
      <c r="O37" s="120">
        <f>522276+3772+9364+79090+1404+8505+2520+888+713+12955+5206+3718+1487+1750+1487+1002+1002+801+801+801+801</f>
        <v>660343</v>
      </c>
      <c r="P37" s="119"/>
      <c r="Q37" s="120"/>
      <c r="R37" s="120"/>
      <c r="S37" s="120"/>
      <c r="T37" s="120"/>
      <c r="U37" s="122">
        <f t="shared" si="5"/>
        <v>40888</v>
      </c>
      <c r="V37" s="121">
        <v>32884</v>
      </c>
      <c r="W37" s="121"/>
      <c r="X37" s="121"/>
      <c r="Y37" s="120">
        <v>8004</v>
      </c>
      <c r="Z37" s="120"/>
      <c r="AA37" s="121"/>
      <c r="AB37" s="123">
        <f t="shared" si="3"/>
        <v>2162934</v>
      </c>
      <c r="AC37" s="129"/>
      <c r="AD37" s="129"/>
      <c r="AE37" s="129"/>
      <c r="AF37" s="129"/>
      <c r="AG37" s="129"/>
    </row>
    <row r="38" spans="1:33" ht="74.25" customHeight="1" x14ac:dyDescent="0.4">
      <c r="A38" s="242"/>
      <c r="B38" s="125" t="s">
        <v>82</v>
      </c>
      <c r="C38" s="119">
        <f t="shared" si="4"/>
        <v>4069017</v>
      </c>
      <c r="D38" s="120"/>
      <c r="E38" s="120"/>
      <c r="F38" s="120"/>
      <c r="G38" s="120"/>
      <c r="H38" s="120"/>
      <c r="I38" s="120"/>
      <c r="J38" s="120">
        <f>2619512+121633+775916</f>
        <v>3517061</v>
      </c>
      <c r="K38" s="120"/>
      <c r="L38" s="120"/>
      <c r="M38" s="120"/>
      <c r="N38" s="120"/>
      <c r="O38" s="120">
        <f>835602+15372-299018</f>
        <v>551956</v>
      </c>
      <c r="P38" s="120"/>
      <c r="Q38" s="120"/>
      <c r="R38" s="120"/>
      <c r="S38" s="120"/>
      <c r="T38" s="120"/>
      <c r="U38" s="122">
        <f t="shared" si="5"/>
        <v>53305</v>
      </c>
      <c r="V38" s="121">
        <f>20339+10710+12481</f>
        <v>43530</v>
      </c>
      <c r="W38" s="121"/>
      <c r="X38" s="121"/>
      <c r="Y38" s="120">
        <f>620+2448+6707</f>
        <v>9775</v>
      </c>
      <c r="Z38" s="120"/>
      <c r="AA38" s="119"/>
      <c r="AB38" s="123">
        <f t="shared" si="3"/>
        <v>4122322</v>
      </c>
      <c r="AC38" s="129"/>
      <c r="AD38" s="129"/>
      <c r="AE38" s="129"/>
      <c r="AF38" s="129"/>
      <c r="AG38" s="129"/>
    </row>
    <row r="39" spans="1:33" ht="12.75" hidden="1" customHeight="1" x14ac:dyDescent="0.2"/>
    <row r="40" spans="1:33" ht="21.75" hidden="1" customHeight="1" x14ac:dyDescent="0.2"/>
    <row r="41" spans="1:33" s="113" customFormat="1" ht="40.5" hidden="1" customHeight="1" x14ac:dyDescent="0.35">
      <c r="A41" s="114"/>
      <c r="B41" s="114"/>
      <c r="C41" s="248"/>
      <c r="D41" s="248"/>
      <c r="E41" s="248"/>
      <c r="F41" s="248"/>
      <c r="G41" s="249"/>
      <c r="H41" s="249"/>
      <c r="I41" s="146"/>
      <c r="J41" s="250"/>
      <c r="K41" s="250"/>
      <c r="L41" s="250"/>
      <c r="M41" s="250"/>
      <c r="N41" s="142"/>
    </row>
    <row r="42" spans="1:33" ht="26.25" hidden="1" customHeight="1" x14ac:dyDescent="0.45">
      <c r="A42" s="131">
        <v>110100.1102</v>
      </c>
      <c r="B42" s="131"/>
      <c r="C42" s="131"/>
      <c r="D42" s="259" t="s">
        <v>86</v>
      </c>
      <c r="E42" s="260"/>
      <c r="F42" s="260"/>
      <c r="G42" s="260"/>
      <c r="H42" s="260"/>
      <c r="I42" s="260"/>
      <c r="J42" s="260"/>
      <c r="K42" s="260"/>
      <c r="L42" s="260"/>
      <c r="M42" s="260"/>
      <c r="N42" s="141"/>
      <c r="O42" s="132"/>
      <c r="P42" s="131">
        <v>5.0999999999999996</v>
      </c>
      <c r="Q42" s="131" t="s">
        <v>87</v>
      </c>
      <c r="R42" s="131"/>
    </row>
    <row r="43" spans="1:33" ht="35.25" hidden="1" customHeight="1" x14ac:dyDescent="0.45">
      <c r="A43" s="131">
        <v>110330</v>
      </c>
      <c r="B43" s="131"/>
      <c r="C43" s="131"/>
      <c r="D43" s="261" t="s">
        <v>88</v>
      </c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131">
        <v>15.1</v>
      </c>
      <c r="Q43" s="131" t="s">
        <v>87</v>
      </c>
      <c r="R43" s="131"/>
    </row>
    <row r="44" spans="1:33" ht="35.25" hidden="1" customHeight="1" x14ac:dyDescent="0.45">
      <c r="A44" s="133">
        <v>110600.1107</v>
      </c>
      <c r="B44" s="131"/>
      <c r="C44" s="131"/>
      <c r="D44" s="257" t="s">
        <v>89</v>
      </c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131">
        <v>410.5</v>
      </c>
      <c r="Q44" s="131" t="s">
        <v>93</v>
      </c>
      <c r="R44" s="131"/>
    </row>
    <row r="45" spans="1:33" ht="37.5" hidden="1" customHeight="1" x14ac:dyDescent="0.45">
      <c r="A45" s="131">
        <v>110360</v>
      </c>
      <c r="B45" s="131"/>
      <c r="C45" s="131"/>
      <c r="D45" s="134" t="s">
        <v>95</v>
      </c>
      <c r="E45" s="135"/>
      <c r="F45" s="135"/>
      <c r="G45" s="135"/>
      <c r="H45" s="135"/>
      <c r="I45" s="147"/>
      <c r="J45" s="135"/>
      <c r="K45" s="135"/>
      <c r="L45" s="148"/>
      <c r="M45" s="135"/>
      <c r="N45" s="139"/>
      <c r="O45" s="135"/>
      <c r="P45" s="131">
        <v>993.1</v>
      </c>
      <c r="Q45" s="131" t="s">
        <v>91</v>
      </c>
      <c r="R45" s="131"/>
      <c r="V45" s="129"/>
      <c r="W45" s="129"/>
    </row>
    <row r="46" spans="1:33" ht="33.75" hidden="1" customHeight="1" x14ac:dyDescent="0.45">
      <c r="A46" s="131">
        <v>111030</v>
      </c>
      <c r="B46" s="131"/>
      <c r="C46" s="131"/>
      <c r="D46" s="257" t="s">
        <v>92</v>
      </c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136">
        <v>300</v>
      </c>
      <c r="Q46" s="131" t="s">
        <v>93</v>
      </c>
      <c r="R46" s="131"/>
      <c r="V46" s="138"/>
      <c r="W46" s="138"/>
    </row>
    <row r="47" spans="1:33" ht="30" hidden="1" customHeight="1" x14ac:dyDescent="0.45">
      <c r="A47" s="131">
        <v>130660</v>
      </c>
      <c r="B47" s="131"/>
      <c r="C47" s="131"/>
      <c r="D47" s="257" t="s">
        <v>90</v>
      </c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131">
        <v>576.9</v>
      </c>
      <c r="Q47" s="131" t="s">
        <v>93</v>
      </c>
      <c r="R47" s="131"/>
    </row>
    <row r="48" spans="1:33" ht="54" hidden="1" customHeight="1" x14ac:dyDescent="0.45">
      <c r="A48" s="137">
        <v>240120</v>
      </c>
      <c r="B48" s="131"/>
      <c r="C48" s="131"/>
      <c r="D48" s="258" t="s">
        <v>94</v>
      </c>
      <c r="E48" s="258"/>
      <c r="F48" s="258"/>
      <c r="G48" s="258"/>
      <c r="H48" s="258"/>
      <c r="I48" s="258"/>
      <c r="J48" s="258"/>
      <c r="K48" s="258"/>
      <c r="L48" s="258"/>
      <c r="M48" s="258"/>
      <c r="N48" s="140"/>
      <c r="O48" s="131"/>
      <c r="P48" s="131">
        <v>627.1</v>
      </c>
      <c r="Q48" s="131" t="s">
        <v>93</v>
      </c>
      <c r="R48" s="131"/>
    </row>
    <row r="49" spans="1:33" ht="30.75" hidden="1" customHeight="1" x14ac:dyDescent="0.45">
      <c r="A49" s="131">
        <v>111000</v>
      </c>
      <c r="B49" s="131"/>
      <c r="C49" s="131"/>
      <c r="D49" s="131" t="s">
        <v>96</v>
      </c>
      <c r="E49" s="131"/>
      <c r="F49" s="131"/>
      <c r="G49" s="131"/>
      <c r="H49" s="131"/>
      <c r="I49" s="131"/>
      <c r="J49" s="131"/>
      <c r="K49" s="131"/>
      <c r="L49" s="131"/>
      <c r="M49" s="136"/>
      <c r="N49" s="136"/>
      <c r="O49" s="131"/>
      <c r="P49" s="131">
        <v>692.4</v>
      </c>
      <c r="Q49" s="131" t="s">
        <v>93</v>
      </c>
      <c r="R49" s="131"/>
    </row>
    <row r="50" spans="1:33" ht="26.25" hidden="1" customHeight="1" x14ac:dyDescent="0.4">
      <c r="M50" s="130"/>
      <c r="N50" s="130"/>
      <c r="O50" s="129"/>
    </row>
    <row r="51" spans="1:33" ht="26.25" hidden="1" customHeight="1" x14ac:dyDescent="0.4">
      <c r="M51" s="129"/>
      <c r="N51" s="129"/>
      <c r="O51" s="129"/>
    </row>
    <row r="52" spans="1:33" ht="26.25" hidden="1" customHeight="1" x14ac:dyDescent="0.4">
      <c r="M52" s="129"/>
      <c r="N52" s="129"/>
      <c r="O52" s="129"/>
    </row>
    <row r="53" spans="1:33" ht="74.25" customHeight="1" x14ac:dyDescent="0.4">
      <c r="A53" s="143" t="s">
        <v>98</v>
      </c>
      <c r="B53" s="125" t="s">
        <v>82</v>
      </c>
      <c r="C53" s="119">
        <f t="shared" ref="C53" si="6">SUM(D53:T53)</f>
        <v>430451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>
        <f>201242+330000+64349-165140</f>
        <v>430451</v>
      </c>
      <c r="O53" s="120"/>
      <c r="P53" s="120"/>
      <c r="Q53" s="120"/>
      <c r="R53" s="120"/>
      <c r="S53" s="120"/>
      <c r="T53" s="120"/>
      <c r="U53" s="122"/>
      <c r="V53" s="121"/>
      <c r="W53" s="121">
        <f>150000-68048</f>
        <v>81952</v>
      </c>
      <c r="X53" s="121"/>
      <c r="Y53" s="120">
        <f>88367-82448</f>
        <v>5919</v>
      </c>
      <c r="Z53" s="120"/>
      <c r="AA53" s="119"/>
      <c r="AB53" s="123">
        <f>N53+W53+Y53</f>
        <v>518322</v>
      </c>
      <c r="AC53" s="129"/>
      <c r="AD53" s="129"/>
      <c r="AE53" s="129"/>
      <c r="AF53" s="129"/>
      <c r="AG53" s="129"/>
    </row>
    <row r="54" spans="1:33" ht="26.25" x14ac:dyDescent="0.4">
      <c r="M54" s="130"/>
      <c r="N54" s="130"/>
      <c r="O54" s="129"/>
    </row>
    <row r="55" spans="1:33" ht="26.25" x14ac:dyDescent="0.4">
      <c r="M55" s="129"/>
      <c r="N55" s="129"/>
      <c r="O55" s="129"/>
    </row>
    <row r="56" spans="1:33" ht="26.25" x14ac:dyDescent="0.4">
      <c r="M56" s="129"/>
      <c r="N56" s="129"/>
      <c r="O56" s="129"/>
    </row>
  </sheetData>
  <mergeCells count="46">
    <mergeCell ref="D47:O47"/>
    <mergeCell ref="D46:O46"/>
    <mergeCell ref="D48:M48"/>
    <mergeCell ref="D42:M42"/>
    <mergeCell ref="D43:O43"/>
    <mergeCell ref="D44:O44"/>
    <mergeCell ref="A18:AC19"/>
    <mergeCell ref="X23:X24"/>
    <mergeCell ref="C41:F41"/>
    <mergeCell ref="G41:H41"/>
    <mergeCell ref="J41:M41"/>
    <mergeCell ref="R23:R24"/>
    <mergeCell ref="S23:S24"/>
    <mergeCell ref="O23:O24"/>
    <mergeCell ref="P23:P24"/>
    <mergeCell ref="AB21:AB24"/>
    <mergeCell ref="C22:C24"/>
    <mergeCell ref="D22:T22"/>
    <mergeCell ref="U22:U24"/>
    <mergeCell ref="V22:AA22"/>
    <mergeCell ref="F23:F24"/>
    <mergeCell ref="G23:G24"/>
    <mergeCell ref="Y23:Y24"/>
    <mergeCell ref="A20:AA20"/>
    <mergeCell ref="A21:A24"/>
    <mergeCell ref="B21:B24"/>
    <mergeCell ref="H23:K23"/>
    <mergeCell ref="M23:M24"/>
    <mergeCell ref="AA23:AA24"/>
    <mergeCell ref="U21:AA21"/>
    <mergeCell ref="Z23:Z24"/>
    <mergeCell ref="Q23:Q24"/>
    <mergeCell ref="C21:T21"/>
    <mergeCell ref="T23:T24"/>
    <mergeCell ref="V23:V24"/>
    <mergeCell ref="N23:N24"/>
    <mergeCell ref="W23:W24"/>
    <mergeCell ref="L23:L24"/>
    <mergeCell ref="D23:D24"/>
    <mergeCell ref="A37:A38"/>
    <mergeCell ref="A35:A36"/>
    <mergeCell ref="A25:A26"/>
    <mergeCell ref="A27:A28"/>
    <mergeCell ref="A29:A30"/>
    <mergeCell ref="A31:A32"/>
    <mergeCell ref="A33:A34"/>
  </mergeCells>
  <pageMargins left="0.19685039370078741" right="0.19685039370078741" top="3.937007874015748E-2" bottom="0.1574803149606299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2023-11-24T12:11:47Z</cp:lastPrinted>
  <dcterms:created xsi:type="dcterms:W3CDTF">1996-10-08T23:32:33Z</dcterms:created>
  <dcterms:modified xsi:type="dcterms:W3CDTF">2023-11-24T12:11:51Z</dcterms:modified>
</cp:coreProperties>
</file>