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КР 24.10.2023 сравн. табл. " sheetId="1" r:id="rId1"/>
    <sheet name="Программа" sheetId="2" r:id="rId2"/>
  </sheets>
  <definedNames>
    <definedName name="_xlnm.Print_Titles" localSheetId="0">'КР 24.10.2023 сравн. табл. '!$18:$20</definedName>
    <definedName name="_xlnm.Print_Area" localSheetId="0">'КР 24.10.2023 сравн. табл. '!$A$1:$M$101</definedName>
    <definedName name="_xlnm.Print_Area" localSheetId="1">'Программа'!$A$1:$G$109</definedName>
  </definedNames>
  <calcPr fullCalcOnLoad="1"/>
</workbook>
</file>

<file path=xl/sharedStrings.xml><?xml version="1.0" encoding="utf-8"?>
<sst xmlns="http://schemas.openxmlformats.org/spreadsheetml/2006/main" count="325" uniqueCount="124">
  <si>
    <t>Виды работ</t>
  </si>
  <si>
    <t>МУ "УК г. Тирасполя"</t>
  </si>
  <si>
    <t>№№ п.п.</t>
  </si>
  <si>
    <t>МДОУ № 9, ул. Федько, 11.</t>
  </si>
  <si>
    <t>I.</t>
  </si>
  <si>
    <t>II.</t>
  </si>
  <si>
    <t>III.</t>
  </si>
  <si>
    <t>Итого по МУ "УНО":</t>
  </si>
  <si>
    <t>Итого по МУ "УК г. Тирасполя":</t>
  </si>
  <si>
    <t>в руб.</t>
  </si>
  <si>
    <t>Итого по МУ"УФКиС г. Тирасполь":</t>
  </si>
  <si>
    <t>МУ "Молодежный клуб "Орфей" ул. Краснодонская, 41.</t>
  </si>
  <si>
    <t>МОУ ДО "СДЮШОР плавания", г. Тирасполь, ул. Синева, 1 "а"</t>
  </si>
  <si>
    <t>МУ "УНО г. Тирасполь"</t>
  </si>
  <si>
    <t>в том числе по источникам финансирования</t>
  </si>
  <si>
    <t>наименование объектов</t>
  </si>
  <si>
    <t>Объем финансирования на 2023 г.</t>
  </si>
  <si>
    <t>налог на содержиние жилищного фонда и объектов соц. культ. сферы и благоустройство территории города</t>
  </si>
  <si>
    <t>местный бюджет</t>
  </si>
  <si>
    <t>общестроительные работы</t>
  </si>
  <si>
    <t xml:space="preserve">ремонт мягкой кровли </t>
  </si>
  <si>
    <t>ремонт мягкой кровли</t>
  </si>
  <si>
    <t>Совета народных депутатов</t>
  </si>
  <si>
    <t>отклонения</t>
  </si>
  <si>
    <t>Предлагаемая редакцияя на 2023 г.</t>
  </si>
  <si>
    <t xml:space="preserve">МОУ "ТСШ № 2", ул. Советская, 59 </t>
  </si>
  <si>
    <t>МОУ "ТСШ № 9", ул. К. Маркса, 109</t>
  </si>
  <si>
    <t>МС(К)ОУ № 2, пер. Труда, 2А</t>
  </si>
  <si>
    <t>МДОУ № 6, ул. Юности, 19 А.</t>
  </si>
  <si>
    <t>МДОУ № 10, ул. Юности, 50</t>
  </si>
  <si>
    <t>МДОУ № 16, ул. Мира, 44</t>
  </si>
  <si>
    <t>МДОУ № 17, ул. Краснодонская, 54</t>
  </si>
  <si>
    <t>МДОУ № 18, ул. К. Либкнехта, 80</t>
  </si>
  <si>
    <t>МДОУ № 19, ул. Краснодонская, 74</t>
  </si>
  <si>
    <t>МДОУ № 20, ул. 1 Мая, 60</t>
  </si>
  <si>
    <t>МДОУ № 25, 1 корпус
ул. Р. Люксембург, 71</t>
  </si>
  <si>
    <t>МДОУ № 28, ул. Каховская, 7/2</t>
  </si>
  <si>
    <t>МДОУ № 41, ул. Юности, 22</t>
  </si>
  <si>
    <t>МС(К)ОУ № 44, ул. Р.Люксембург, 73</t>
  </si>
  <si>
    <t>МДОУ № 45, ул. Менделеева, 1</t>
  </si>
  <si>
    <t>МДОУ № 47, ул. Строителей, 57</t>
  </si>
  <si>
    <t>МДОУ № 48, ул. К. Либкнехта, 191 А</t>
  </si>
  <si>
    <t>МДОУ № 49, ул. Свердлова, 72</t>
  </si>
  <si>
    <t>Итого:</t>
  </si>
  <si>
    <t>Установка теневых навесов</t>
  </si>
  <si>
    <t>установка теневых навесов</t>
  </si>
  <si>
    <t>Ремонт кровли</t>
  </si>
  <si>
    <t>МОУ «ТСШ № 14»
ул. К. Либкнехта, 98 «а»</t>
  </si>
  <si>
    <t>ремонт кровли</t>
  </si>
  <si>
    <t>Общестроительные работы</t>
  </si>
  <si>
    <t>ремонт санузлов</t>
  </si>
  <si>
    <t>ремонт пищеблока</t>
  </si>
  <si>
    <t xml:space="preserve">ремонт системы отопления </t>
  </si>
  <si>
    <t>ремонт прачечной</t>
  </si>
  <si>
    <t xml:space="preserve"> МОУ ДО «Детская художественная школа им. А.Ф. Фойницкого», ул. Р. Люксембург, 69
</t>
  </si>
  <si>
    <t>IV</t>
  </si>
  <si>
    <t>Административные здания</t>
  </si>
  <si>
    <t>1.</t>
  </si>
  <si>
    <t>№ 4 от  9  февраля 2023 г.</t>
  </si>
  <si>
    <t>к Решению Тираспольского городского</t>
  </si>
  <si>
    <t>Капитальный ремонт объектов социально-культурного назначения (240330)</t>
  </si>
  <si>
    <t>Итого по подстатье 240330</t>
  </si>
  <si>
    <t>Итого по подстатье 240340</t>
  </si>
  <si>
    <t>ВСЕГО расходов по Программе</t>
  </si>
  <si>
    <t>Капитальный ремонт административных зданий (240340)</t>
  </si>
  <si>
    <t>ремонт спортивной площадки</t>
  </si>
  <si>
    <t>УПЦ, ул. 9 Января, 2 "А"</t>
  </si>
  <si>
    <t>смена оконных блоков</t>
  </si>
  <si>
    <t>ЭЦУ, ул. 9 Января, 2 "А"</t>
  </si>
  <si>
    <t>ремонт фасада</t>
  </si>
  <si>
    <t>МДОУ № 37, ул. Комсомольская, 1/1</t>
  </si>
  <si>
    <t>"О внесении изменений и дополнений в Решение</t>
  </si>
  <si>
    <t>Тираспольского городского Совета народных депутатов</t>
  </si>
  <si>
    <t>№ 4 "Об утверждении местного бюджета города</t>
  </si>
  <si>
    <t xml:space="preserve">Тирасполь на 2023 год", принятое на 12-й сессии </t>
  </si>
  <si>
    <t>26 созыва 9 февраля 2023 г.</t>
  </si>
  <si>
    <t>"Об утверждении местного бюджета</t>
  </si>
  <si>
    <t>города Тирасполь на 2023 год"</t>
  </si>
  <si>
    <t>Капитальный ремонт прочих объектов (240360)</t>
  </si>
  <si>
    <t>Участок контактной сети по ул. Мира</t>
  </si>
  <si>
    <t>капитальный ремонт участка контактной сети по ул. Мира</t>
  </si>
  <si>
    <t>V</t>
  </si>
  <si>
    <t>Сооружения коммунального назначения</t>
  </si>
  <si>
    <t>Здание депо  МУП "ТТУ им. И.А. Добросоцкого" (1 этап), ул. Гвардейская, 13</t>
  </si>
  <si>
    <t>Итого по подстатье 240360</t>
  </si>
  <si>
    <t>устройство покрытия спортивной площадки</t>
  </si>
  <si>
    <t xml:space="preserve">                                                                                                                                                                                                               Приложение № 9</t>
  </si>
  <si>
    <t>Утверждаю                                                                                                                                                                                        Приложение № ___</t>
  </si>
  <si>
    <t>Государственная администрация                                                                                                                         к Решению Тираспольского городского</t>
  </si>
  <si>
    <t>города Тирасполь и города Днестровск                                                                                                                                 Совета народных депутатов</t>
  </si>
  <si>
    <t>______________                                                                                                                                                                    № __от ___             2023 г.</t>
  </si>
  <si>
    <t>ремонт водосточной системы</t>
  </si>
  <si>
    <t>проектные работы</t>
  </si>
  <si>
    <t xml:space="preserve">ремонт системы отопления, в том числе проектные работы </t>
  </si>
  <si>
    <t>установка дверного блока</t>
  </si>
  <si>
    <t>электромонтажные работы</t>
  </si>
  <si>
    <t>МОУ ДО "ТСДЮШОР борьбы и бокса" г. Тирасполь, ул. Мира, 21 а</t>
  </si>
  <si>
    <t>МОУ "СКОШИ", ул. Каховская, 17</t>
  </si>
  <si>
    <t>МОУ ТСШ № 12,  ул. Юности, 38</t>
  </si>
  <si>
    <t>поступления от приватизации объектов муниципальной собственности</t>
  </si>
  <si>
    <t>МОУ ДО "ТСДЮШОР борьбы и бокса" г. Тирасполь, ул. Щорса, 11</t>
  </si>
  <si>
    <t>Дом Советов, ул. 25 Октября, 101</t>
  </si>
  <si>
    <t>Сравнительная таблица к Приложению № 9 "Программа капитального ремонта объектов культуры, народного образования, спорта, административных зданий и прочих объектов на 2023 год"</t>
  </si>
  <si>
    <t>МОУ «ТОТЛ № 1» 
ул. 1 Мая, 62</t>
  </si>
  <si>
    <t xml:space="preserve">МДОУ № 25, 1 корпус, ул. Р. Люксембург, 71
</t>
  </si>
  <si>
    <t>МДОУ № 72, ул. Ленина, 65</t>
  </si>
  <si>
    <t>МУ «Культурно-досуговый центр «Мир», ул. Калинина, 43</t>
  </si>
  <si>
    <t>МУ "Управление по физической культуре и спорту г. Тирасполь"</t>
  </si>
  <si>
    <t>Приложение № 9</t>
  </si>
  <si>
    <t xml:space="preserve"> МОУ ДО «Детская художественная школа им. А.Ф. Фойницкого», ул. Р. Люксембург, 69</t>
  </si>
  <si>
    <t>Программа капитального ремонта</t>
  </si>
  <si>
    <t xml:space="preserve">объектов культуры, народного образования, спорта, административных зданий и прочих объектов </t>
  </si>
  <si>
    <t xml:space="preserve"> на 2023 год</t>
  </si>
  <si>
    <t xml:space="preserve">к Решению Тираспольского городского </t>
  </si>
  <si>
    <t xml:space="preserve">Совета народных депутатов </t>
  </si>
  <si>
    <t xml:space="preserve">   № 38 от 2 ноября 2023 г.  </t>
  </si>
  <si>
    <t xml:space="preserve">"О внесении изменений в </t>
  </si>
  <si>
    <t>Решение Тираспольского городского Совета</t>
  </si>
  <si>
    <t xml:space="preserve">народных депутатов № 4 «Об утверждении </t>
  </si>
  <si>
    <t xml:space="preserve">местного бюджета города Тирасполь </t>
  </si>
  <si>
    <t>на 2023 год", принятое на 12-ой сессии</t>
  </si>
  <si>
    <t>26 созыва 9 февраля 2023 года</t>
  </si>
  <si>
    <t xml:space="preserve">№ 4 от 9 февраля 2023 г.  </t>
  </si>
  <si>
    <t>Приложение № 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</si>
</sst>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10"/>
      <name val="Times New Roman"/>
      <family val="1"/>
    </font>
    <font>
      <sz val="9"/>
      <color indexed="8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sz val="9"/>
      <color theme="5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3" fontId="33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wrapText="1"/>
    </xf>
    <xf numFmtId="0" fontId="54" fillId="33" borderId="10" xfId="0" applyFon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3" fontId="55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2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3" fontId="4" fillId="33" borderId="13" xfId="0" applyNumberFormat="1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3" fontId="7" fillId="33" borderId="10" xfId="0" applyNumberFormat="1" applyFont="1" applyFill="1" applyBorder="1" applyAlignment="1">
      <alignment wrapText="1"/>
    </xf>
    <xf numFmtId="3" fontId="3" fillId="33" borderId="10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9" fillId="33" borderId="0" xfId="0" applyFont="1" applyFill="1" applyAlignment="1">
      <alignment/>
    </xf>
    <xf numFmtId="0" fontId="0" fillId="33" borderId="15" xfId="0" applyFill="1" applyBorder="1" applyAlignment="1">
      <alignment wrapText="1"/>
    </xf>
    <xf numFmtId="0" fontId="5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58" fillId="33" borderId="0" xfId="0" applyFont="1" applyFill="1" applyAlignment="1">
      <alignment/>
    </xf>
    <xf numFmtId="0" fontId="57" fillId="33" borderId="13" xfId="0" applyFont="1" applyFill="1" applyBorder="1" applyAlignment="1">
      <alignment wrapText="1"/>
    </xf>
    <xf numFmtId="0" fontId="58" fillId="33" borderId="0" xfId="0" applyFont="1" applyFill="1" applyAlignment="1">
      <alignment wrapText="1"/>
    </xf>
    <xf numFmtId="0" fontId="58" fillId="33" borderId="0" xfId="0" applyFont="1" applyFill="1" applyAlignment="1">
      <alignment/>
    </xf>
    <xf numFmtId="0" fontId="57" fillId="33" borderId="12" xfId="0" applyFont="1" applyFill="1" applyBorder="1" applyAlignment="1">
      <alignment wrapText="1"/>
    </xf>
    <xf numFmtId="0" fontId="57" fillId="33" borderId="11" xfId="0" applyFont="1" applyFill="1" applyBorder="1" applyAlignment="1">
      <alignment wrapText="1"/>
    </xf>
    <xf numFmtId="0" fontId="57" fillId="33" borderId="16" xfId="0" applyFont="1" applyFill="1" applyBorder="1" applyAlignment="1">
      <alignment wrapText="1"/>
    </xf>
    <xf numFmtId="0" fontId="57" fillId="33" borderId="1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wrapText="1"/>
    </xf>
    <xf numFmtId="0" fontId="8" fillId="33" borderId="11" xfId="0" applyFont="1" applyFill="1" applyBorder="1" applyAlignment="1">
      <alignment wrapText="1"/>
    </xf>
    <xf numFmtId="3" fontId="10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3" fontId="9" fillId="33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58" fillId="0" borderId="0" xfId="0" applyFont="1" applyAlignment="1">
      <alignment/>
    </xf>
    <xf numFmtId="0" fontId="2" fillId="33" borderId="17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3" fontId="3" fillId="33" borderId="18" xfId="0" applyNumberFormat="1" applyFont="1" applyFill="1" applyBorder="1" applyAlignment="1">
      <alignment wrapText="1"/>
    </xf>
    <xf numFmtId="0" fontId="51" fillId="33" borderId="0" xfId="0" applyFont="1" applyFill="1" applyAlignment="1">
      <alignment horizontal="left"/>
    </xf>
    <xf numFmtId="0" fontId="51" fillId="33" borderId="0" xfId="0" applyFont="1" applyFill="1" applyBorder="1" applyAlignment="1">
      <alignment horizontal="left"/>
    </xf>
    <xf numFmtId="0" fontId="51" fillId="33" borderId="0" xfId="0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51" fillId="33" borderId="0" xfId="0" applyFont="1" applyFill="1" applyAlignment="1">
      <alignment horizontal="right"/>
    </xf>
    <xf numFmtId="0" fontId="51" fillId="33" borderId="0" xfId="0" applyFont="1" applyFill="1" applyAlignment="1">
      <alignment horizontal="center" vertical="center" wrapText="1"/>
    </xf>
    <xf numFmtId="0" fontId="51" fillId="33" borderId="19" xfId="0" applyFont="1" applyFill="1" applyBorder="1" applyAlignment="1">
      <alignment horizontal="right" vertical="center"/>
    </xf>
    <xf numFmtId="0" fontId="0" fillId="33" borderId="19" xfId="0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wrapText="1"/>
    </xf>
    <xf numFmtId="0" fontId="57" fillId="33" borderId="15" xfId="0" applyFont="1" applyFill="1" applyBorder="1" applyAlignment="1">
      <alignment wrapText="1"/>
    </xf>
    <xf numFmtId="0" fontId="57" fillId="33" borderId="11" xfId="0" applyFont="1" applyFill="1" applyBorder="1" applyAlignment="1">
      <alignment horizontal="left" vertical="center" wrapText="1"/>
    </xf>
    <xf numFmtId="0" fontId="57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58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58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3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view="pageBreakPreview" zoomScale="60" zoomScalePageLayoutView="0" workbookViewId="0" topLeftCell="A79">
      <selection activeCell="G82" sqref="G82"/>
    </sheetView>
  </sheetViews>
  <sheetFormatPr defaultColWidth="9.140625" defaultRowHeight="15"/>
  <cols>
    <col min="1" max="1" width="5.00390625" style="2" customWidth="1"/>
    <col min="2" max="2" width="27.28125" style="2" customWidth="1"/>
    <col min="3" max="3" width="17.57421875" style="2" bestFit="1" customWidth="1"/>
    <col min="4" max="4" width="11.28125" style="2" bestFit="1" customWidth="1"/>
    <col min="5" max="5" width="11.28125" style="2" customWidth="1"/>
    <col min="6" max="6" width="13.28125" style="2" bestFit="1" customWidth="1"/>
    <col min="7" max="7" width="9.7109375" style="2" bestFit="1" customWidth="1"/>
    <col min="8" max="8" width="9.57421875" style="2" bestFit="1" customWidth="1"/>
    <col min="9" max="9" width="15.28125" style="2" bestFit="1" customWidth="1"/>
    <col min="10" max="10" width="11.00390625" style="2" bestFit="1" customWidth="1"/>
    <col min="11" max="11" width="12.140625" style="2" customWidth="1"/>
    <col min="12" max="12" width="11.00390625" style="2" bestFit="1" customWidth="1"/>
    <col min="13" max="13" width="20.57421875" style="2" customWidth="1"/>
    <col min="14" max="16384" width="9.140625" style="2" customWidth="1"/>
  </cols>
  <sheetData>
    <row r="1" spans="1:13" ht="15" hidden="1">
      <c r="A1" s="70" t="s">
        <v>87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" hidden="1">
      <c r="A2" s="70" t="s">
        <v>88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" hidden="1">
      <c r="A3" s="70" t="s">
        <v>89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5" hidden="1">
      <c r="A4" s="71" t="s">
        <v>90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5" hidden="1">
      <c r="A5" s="72" t="s">
        <v>71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15" hidden="1">
      <c r="A6" s="72" t="s">
        <v>72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ht="15" hidden="1">
      <c r="A7" s="72" t="s">
        <v>73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 hidden="1">
      <c r="A8" s="72" t="s">
        <v>74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1:13" ht="15" hidden="1">
      <c r="A9" s="72" t="s">
        <v>75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ht="15" hidden="1">
      <c r="A10" s="70" t="s">
        <v>86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15" hidden="1">
      <c r="A11" s="74" t="s">
        <v>59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5" hidden="1">
      <c r="A12" s="74" t="s">
        <v>22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1:13" ht="15" hidden="1">
      <c r="A13" s="72" t="s">
        <v>58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3" ht="15" hidden="1">
      <c r="A14" s="72" t="s">
        <v>76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15" hidden="1">
      <c r="A15" s="72" t="s">
        <v>77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9" ht="35.25" customHeight="1">
      <c r="A16" s="75" t="s">
        <v>102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4"/>
      <c r="O16" s="4"/>
      <c r="P16" s="4"/>
      <c r="Q16" s="4"/>
      <c r="R16" s="4"/>
      <c r="S16" s="5"/>
    </row>
    <row r="17" spans="1:19" ht="15" customHeight="1">
      <c r="A17" s="76" t="s">
        <v>9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4"/>
      <c r="O17" s="4"/>
      <c r="P17" s="4"/>
      <c r="Q17" s="4"/>
      <c r="R17" s="4"/>
      <c r="S17" s="5"/>
    </row>
    <row r="18" spans="1:19" ht="24" customHeight="1">
      <c r="A18" s="78" t="s">
        <v>2</v>
      </c>
      <c r="B18" s="78" t="s">
        <v>15</v>
      </c>
      <c r="C18" s="78" t="s">
        <v>16</v>
      </c>
      <c r="D18" s="80" t="s">
        <v>14</v>
      </c>
      <c r="E18" s="81"/>
      <c r="F18" s="82" t="s">
        <v>23</v>
      </c>
      <c r="G18" s="83"/>
      <c r="H18" s="84"/>
      <c r="I18" s="78" t="s">
        <v>24</v>
      </c>
      <c r="J18" s="85" t="s">
        <v>14</v>
      </c>
      <c r="K18" s="86"/>
      <c r="L18" s="84"/>
      <c r="M18" s="78" t="s">
        <v>0</v>
      </c>
      <c r="N18" s="4"/>
      <c r="O18" s="4"/>
      <c r="P18" s="4"/>
      <c r="Q18" s="4"/>
      <c r="R18" s="4"/>
      <c r="S18" s="5"/>
    </row>
    <row r="19" spans="1:19" ht="132">
      <c r="A19" s="79"/>
      <c r="B19" s="79"/>
      <c r="C19" s="79"/>
      <c r="D19" s="6" t="s">
        <v>17</v>
      </c>
      <c r="E19" s="6" t="s">
        <v>18</v>
      </c>
      <c r="F19" s="6" t="s">
        <v>17</v>
      </c>
      <c r="G19" s="6" t="s">
        <v>18</v>
      </c>
      <c r="H19" s="6" t="s">
        <v>99</v>
      </c>
      <c r="I19" s="79"/>
      <c r="J19" s="6" t="s">
        <v>17</v>
      </c>
      <c r="K19" s="6" t="s">
        <v>18</v>
      </c>
      <c r="L19" s="6" t="s">
        <v>99</v>
      </c>
      <c r="M19" s="79"/>
      <c r="N19" s="4"/>
      <c r="O19" s="4"/>
      <c r="P19" s="4"/>
      <c r="Q19" s="4"/>
      <c r="R19" s="4"/>
      <c r="S19" s="5"/>
    </row>
    <row r="20" spans="1:19" ht="14.25" customHeight="1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>
        <v>8</v>
      </c>
      <c r="I20" s="6">
        <v>9</v>
      </c>
      <c r="J20" s="6">
        <v>10</v>
      </c>
      <c r="K20" s="6">
        <v>11</v>
      </c>
      <c r="L20" s="6">
        <v>12</v>
      </c>
      <c r="M20" s="6">
        <v>13</v>
      </c>
      <c r="N20" s="4"/>
      <c r="O20" s="4"/>
      <c r="P20" s="4"/>
      <c r="Q20" s="4"/>
      <c r="R20" s="4"/>
      <c r="S20" s="5"/>
    </row>
    <row r="21" spans="1:19" ht="15">
      <c r="A21" s="87" t="s">
        <v>60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9"/>
      <c r="N21" s="4"/>
      <c r="O21" s="4"/>
      <c r="P21" s="4"/>
      <c r="Q21" s="4"/>
      <c r="R21" s="4"/>
      <c r="S21" s="5"/>
    </row>
    <row r="22" spans="1:19" ht="15">
      <c r="A22" s="62" t="s">
        <v>4</v>
      </c>
      <c r="B22" s="63" t="s">
        <v>13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4"/>
      <c r="O22" s="4"/>
      <c r="P22" s="4"/>
      <c r="Q22" s="4"/>
      <c r="R22" s="4"/>
      <c r="S22" s="5"/>
    </row>
    <row r="23" spans="1:19" ht="28.5">
      <c r="A23" s="7"/>
      <c r="B23" s="8" t="s">
        <v>44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4"/>
      <c r="O23" s="4"/>
      <c r="P23" s="4"/>
      <c r="Q23" s="4"/>
      <c r="R23" s="4"/>
      <c r="S23" s="5"/>
    </row>
    <row r="24" spans="1:19" ht="24">
      <c r="A24" s="11">
        <v>1</v>
      </c>
      <c r="B24" s="16" t="s">
        <v>27</v>
      </c>
      <c r="C24" s="9">
        <v>480000</v>
      </c>
      <c r="D24" s="9"/>
      <c r="E24" s="9">
        <v>480000</v>
      </c>
      <c r="F24" s="9"/>
      <c r="G24" s="9">
        <f>0-744</f>
        <v>-744</v>
      </c>
      <c r="H24" s="9"/>
      <c r="I24" s="9">
        <v>479256</v>
      </c>
      <c r="J24" s="9"/>
      <c r="K24" s="9">
        <v>479256</v>
      </c>
      <c r="L24" s="9"/>
      <c r="M24" s="12" t="s">
        <v>45</v>
      </c>
      <c r="N24" s="4"/>
      <c r="O24" s="4"/>
      <c r="P24" s="4"/>
      <c r="Q24" s="4"/>
      <c r="R24" s="4"/>
      <c r="S24" s="5"/>
    </row>
    <row r="25" spans="1:19" ht="24">
      <c r="A25" s="11">
        <v>2</v>
      </c>
      <c r="B25" s="16" t="s">
        <v>28</v>
      </c>
      <c r="C25" s="9">
        <v>320000</v>
      </c>
      <c r="D25" s="9"/>
      <c r="E25" s="9">
        <v>320000</v>
      </c>
      <c r="F25" s="9"/>
      <c r="G25" s="9">
        <f>0-496</f>
        <v>-496</v>
      </c>
      <c r="H25" s="9"/>
      <c r="I25" s="9">
        <v>319504</v>
      </c>
      <c r="J25" s="9"/>
      <c r="K25" s="9">
        <v>319504</v>
      </c>
      <c r="L25" s="9"/>
      <c r="M25" s="12" t="s">
        <v>45</v>
      </c>
      <c r="N25" s="4"/>
      <c r="O25" s="4"/>
      <c r="P25" s="4"/>
      <c r="Q25" s="4"/>
      <c r="R25" s="4"/>
      <c r="S25" s="5"/>
    </row>
    <row r="26" spans="1:19" ht="24">
      <c r="A26" s="11">
        <v>3</v>
      </c>
      <c r="B26" s="16" t="s">
        <v>3</v>
      </c>
      <c r="C26" s="9">
        <v>80000</v>
      </c>
      <c r="D26" s="9"/>
      <c r="E26" s="9">
        <v>80000</v>
      </c>
      <c r="F26" s="9"/>
      <c r="G26" s="9">
        <f>0-124</f>
        <v>-124</v>
      </c>
      <c r="H26" s="9"/>
      <c r="I26" s="9">
        <v>79876</v>
      </c>
      <c r="J26" s="9"/>
      <c r="K26" s="9">
        <v>79876</v>
      </c>
      <c r="L26" s="9"/>
      <c r="M26" s="12" t="s">
        <v>45</v>
      </c>
      <c r="N26" s="4"/>
      <c r="O26" s="4"/>
      <c r="P26" s="4"/>
      <c r="Q26" s="4"/>
      <c r="R26" s="4"/>
      <c r="S26" s="5"/>
    </row>
    <row r="27" spans="1:19" ht="24">
      <c r="A27" s="11">
        <v>4</v>
      </c>
      <c r="B27" s="52" t="s">
        <v>32</v>
      </c>
      <c r="C27" s="9">
        <v>240000</v>
      </c>
      <c r="D27" s="9"/>
      <c r="E27" s="9">
        <v>240000</v>
      </c>
      <c r="F27" s="9"/>
      <c r="G27" s="9">
        <f>0-372</f>
        <v>-372</v>
      </c>
      <c r="H27" s="9"/>
      <c r="I27" s="9">
        <v>239628</v>
      </c>
      <c r="J27" s="9"/>
      <c r="K27" s="9">
        <v>239628</v>
      </c>
      <c r="L27" s="9"/>
      <c r="M27" s="12" t="s">
        <v>45</v>
      </c>
      <c r="N27" s="4"/>
      <c r="O27" s="4"/>
      <c r="P27" s="4"/>
      <c r="Q27" s="4"/>
      <c r="R27" s="4"/>
      <c r="S27" s="5"/>
    </row>
    <row r="28" spans="1:19" ht="24">
      <c r="A28" s="11">
        <v>5</v>
      </c>
      <c r="B28" s="16" t="s">
        <v>33</v>
      </c>
      <c r="C28" s="9">
        <v>80000</v>
      </c>
      <c r="D28" s="9"/>
      <c r="E28" s="9">
        <v>80000</v>
      </c>
      <c r="F28" s="9"/>
      <c r="G28" s="9">
        <f>0-124</f>
        <v>-124</v>
      </c>
      <c r="H28" s="9"/>
      <c r="I28" s="9">
        <v>79876</v>
      </c>
      <c r="J28" s="9"/>
      <c r="K28" s="9">
        <v>79876</v>
      </c>
      <c r="L28" s="9"/>
      <c r="M28" s="12" t="s">
        <v>45</v>
      </c>
      <c r="N28" s="4"/>
      <c r="O28" s="4"/>
      <c r="P28" s="4"/>
      <c r="Q28" s="4"/>
      <c r="R28" s="4"/>
      <c r="S28" s="5"/>
    </row>
    <row r="29" spans="1:19" ht="24">
      <c r="A29" s="11">
        <v>6</v>
      </c>
      <c r="B29" s="16" t="s">
        <v>34</v>
      </c>
      <c r="C29" s="9">
        <v>240000</v>
      </c>
      <c r="D29" s="9"/>
      <c r="E29" s="9">
        <v>240000</v>
      </c>
      <c r="F29" s="9"/>
      <c r="G29" s="9">
        <f>0-372</f>
        <v>-372</v>
      </c>
      <c r="H29" s="9"/>
      <c r="I29" s="9">
        <v>239628</v>
      </c>
      <c r="J29" s="9"/>
      <c r="K29" s="9">
        <v>239628</v>
      </c>
      <c r="L29" s="9"/>
      <c r="M29" s="12" t="s">
        <v>45</v>
      </c>
      <c r="N29" s="4"/>
      <c r="O29" s="4"/>
      <c r="P29" s="4"/>
      <c r="Q29" s="4"/>
      <c r="R29" s="4"/>
      <c r="S29" s="5"/>
    </row>
    <row r="30" spans="1:19" ht="24">
      <c r="A30" s="11">
        <v>7</v>
      </c>
      <c r="B30" s="16" t="s">
        <v>35</v>
      </c>
      <c r="C30" s="9">
        <v>240000</v>
      </c>
      <c r="D30" s="9"/>
      <c r="E30" s="9">
        <v>240000</v>
      </c>
      <c r="F30" s="9"/>
      <c r="G30" s="9">
        <f>0-372</f>
        <v>-372</v>
      </c>
      <c r="H30" s="9"/>
      <c r="I30" s="9">
        <v>239628</v>
      </c>
      <c r="J30" s="9"/>
      <c r="K30" s="9">
        <v>239628</v>
      </c>
      <c r="L30" s="9"/>
      <c r="M30" s="12" t="s">
        <v>45</v>
      </c>
      <c r="N30" s="4"/>
      <c r="O30" s="4"/>
      <c r="P30" s="4"/>
      <c r="Q30" s="4"/>
      <c r="R30" s="4"/>
      <c r="S30" s="5"/>
    </row>
    <row r="31" spans="1:19" ht="24">
      <c r="A31" s="11">
        <v>8</v>
      </c>
      <c r="B31" s="16" t="s">
        <v>37</v>
      </c>
      <c r="C31" s="9">
        <v>160000</v>
      </c>
      <c r="D31" s="9"/>
      <c r="E31" s="9">
        <v>160000</v>
      </c>
      <c r="F31" s="9"/>
      <c r="G31" s="9">
        <f>0-246</f>
        <v>-246</v>
      </c>
      <c r="H31" s="9"/>
      <c r="I31" s="9">
        <v>159754</v>
      </c>
      <c r="J31" s="9"/>
      <c r="K31" s="9">
        <v>159754</v>
      </c>
      <c r="L31" s="9"/>
      <c r="M31" s="12" t="s">
        <v>45</v>
      </c>
      <c r="N31" s="4"/>
      <c r="O31" s="4"/>
      <c r="P31" s="4"/>
      <c r="Q31" s="4"/>
      <c r="R31" s="4"/>
      <c r="S31" s="5"/>
    </row>
    <row r="32" spans="1:19" ht="24">
      <c r="A32" s="11">
        <v>9</v>
      </c>
      <c r="B32" s="16" t="s">
        <v>38</v>
      </c>
      <c r="C32" s="9">
        <v>80000</v>
      </c>
      <c r="D32" s="9"/>
      <c r="E32" s="9">
        <v>80000</v>
      </c>
      <c r="F32" s="9"/>
      <c r="G32" s="9">
        <f>0-124</f>
        <v>-124</v>
      </c>
      <c r="H32" s="9"/>
      <c r="I32" s="9">
        <v>79876</v>
      </c>
      <c r="J32" s="9"/>
      <c r="K32" s="9">
        <v>79876</v>
      </c>
      <c r="L32" s="9"/>
      <c r="M32" s="12" t="s">
        <v>45</v>
      </c>
      <c r="N32" s="4"/>
      <c r="O32" s="4"/>
      <c r="P32" s="4"/>
      <c r="Q32" s="4"/>
      <c r="R32" s="4"/>
      <c r="S32" s="5"/>
    </row>
    <row r="33" spans="1:19" ht="24">
      <c r="A33" s="11">
        <v>10</v>
      </c>
      <c r="B33" s="16" t="s">
        <v>39</v>
      </c>
      <c r="C33" s="9"/>
      <c r="D33" s="9"/>
      <c r="E33" s="9"/>
      <c r="F33" s="9"/>
      <c r="G33" s="9">
        <v>239770</v>
      </c>
      <c r="H33" s="9"/>
      <c r="I33" s="9">
        <v>239770</v>
      </c>
      <c r="J33" s="9"/>
      <c r="K33" s="9">
        <v>239770</v>
      </c>
      <c r="L33" s="9"/>
      <c r="M33" s="12" t="s">
        <v>45</v>
      </c>
      <c r="N33" s="4"/>
      <c r="O33" s="4"/>
      <c r="P33" s="4"/>
      <c r="Q33" s="4"/>
      <c r="R33" s="4"/>
      <c r="S33" s="5"/>
    </row>
    <row r="34" spans="1:19" ht="15">
      <c r="A34" s="7"/>
      <c r="B34" s="13" t="s">
        <v>43</v>
      </c>
      <c r="C34" s="9">
        <f>SUM(C24:C33)</f>
        <v>1920000</v>
      </c>
      <c r="D34" s="9"/>
      <c r="E34" s="9">
        <f>SUM(E24:E33)</f>
        <v>1920000</v>
      </c>
      <c r="F34" s="9"/>
      <c r="G34" s="9">
        <f>SUM(G24:G33)</f>
        <v>236796</v>
      </c>
      <c r="H34" s="9"/>
      <c r="I34" s="9">
        <f>SUM(I24:I33)</f>
        <v>2156796</v>
      </c>
      <c r="J34" s="9"/>
      <c r="K34" s="9">
        <f>SUM(K24:K33)</f>
        <v>2156796</v>
      </c>
      <c r="L34" s="9"/>
      <c r="M34" s="10"/>
      <c r="N34" s="4"/>
      <c r="O34" s="4"/>
      <c r="P34" s="4"/>
      <c r="Q34" s="4"/>
      <c r="R34" s="4"/>
      <c r="S34" s="5"/>
    </row>
    <row r="35" spans="1:19" ht="15">
      <c r="A35" s="7"/>
      <c r="B35" s="8" t="s">
        <v>46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10"/>
      <c r="N35" s="4"/>
      <c r="O35" s="4"/>
      <c r="P35" s="4"/>
      <c r="Q35" s="4"/>
      <c r="R35" s="4"/>
      <c r="S35" s="5"/>
    </row>
    <row r="36" spans="1:19" s="29" customFormat="1" ht="24.75">
      <c r="A36" s="28">
        <v>1</v>
      </c>
      <c r="B36" s="28" t="s">
        <v>25</v>
      </c>
      <c r="C36" s="20">
        <v>805605</v>
      </c>
      <c r="D36" s="20"/>
      <c r="E36" s="20">
        <v>805605</v>
      </c>
      <c r="F36" s="20"/>
      <c r="G36" s="20">
        <f>0-13650</f>
        <v>-13650</v>
      </c>
      <c r="H36" s="20"/>
      <c r="I36" s="20">
        <v>791955</v>
      </c>
      <c r="J36" s="20"/>
      <c r="K36" s="20">
        <v>791955</v>
      </c>
      <c r="L36" s="20"/>
      <c r="M36" s="18" t="s">
        <v>21</v>
      </c>
      <c r="N36" s="4"/>
      <c r="O36" s="4"/>
      <c r="P36" s="4"/>
      <c r="Q36" s="4"/>
      <c r="R36" s="4"/>
      <c r="S36" s="5"/>
    </row>
    <row r="37" spans="1:19" s="29" customFormat="1" ht="15">
      <c r="A37" s="30">
        <v>2</v>
      </c>
      <c r="B37" s="28" t="s">
        <v>98</v>
      </c>
      <c r="C37" s="20"/>
      <c r="D37" s="20"/>
      <c r="E37" s="20"/>
      <c r="F37" s="20"/>
      <c r="G37" s="20">
        <v>206783</v>
      </c>
      <c r="H37" s="20"/>
      <c r="I37" s="20">
        <v>206783</v>
      </c>
      <c r="J37" s="20"/>
      <c r="K37" s="20">
        <v>206783</v>
      </c>
      <c r="L37" s="20"/>
      <c r="M37" s="18" t="s">
        <v>21</v>
      </c>
      <c r="N37" s="4"/>
      <c r="O37" s="4"/>
      <c r="P37" s="4"/>
      <c r="Q37" s="4"/>
      <c r="R37" s="4"/>
      <c r="S37" s="5"/>
    </row>
    <row r="38" spans="1:19" s="29" customFormat="1" ht="24.75">
      <c r="A38" s="30">
        <v>3</v>
      </c>
      <c r="B38" s="18" t="s">
        <v>47</v>
      </c>
      <c r="C38" s="20">
        <v>29977</v>
      </c>
      <c r="D38" s="20"/>
      <c r="E38" s="20">
        <v>29977</v>
      </c>
      <c r="F38" s="20"/>
      <c r="G38" s="20">
        <f>0-10534</f>
        <v>-10534</v>
      </c>
      <c r="H38" s="20"/>
      <c r="I38" s="20">
        <v>19443</v>
      </c>
      <c r="J38" s="20"/>
      <c r="K38" s="20">
        <v>19443</v>
      </c>
      <c r="L38" s="20"/>
      <c r="M38" s="18" t="s">
        <v>21</v>
      </c>
      <c r="N38" s="4"/>
      <c r="O38" s="4"/>
      <c r="P38" s="4"/>
      <c r="Q38" s="4"/>
      <c r="R38" s="4"/>
      <c r="S38" s="5"/>
    </row>
    <row r="39" spans="1:19" s="29" customFormat="1" ht="24.75">
      <c r="A39" s="28">
        <v>4</v>
      </c>
      <c r="B39" s="28" t="s">
        <v>103</v>
      </c>
      <c r="C39" s="20">
        <v>558785</v>
      </c>
      <c r="D39" s="20"/>
      <c r="E39" s="20">
        <v>558785</v>
      </c>
      <c r="F39" s="20"/>
      <c r="G39" s="20">
        <f>0-12467</f>
        <v>-12467</v>
      </c>
      <c r="H39" s="20"/>
      <c r="I39" s="20">
        <v>546318</v>
      </c>
      <c r="J39" s="20"/>
      <c r="K39" s="20">
        <v>546318</v>
      </c>
      <c r="L39" s="20"/>
      <c r="M39" s="43" t="s">
        <v>48</v>
      </c>
      <c r="N39" s="4"/>
      <c r="O39" s="4"/>
      <c r="P39" s="4"/>
      <c r="Q39" s="4"/>
      <c r="R39" s="4"/>
      <c r="S39" s="5"/>
    </row>
    <row r="40" spans="1:19" s="29" customFormat="1" ht="24.75">
      <c r="A40" s="28">
        <v>5</v>
      </c>
      <c r="B40" s="28" t="s">
        <v>97</v>
      </c>
      <c r="C40" s="20"/>
      <c r="D40" s="20"/>
      <c r="E40" s="20"/>
      <c r="F40" s="20"/>
      <c r="G40" s="20">
        <v>16108</v>
      </c>
      <c r="H40" s="20"/>
      <c r="I40" s="20">
        <v>16108</v>
      </c>
      <c r="J40" s="20"/>
      <c r="K40" s="20">
        <v>16108</v>
      </c>
      <c r="L40" s="20"/>
      <c r="M40" s="18" t="s">
        <v>21</v>
      </c>
      <c r="N40" s="4"/>
      <c r="O40" s="4"/>
      <c r="P40" s="4"/>
      <c r="Q40" s="4"/>
      <c r="R40" s="4"/>
      <c r="S40" s="5"/>
    </row>
    <row r="41" spans="1:19" s="29" customFormat="1" ht="15">
      <c r="A41" s="28">
        <v>6</v>
      </c>
      <c r="B41" s="28" t="s">
        <v>3</v>
      </c>
      <c r="C41" s="20">
        <v>486782</v>
      </c>
      <c r="D41" s="20">
        <v>486782</v>
      </c>
      <c r="E41" s="20"/>
      <c r="F41" s="20"/>
      <c r="G41" s="20"/>
      <c r="H41" s="20"/>
      <c r="I41" s="20">
        <v>486782</v>
      </c>
      <c r="J41" s="20">
        <v>486782</v>
      </c>
      <c r="K41" s="20"/>
      <c r="L41" s="20"/>
      <c r="M41" s="31" t="s">
        <v>21</v>
      </c>
      <c r="N41" s="4"/>
      <c r="O41" s="4"/>
      <c r="P41" s="4"/>
      <c r="Q41" s="4"/>
      <c r="R41" s="4"/>
      <c r="S41" s="5"/>
    </row>
    <row r="42" spans="1:19" s="48" customFormat="1" ht="12">
      <c r="A42" s="30">
        <v>7</v>
      </c>
      <c r="B42" s="18" t="s">
        <v>29</v>
      </c>
      <c r="C42" s="20">
        <v>305140</v>
      </c>
      <c r="D42" s="20"/>
      <c r="E42" s="20">
        <v>305140</v>
      </c>
      <c r="F42" s="20"/>
      <c r="G42" s="20">
        <f>0-68914</f>
        <v>-68914</v>
      </c>
      <c r="H42" s="20"/>
      <c r="I42" s="20">
        <v>236226</v>
      </c>
      <c r="J42" s="20"/>
      <c r="K42" s="20">
        <v>236226</v>
      </c>
      <c r="L42" s="20"/>
      <c r="M42" s="43" t="s">
        <v>48</v>
      </c>
      <c r="N42" s="47"/>
      <c r="O42" s="47"/>
      <c r="P42" s="47"/>
      <c r="Q42" s="47"/>
      <c r="R42" s="47"/>
      <c r="S42" s="47"/>
    </row>
    <row r="43" spans="1:19" s="48" customFormat="1" ht="12">
      <c r="A43" s="30">
        <v>8</v>
      </c>
      <c r="B43" s="18" t="s">
        <v>30</v>
      </c>
      <c r="C43" s="20">
        <v>293120</v>
      </c>
      <c r="D43" s="20"/>
      <c r="E43" s="20">
        <v>293120</v>
      </c>
      <c r="F43" s="20"/>
      <c r="G43" s="20">
        <f>0-86471</f>
        <v>-86471</v>
      </c>
      <c r="H43" s="20"/>
      <c r="I43" s="20">
        <v>206649</v>
      </c>
      <c r="J43" s="20"/>
      <c r="K43" s="20">
        <v>206649</v>
      </c>
      <c r="L43" s="20"/>
      <c r="M43" s="43" t="s">
        <v>48</v>
      </c>
      <c r="N43" s="47"/>
      <c r="O43" s="47"/>
      <c r="P43" s="47"/>
      <c r="Q43" s="47"/>
      <c r="R43" s="47"/>
      <c r="S43" s="47"/>
    </row>
    <row r="44" spans="1:19" s="48" customFormat="1" ht="12" customHeight="1">
      <c r="A44" s="90">
        <v>9</v>
      </c>
      <c r="B44" s="92" t="s">
        <v>33</v>
      </c>
      <c r="C44" s="20">
        <v>343383</v>
      </c>
      <c r="D44" s="20"/>
      <c r="E44" s="20">
        <v>343383</v>
      </c>
      <c r="F44" s="20"/>
      <c r="G44" s="20">
        <f>0-81179</f>
        <v>-81179</v>
      </c>
      <c r="H44" s="20"/>
      <c r="I44" s="20">
        <v>262204</v>
      </c>
      <c r="J44" s="20"/>
      <c r="K44" s="20">
        <v>262204</v>
      </c>
      <c r="L44" s="20"/>
      <c r="M44" s="43" t="s">
        <v>48</v>
      </c>
      <c r="N44" s="47"/>
      <c r="O44" s="47"/>
      <c r="P44" s="47"/>
      <c r="Q44" s="47"/>
      <c r="R44" s="47"/>
      <c r="S44" s="47"/>
    </row>
    <row r="45" spans="1:19" s="48" customFormat="1" ht="24">
      <c r="A45" s="91"/>
      <c r="B45" s="93"/>
      <c r="C45" s="20"/>
      <c r="D45" s="20"/>
      <c r="E45" s="20"/>
      <c r="F45" s="20">
        <v>10066</v>
      </c>
      <c r="G45" s="20"/>
      <c r="H45" s="20"/>
      <c r="I45" s="20">
        <v>10066</v>
      </c>
      <c r="J45" s="20">
        <v>10066</v>
      </c>
      <c r="K45" s="20"/>
      <c r="L45" s="20"/>
      <c r="M45" s="43" t="s">
        <v>91</v>
      </c>
      <c r="N45" s="47"/>
      <c r="O45" s="47"/>
      <c r="P45" s="47"/>
      <c r="Q45" s="47"/>
      <c r="R45" s="47"/>
      <c r="S45" s="47"/>
    </row>
    <row r="46" spans="1:19" s="48" customFormat="1" ht="12">
      <c r="A46" s="50">
        <v>10</v>
      </c>
      <c r="B46" s="50" t="s">
        <v>34</v>
      </c>
      <c r="C46" s="20">
        <v>176154</v>
      </c>
      <c r="D46" s="20"/>
      <c r="E46" s="20">
        <v>176154</v>
      </c>
      <c r="F46" s="20"/>
      <c r="G46" s="20">
        <f>0-36947</f>
        <v>-36947</v>
      </c>
      <c r="H46" s="20"/>
      <c r="I46" s="20">
        <v>139207</v>
      </c>
      <c r="J46" s="20"/>
      <c r="K46" s="20">
        <v>139207</v>
      </c>
      <c r="L46" s="20"/>
      <c r="M46" s="43" t="s">
        <v>48</v>
      </c>
      <c r="N46" s="47"/>
      <c r="O46" s="47"/>
      <c r="P46" s="47"/>
      <c r="Q46" s="47"/>
      <c r="R46" s="47"/>
      <c r="S46" s="47"/>
    </row>
    <row r="47" spans="1:19" s="48" customFormat="1" ht="12">
      <c r="A47" s="50">
        <v>11</v>
      </c>
      <c r="B47" s="50" t="s">
        <v>36</v>
      </c>
      <c r="C47" s="20">
        <v>223770</v>
      </c>
      <c r="D47" s="20"/>
      <c r="E47" s="20">
        <v>223770</v>
      </c>
      <c r="F47" s="20"/>
      <c r="G47" s="20">
        <f>0-69388</f>
        <v>-69388</v>
      </c>
      <c r="H47" s="20"/>
      <c r="I47" s="20">
        <v>154382</v>
      </c>
      <c r="J47" s="20"/>
      <c r="K47" s="20">
        <v>154382</v>
      </c>
      <c r="L47" s="20"/>
      <c r="M47" s="43" t="s">
        <v>48</v>
      </c>
      <c r="N47" s="47"/>
      <c r="O47" s="47"/>
      <c r="P47" s="47"/>
      <c r="Q47" s="47"/>
      <c r="R47" s="47"/>
      <c r="S47" s="47"/>
    </row>
    <row r="48" spans="1:19" s="48" customFormat="1" ht="12">
      <c r="A48" s="49">
        <v>12</v>
      </c>
      <c r="B48" s="28" t="s">
        <v>37</v>
      </c>
      <c r="C48" s="20"/>
      <c r="D48" s="20"/>
      <c r="E48" s="20"/>
      <c r="F48" s="20"/>
      <c r="G48" s="20">
        <v>252894</v>
      </c>
      <c r="H48" s="20"/>
      <c r="I48" s="20">
        <v>252894</v>
      </c>
      <c r="J48" s="20"/>
      <c r="K48" s="20">
        <v>252894</v>
      </c>
      <c r="L48" s="20"/>
      <c r="M48" s="43" t="s">
        <v>48</v>
      </c>
      <c r="N48" s="47"/>
      <c r="O48" s="47"/>
      <c r="P48" s="47"/>
      <c r="Q48" s="47"/>
      <c r="R48" s="47"/>
      <c r="S48" s="47"/>
    </row>
    <row r="49" spans="1:19" s="29" customFormat="1" ht="15">
      <c r="A49" s="30">
        <v>13</v>
      </c>
      <c r="B49" s="18" t="s">
        <v>40</v>
      </c>
      <c r="C49" s="20">
        <v>209000</v>
      </c>
      <c r="D49" s="20"/>
      <c r="E49" s="20">
        <v>209000</v>
      </c>
      <c r="F49" s="20"/>
      <c r="G49" s="20">
        <f>0-62231</f>
        <v>-62231</v>
      </c>
      <c r="H49" s="20"/>
      <c r="I49" s="20">
        <v>146769</v>
      </c>
      <c r="J49" s="20"/>
      <c r="K49" s="20">
        <v>146769</v>
      </c>
      <c r="L49" s="20"/>
      <c r="M49" s="18" t="s">
        <v>21</v>
      </c>
      <c r="N49" s="4"/>
      <c r="O49" s="4"/>
      <c r="P49" s="4"/>
      <c r="Q49" s="4"/>
      <c r="R49" s="4"/>
      <c r="S49" s="5"/>
    </row>
    <row r="50" spans="1:19" s="48" customFormat="1" ht="12">
      <c r="A50" s="28">
        <v>14</v>
      </c>
      <c r="B50" s="28" t="s">
        <v>105</v>
      </c>
      <c r="C50" s="20">
        <v>16266</v>
      </c>
      <c r="D50" s="20"/>
      <c r="E50" s="20">
        <v>16266</v>
      </c>
      <c r="F50" s="20"/>
      <c r="G50" s="20">
        <f>0-5270</f>
        <v>-5270</v>
      </c>
      <c r="H50" s="20"/>
      <c r="I50" s="20">
        <v>10996</v>
      </c>
      <c r="J50" s="20"/>
      <c r="K50" s="20">
        <v>10996</v>
      </c>
      <c r="L50" s="20"/>
      <c r="M50" s="43" t="s">
        <v>48</v>
      </c>
      <c r="N50" s="47"/>
      <c r="O50" s="47"/>
      <c r="P50" s="47"/>
      <c r="Q50" s="47"/>
      <c r="R50" s="47"/>
      <c r="S50" s="47"/>
    </row>
    <row r="51" spans="1:19" s="29" customFormat="1" ht="15">
      <c r="A51" s="28"/>
      <c r="B51" s="54" t="s">
        <v>43</v>
      </c>
      <c r="C51" s="20">
        <f aca="true" t="shared" si="0" ref="C51:K51">SUM(C36:C50)</f>
        <v>3447982</v>
      </c>
      <c r="D51" s="20">
        <f t="shared" si="0"/>
        <v>486782</v>
      </c>
      <c r="E51" s="20">
        <f t="shared" si="0"/>
        <v>2961200</v>
      </c>
      <c r="F51" s="20">
        <f t="shared" si="0"/>
        <v>10066</v>
      </c>
      <c r="G51" s="20">
        <f t="shared" si="0"/>
        <v>28734</v>
      </c>
      <c r="H51" s="20">
        <f t="shared" si="0"/>
        <v>0</v>
      </c>
      <c r="I51" s="20">
        <f t="shared" si="0"/>
        <v>3486782</v>
      </c>
      <c r="J51" s="20">
        <f t="shared" si="0"/>
        <v>496848</v>
      </c>
      <c r="K51" s="20">
        <f t="shared" si="0"/>
        <v>2989934</v>
      </c>
      <c r="L51" s="20"/>
      <c r="M51" s="31"/>
      <c r="N51" s="4"/>
      <c r="O51" s="4"/>
      <c r="P51" s="4"/>
      <c r="Q51" s="4"/>
      <c r="R51" s="4"/>
      <c r="S51" s="5"/>
    </row>
    <row r="52" spans="1:19" s="58" customFormat="1" ht="29.25">
      <c r="A52" s="53"/>
      <c r="B52" s="54" t="s">
        <v>49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57"/>
      <c r="O52" s="57"/>
      <c r="P52" s="57"/>
      <c r="Q52" s="57"/>
      <c r="R52" s="57"/>
      <c r="S52" s="57"/>
    </row>
    <row r="53" spans="1:19" s="29" customFormat="1" ht="24.75">
      <c r="A53" s="28">
        <v>1</v>
      </c>
      <c r="B53" s="28" t="s">
        <v>26</v>
      </c>
      <c r="C53" s="32">
        <v>2039859</v>
      </c>
      <c r="D53" s="32">
        <v>98218</v>
      </c>
      <c r="E53" s="32">
        <v>1941641</v>
      </c>
      <c r="F53" s="32"/>
      <c r="G53" s="32"/>
      <c r="H53" s="32"/>
      <c r="I53" s="32">
        <v>2039859</v>
      </c>
      <c r="J53" s="32">
        <v>98218</v>
      </c>
      <c r="K53" s="32">
        <v>1941641</v>
      </c>
      <c r="L53" s="32"/>
      <c r="M53" s="18" t="s">
        <v>19</v>
      </c>
      <c r="N53" s="4"/>
      <c r="O53" s="4"/>
      <c r="P53" s="4"/>
      <c r="Q53" s="4"/>
      <c r="R53" s="4"/>
      <c r="S53" s="5"/>
    </row>
    <row r="54" spans="1:19" s="48" customFormat="1" ht="12">
      <c r="A54" s="94">
        <v>2</v>
      </c>
      <c r="B54" s="94" t="s">
        <v>66</v>
      </c>
      <c r="C54" s="20">
        <v>202200</v>
      </c>
      <c r="D54" s="20"/>
      <c r="E54" s="20">
        <v>202200</v>
      </c>
      <c r="F54" s="34"/>
      <c r="G54" s="34">
        <f>0-7935</f>
        <v>-7935</v>
      </c>
      <c r="H54" s="34"/>
      <c r="I54" s="20">
        <v>194265</v>
      </c>
      <c r="J54" s="20"/>
      <c r="K54" s="20">
        <v>194265</v>
      </c>
      <c r="L54" s="34"/>
      <c r="M54" s="46" t="s">
        <v>67</v>
      </c>
      <c r="N54" s="47"/>
      <c r="O54" s="47"/>
      <c r="P54" s="47"/>
      <c r="Q54" s="47"/>
      <c r="R54" s="47"/>
      <c r="S54" s="47"/>
    </row>
    <row r="55" spans="1:19" s="48" customFormat="1" ht="12">
      <c r="A55" s="95"/>
      <c r="B55" s="96"/>
      <c r="C55" s="20"/>
      <c r="D55" s="20"/>
      <c r="E55" s="20"/>
      <c r="F55" s="34">
        <v>67368</v>
      </c>
      <c r="G55" s="34"/>
      <c r="H55" s="34"/>
      <c r="I55" s="34">
        <v>67368</v>
      </c>
      <c r="J55" s="34">
        <v>67368</v>
      </c>
      <c r="K55" s="34"/>
      <c r="L55" s="34"/>
      <c r="M55" s="46" t="s">
        <v>67</v>
      </c>
      <c r="N55" s="47"/>
      <c r="O55" s="47"/>
      <c r="P55" s="47"/>
      <c r="Q55" s="47"/>
      <c r="R55" s="47"/>
      <c r="S55" s="47"/>
    </row>
    <row r="56" spans="1:19" s="48" customFormat="1" ht="12">
      <c r="A56" s="18">
        <v>3</v>
      </c>
      <c r="B56" s="35" t="s">
        <v>68</v>
      </c>
      <c r="C56" s="20">
        <v>80000</v>
      </c>
      <c r="D56" s="20"/>
      <c r="E56" s="20">
        <v>80000</v>
      </c>
      <c r="F56" s="34"/>
      <c r="G56" s="34"/>
      <c r="H56" s="34"/>
      <c r="I56" s="20">
        <v>80000</v>
      </c>
      <c r="J56" s="20"/>
      <c r="K56" s="20">
        <v>80000</v>
      </c>
      <c r="L56" s="34"/>
      <c r="M56" s="46" t="s">
        <v>69</v>
      </c>
      <c r="N56" s="47"/>
      <c r="O56" s="47"/>
      <c r="P56" s="47"/>
      <c r="Q56" s="47"/>
      <c r="R56" s="47"/>
      <c r="S56" s="47"/>
    </row>
    <row r="57" spans="1:19" s="48" customFormat="1" ht="24">
      <c r="A57" s="28">
        <v>4</v>
      </c>
      <c r="B57" s="28" t="s">
        <v>28</v>
      </c>
      <c r="C57" s="20">
        <v>761213</v>
      </c>
      <c r="D57" s="20"/>
      <c r="E57" s="20">
        <v>761213</v>
      </c>
      <c r="F57" s="20"/>
      <c r="G57" s="20"/>
      <c r="H57" s="20"/>
      <c r="I57" s="20">
        <v>761213</v>
      </c>
      <c r="J57" s="20"/>
      <c r="K57" s="20">
        <v>761213</v>
      </c>
      <c r="L57" s="20"/>
      <c r="M57" s="31" t="s">
        <v>19</v>
      </c>
      <c r="N57" s="47"/>
      <c r="O57" s="47"/>
      <c r="P57" s="47"/>
      <c r="Q57" s="47"/>
      <c r="R57" s="47"/>
      <c r="S57" s="47"/>
    </row>
    <row r="58" spans="1:19" s="29" customFormat="1" ht="15">
      <c r="A58" s="28">
        <v>5</v>
      </c>
      <c r="B58" s="28" t="s">
        <v>3</v>
      </c>
      <c r="C58" s="20">
        <v>303510</v>
      </c>
      <c r="D58" s="20"/>
      <c r="E58" s="20">
        <v>303510</v>
      </c>
      <c r="F58" s="20"/>
      <c r="G58" s="20">
        <f>0-45325</f>
        <v>-45325</v>
      </c>
      <c r="H58" s="20"/>
      <c r="I58" s="20">
        <v>258185</v>
      </c>
      <c r="J58" s="20"/>
      <c r="K58" s="20">
        <v>258185</v>
      </c>
      <c r="L58" s="20"/>
      <c r="M58" s="31" t="s">
        <v>53</v>
      </c>
      <c r="N58" s="4"/>
      <c r="O58" s="4"/>
      <c r="P58" s="4"/>
      <c r="Q58" s="4"/>
      <c r="R58" s="4"/>
      <c r="S58" s="5"/>
    </row>
    <row r="59" spans="1:19" s="29" customFormat="1" ht="15">
      <c r="A59" s="94">
        <v>6</v>
      </c>
      <c r="B59" s="94" t="s">
        <v>29</v>
      </c>
      <c r="C59" s="20">
        <v>750000</v>
      </c>
      <c r="D59" s="20"/>
      <c r="E59" s="20">
        <v>750000</v>
      </c>
      <c r="F59" s="20"/>
      <c r="G59" s="20">
        <f>0-185068</f>
        <v>-185068</v>
      </c>
      <c r="H59" s="20"/>
      <c r="I59" s="20">
        <v>564932</v>
      </c>
      <c r="J59" s="20"/>
      <c r="K59" s="20">
        <v>564932</v>
      </c>
      <c r="L59" s="20"/>
      <c r="M59" s="31" t="s">
        <v>51</v>
      </c>
      <c r="N59" s="4"/>
      <c r="O59" s="4"/>
      <c r="P59" s="4"/>
      <c r="Q59" s="4"/>
      <c r="R59" s="4"/>
      <c r="S59" s="5"/>
    </row>
    <row r="60" spans="1:19" s="29" customFormat="1" ht="15">
      <c r="A60" s="97"/>
      <c r="B60" s="97"/>
      <c r="C60" s="20"/>
      <c r="D60" s="20"/>
      <c r="E60" s="20"/>
      <c r="F60" s="20">
        <v>6010</v>
      </c>
      <c r="G60" s="20"/>
      <c r="H60" s="20"/>
      <c r="I60" s="20">
        <v>6010</v>
      </c>
      <c r="J60" s="20">
        <v>6010</v>
      </c>
      <c r="K60" s="20"/>
      <c r="L60" s="20"/>
      <c r="M60" s="31" t="s">
        <v>94</v>
      </c>
      <c r="N60" s="4"/>
      <c r="O60" s="4"/>
      <c r="P60" s="4"/>
      <c r="Q60" s="4"/>
      <c r="R60" s="4"/>
      <c r="S60" s="5"/>
    </row>
    <row r="61" spans="1:19" s="29" customFormat="1" ht="15">
      <c r="A61" s="28">
        <v>7</v>
      </c>
      <c r="B61" s="18" t="s">
        <v>30</v>
      </c>
      <c r="C61" s="20">
        <v>303510</v>
      </c>
      <c r="D61" s="20"/>
      <c r="E61" s="20">
        <v>303510</v>
      </c>
      <c r="F61" s="20"/>
      <c r="G61" s="20"/>
      <c r="H61" s="20"/>
      <c r="I61" s="20">
        <v>303510</v>
      </c>
      <c r="J61" s="20"/>
      <c r="K61" s="20">
        <v>303510</v>
      </c>
      <c r="L61" s="20"/>
      <c r="M61" s="31" t="s">
        <v>53</v>
      </c>
      <c r="N61" s="4"/>
      <c r="O61" s="4"/>
      <c r="P61" s="4"/>
      <c r="Q61" s="4"/>
      <c r="R61" s="4"/>
      <c r="S61" s="5"/>
    </row>
    <row r="62" spans="1:19" s="29" customFormat="1" ht="24.75">
      <c r="A62" s="98">
        <v>8</v>
      </c>
      <c r="B62" s="94" t="s">
        <v>31</v>
      </c>
      <c r="C62" s="20">
        <v>300000</v>
      </c>
      <c r="D62" s="20"/>
      <c r="E62" s="20">
        <v>300000</v>
      </c>
      <c r="F62" s="20"/>
      <c r="G62" s="20">
        <f>0-15</f>
        <v>-15</v>
      </c>
      <c r="H62" s="20"/>
      <c r="I62" s="20">
        <v>299985</v>
      </c>
      <c r="J62" s="20"/>
      <c r="K62" s="20">
        <v>299985</v>
      </c>
      <c r="L62" s="20"/>
      <c r="M62" s="31" t="s">
        <v>65</v>
      </c>
      <c r="N62" s="4"/>
      <c r="O62" s="4"/>
      <c r="P62" s="4"/>
      <c r="Q62" s="4"/>
      <c r="R62" s="4"/>
      <c r="S62" s="5"/>
    </row>
    <row r="63" spans="1:19" s="29" customFormat="1" ht="24.75">
      <c r="A63" s="99"/>
      <c r="B63" s="97"/>
      <c r="C63" s="20">
        <v>150000</v>
      </c>
      <c r="D63" s="20"/>
      <c r="E63" s="20">
        <v>150000</v>
      </c>
      <c r="F63" s="20"/>
      <c r="G63" s="20">
        <f>0-43548</f>
        <v>-43548</v>
      </c>
      <c r="H63" s="20"/>
      <c r="I63" s="20">
        <v>106452</v>
      </c>
      <c r="J63" s="20"/>
      <c r="K63" s="20">
        <v>106452</v>
      </c>
      <c r="L63" s="20"/>
      <c r="M63" s="31" t="s">
        <v>85</v>
      </c>
      <c r="N63" s="4"/>
      <c r="O63" s="4"/>
      <c r="P63" s="4"/>
      <c r="Q63" s="4"/>
      <c r="R63" s="4"/>
      <c r="S63" s="5"/>
    </row>
    <row r="64" spans="1:19" s="29" customFormat="1" ht="15">
      <c r="A64" s="28">
        <v>9</v>
      </c>
      <c r="B64" s="43" t="s">
        <v>32</v>
      </c>
      <c r="C64" s="20">
        <v>303510</v>
      </c>
      <c r="D64" s="20"/>
      <c r="E64" s="20">
        <v>303510</v>
      </c>
      <c r="F64" s="20"/>
      <c r="G64" s="20">
        <f>0-22563</f>
        <v>-22563</v>
      </c>
      <c r="H64" s="20"/>
      <c r="I64" s="20">
        <v>280947</v>
      </c>
      <c r="J64" s="20"/>
      <c r="K64" s="20">
        <v>280947</v>
      </c>
      <c r="L64" s="20"/>
      <c r="M64" s="31" t="s">
        <v>53</v>
      </c>
      <c r="N64" s="4"/>
      <c r="O64" s="4"/>
      <c r="P64" s="4"/>
      <c r="Q64" s="4"/>
      <c r="R64" s="4"/>
      <c r="S64" s="5"/>
    </row>
    <row r="65" spans="1:19" s="29" customFormat="1" ht="15">
      <c r="A65" s="94">
        <v>10</v>
      </c>
      <c r="B65" s="94" t="s">
        <v>104</v>
      </c>
      <c r="C65" s="20">
        <v>807997</v>
      </c>
      <c r="D65" s="20"/>
      <c r="E65" s="20">
        <v>807997</v>
      </c>
      <c r="F65" s="20"/>
      <c r="G65" s="20">
        <f>0-89536</f>
        <v>-89536</v>
      </c>
      <c r="H65" s="20"/>
      <c r="I65" s="20">
        <v>718461</v>
      </c>
      <c r="J65" s="20"/>
      <c r="K65" s="20">
        <v>718461</v>
      </c>
      <c r="L65" s="20"/>
      <c r="M65" s="31" t="s">
        <v>51</v>
      </c>
      <c r="N65" s="4"/>
      <c r="O65" s="4"/>
      <c r="P65" s="4"/>
      <c r="Q65" s="4"/>
      <c r="R65" s="4"/>
      <c r="S65" s="5"/>
    </row>
    <row r="66" spans="1:19" s="29" customFormat="1" ht="15">
      <c r="A66" s="97"/>
      <c r="B66" s="97"/>
      <c r="C66" s="20">
        <v>600000</v>
      </c>
      <c r="D66" s="20"/>
      <c r="E66" s="20">
        <v>600000</v>
      </c>
      <c r="F66" s="20"/>
      <c r="G66" s="20">
        <f>0-11492</f>
        <v>-11492</v>
      </c>
      <c r="H66" s="20"/>
      <c r="I66" s="20">
        <v>588508</v>
      </c>
      <c r="J66" s="20"/>
      <c r="K66" s="20">
        <v>588508</v>
      </c>
      <c r="L66" s="20"/>
      <c r="M66" s="31" t="s">
        <v>50</v>
      </c>
      <c r="N66" s="4"/>
      <c r="O66" s="4"/>
      <c r="P66" s="4"/>
      <c r="Q66" s="4"/>
      <c r="R66" s="4"/>
      <c r="S66" s="5"/>
    </row>
    <row r="67" spans="1:19" s="29" customFormat="1" ht="24.75">
      <c r="A67" s="51">
        <v>11</v>
      </c>
      <c r="B67" s="28" t="s">
        <v>70</v>
      </c>
      <c r="C67" s="20">
        <v>300000</v>
      </c>
      <c r="D67" s="20"/>
      <c r="E67" s="20">
        <v>300000</v>
      </c>
      <c r="F67" s="20"/>
      <c r="G67" s="20">
        <f>0-43</f>
        <v>-43</v>
      </c>
      <c r="H67" s="20"/>
      <c r="I67" s="20">
        <v>299957</v>
      </c>
      <c r="J67" s="20"/>
      <c r="K67" s="20">
        <v>299957</v>
      </c>
      <c r="L67" s="20"/>
      <c r="M67" s="31" t="s">
        <v>65</v>
      </c>
      <c r="N67" s="4"/>
      <c r="O67" s="4"/>
      <c r="P67" s="4"/>
      <c r="Q67" s="4"/>
      <c r="R67" s="4"/>
      <c r="S67" s="5"/>
    </row>
    <row r="68" spans="1:19" s="29" customFormat="1" ht="36.75">
      <c r="A68" s="28">
        <v>12</v>
      </c>
      <c r="B68" s="28" t="s">
        <v>37</v>
      </c>
      <c r="C68" s="20">
        <v>1368076</v>
      </c>
      <c r="D68" s="20"/>
      <c r="E68" s="20">
        <v>1368076</v>
      </c>
      <c r="F68" s="20"/>
      <c r="G68" s="20">
        <f>0-55298</f>
        <v>-55298</v>
      </c>
      <c r="H68" s="20"/>
      <c r="I68" s="20">
        <v>1312778</v>
      </c>
      <c r="J68" s="20"/>
      <c r="K68" s="20">
        <v>1312778</v>
      </c>
      <c r="L68" s="20"/>
      <c r="M68" s="36" t="s">
        <v>93</v>
      </c>
      <c r="N68" s="4"/>
      <c r="O68" s="4"/>
      <c r="P68" s="4"/>
      <c r="Q68" s="4"/>
      <c r="R68" s="4"/>
      <c r="S68" s="5"/>
    </row>
    <row r="69" spans="1:19" s="29" customFormat="1" ht="15">
      <c r="A69" s="28">
        <v>13</v>
      </c>
      <c r="B69" s="28" t="s">
        <v>39</v>
      </c>
      <c r="C69" s="20">
        <v>750000</v>
      </c>
      <c r="D69" s="20"/>
      <c r="E69" s="20">
        <v>750000</v>
      </c>
      <c r="F69" s="20"/>
      <c r="G69" s="20">
        <f>0-189093</f>
        <v>-189093</v>
      </c>
      <c r="H69" s="20"/>
      <c r="I69" s="20">
        <v>560907</v>
      </c>
      <c r="J69" s="20"/>
      <c r="K69" s="20">
        <v>560907</v>
      </c>
      <c r="L69" s="20"/>
      <c r="M69" s="31" t="s">
        <v>51</v>
      </c>
      <c r="N69" s="4"/>
      <c r="O69" s="4"/>
      <c r="P69" s="4"/>
      <c r="Q69" s="4"/>
      <c r="R69" s="4"/>
      <c r="S69" s="5"/>
    </row>
    <row r="70" spans="1:19" s="29" customFormat="1" ht="15">
      <c r="A70" s="28">
        <v>14</v>
      </c>
      <c r="B70" s="28" t="s">
        <v>40</v>
      </c>
      <c r="C70" s="20">
        <v>303510</v>
      </c>
      <c r="D70" s="20"/>
      <c r="E70" s="20">
        <v>303510</v>
      </c>
      <c r="F70" s="20"/>
      <c r="G70" s="20">
        <f>0-43978</f>
        <v>-43978</v>
      </c>
      <c r="H70" s="20"/>
      <c r="I70" s="20">
        <v>259532</v>
      </c>
      <c r="J70" s="20"/>
      <c r="K70" s="20">
        <v>259532</v>
      </c>
      <c r="L70" s="20"/>
      <c r="M70" s="31" t="s">
        <v>53</v>
      </c>
      <c r="N70" s="4"/>
      <c r="O70" s="4"/>
      <c r="P70" s="4"/>
      <c r="Q70" s="4"/>
      <c r="R70" s="4"/>
      <c r="S70" s="5"/>
    </row>
    <row r="71" spans="1:19" s="29" customFormat="1" ht="24.75">
      <c r="A71" s="50">
        <v>15</v>
      </c>
      <c r="B71" s="28" t="s">
        <v>41</v>
      </c>
      <c r="C71" s="20">
        <v>303510</v>
      </c>
      <c r="D71" s="20"/>
      <c r="E71" s="20">
        <v>303510</v>
      </c>
      <c r="F71" s="20"/>
      <c r="G71" s="20">
        <f>0-58919</f>
        <v>-58919</v>
      </c>
      <c r="H71" s="20"/>
      <c r="I71" s="20">
        <v>244591</v>
      </c>
      <c r="J71" s="20"/>
      <c r="K71" s="20">
        <v>244591</v>
      </c>
      <c r="L71" s="20"/>
      <c r="M71" s="31" t="s">
        <v>53</v>
      </c>
      <c r="N71" s="4"/>
      <c r="O71" s="4"/>
      <c r="P71" s="4"/>
      <c r="Q71" s="4"/>
      <c r="R71" s="4"/>
      <c r="S71" s="5"/>
    </row>
    <row r="72" spans="1:19" s="48" customFormat="1" ht="12">
      <c r="A72" s="50">
        <v>16</v>
      </c>
      <c r="B72" s="50" t="s">
        <v>42</v>
      </c>
      <c r="C72" s="20">
        <v>303510</v>
      </c>
      <c r="D72" s="20"/>
      <c r="E72" s="20">
        <v>303510</v>
      </c>
      <c r="F72" s="20"/>
      <c r="G72" s="20"/>
      <c r="H72" s="20"/>
      <c r="I72" s="20">
        <v>303510</v>
      </c>
      <c r="J72" s="20"/>
      <c r="K72" s="20">
        <v>303510</v>
      </c>
      <c r="L72" s="20"/>
      <c r="M72" s="31" t="s">
        <v>53</v>
      </c>
      <c r="N72" s="47"/>
      <c r="O72" s="47"/>
      <c r="P72" s="47"/>
      <c r="Q72" s="47"/>
      <c r="R72" s="47"/>
      <c r="S72" s="47"/>
    </row>
    <row r="73" spans="1:19" s="58" customFormat="1" ht="15">
      <c r="A73" s="53"/>
      <c r="B73" s="54" t="s">
        <v>43</v>
      </c>
      <c r="C73" s="55">
        <f>SUM(C53:C72)</f>
        <v>9930405</v>
      </c>
      <c r="D73" s="55">
        <f aca="true" t="shared" si="1" ref="D73:K73">SUM(D53:D72)</f>
        <v>98218</v>
      </c>
      <c r="E73" s="55">
        <f t="shared" si="1"/>
        <v>9832187</v>
      </c>
      <c r="F73" s="55">
        <f t="shared" si="1"/>
        <v>73378</v>
      </c>
      <c r="G73" s="55">
        <f t="shared" si="1"/>
        <v>-752813</v>
      </c>
      <c r="H73" s="55">
        <f t="shared" si="1"/>
        <v>0</v>
      </c>
      <c r="I73" s="55">
        <f t="shared" si="1"/>
        <v>9250970</v>
      </c>
      <c r="J73" s="55">
        <f t="shared" si="1"/>
        <v>171596</v>
      </c>
      <c r="K73" s="55">
        <f t="shared" si="1"/>
        <v>9079374</v>
      </c>
      <c r="L73" s="55"/>
      <c r="M73" s="56"/>
      <c r="N73" s="57"/>
      <c r="O73" s="57"/>
      <c r="P73" s="57"/>
      <c r="Q73" s="57"/>
      <c r="R73" s="57"/>
      <c r="S73" s="57"/>
    </row>
    <row r="74" spans="1:19" s="48" customFormat="1" ht="12">
      <c r="A74" s="33"/>
      <c r="B74" s="37" t="s">
        <v>7</v>
      </c>
      <c r="C74" s="38">
        <f>C73+C51+C34</f>
        <v>15298387</v>
      </c>
      <c r="D74" s="38">
        <f>D73+D51+D34</f>
        <v>585000</v>
      </c>
      <c r="E74" s="38">
        <f>E73+E51+E34</f>
        <v>14713387</v>
      </c>
      <c r="F74" s="38">
        <f>F73+F51+F34</f>
        <v>83444</v>
      </c>
      <c r="G74" s="38">
        <f>G73+G51+G34</f>
        <v>-487283</v>
      </c>
      <c r="H74" s="38"/>
      <c r="I74" s="38">
        <f>I73+I51+I34</f>
        <v>14894548</v>
      </c>
      <c r="J74" s="38">
        <f>J73+J51+J34</f>
        <v>668444</v>
      </c>
      <c r="K74" s="38">
        <f>K73+K51+K34</f>
        <v>14226104</v>
      </c>
      <c r="L74" s="38"/>
      <c r="M74" s="31"/>
      <c r="N74" s="47"/>
      <c r="O74" s="47"/>
      <c r="P74" s="47"/>
      <c r="Q74" s="47"/>
      <c r="R74" s="47"/>
      <c r="S74" s="47"/>
    </row>
    <row r="75" spans="1:13" s="58" customFormat="1" ht="15">
      <c r="A75" s="60" t="s">
        <v>5</v>
      </c>
      <c r="B75" s="59" t="s">
        <v>1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55"/>
    </row>
    <row r="76" spans="1:13" s="29" customFormat="1" ht="24.75">
      <c r="A76" s="28">
        <v>1</v>
      </c>
      <c r="B76" s="43" t="s">
        <v>106</v>
      </c>
      <c r="C76" s="32">
        <v>609000</v>
      </c>
      <c r="D76" s="32">
        <v>609000</v>
      </c>
      <c r="E76" s="32"/>
      <c r="F76" s="32">
        <f>0-170586</f>
        <v>-170586</v>
      </c>
      <c r="G76" s="32"/>
      <c r="H76" s="32"/>
      <c r="I76" s="32">
        <v>438414</v>
      </c>
      <c r="J76" s="32">
        <v>438414</v>
      </c>
      <c r="K76" s="32"/>
      <c r="L76" s="32"/>
      <c r="M76" s="31" t="s">
        <v>20</v>
      </c>
    </row>
    <row r="77" spans="1:13" s="29" customFormat="1" ht="24.75">
      <c r="A77" s="28">
        <v>2</v>
      </c>
      <c r="B77" s="43" t="s">
        <v>11</v>
      </c>
      <c r="C77" s="32">
        <v>2383622</v>
      </c>
      <c r="D77" s="32">
        <v>683622</v>
      </c>
      <c r="E77" s="32">
        <v>1700000</v>
      </c>
      <c r="F77" s="32"/>
      <c r="G77" s="32">
        <v>2072000</v>
      </c>
      <c r="H77" s="32"/>
      <c r="I77" s="32">
        <f>J77+K77</f>
        <v>4455622</v>
      </c>
      <c r="J77" s="32">
        <v>683622</v>
      </c>
      <c r="K77" s="32">
        <f>3700000+72000</f>
        <v>3772000</v>
      </c>
      <c r="L77" s="32"/>
      <c r="M77" s="31" t="s">
        <v>19</v>
      </c>
    </row>
    <row r="78" spans="1:13" s="29" customFormat="1" ht="29.25" customHeight="1">
      <c r="A78" s="98">
        <v>3</v>
      </c>
      <c r="B78" s="98" t="s">
        <v>54</v>
      </c>
      <c r="C78" s="32">
        <v>180000</v>
      </c>
      <c r="D78" s="32"/>
      <c r="E78" s="32">
        <v>180000</v>
      </c>
      <c r="F78" s="32"/>
      <c r="G78" s="32"/>
      <c r="H78" s="32"/>
      <c r="I78" s="32">
        <v>180000</v>
      </c>
      <c r="J78" s="32"/>
      <c r="K78" s="32">
        <v>180000</v>
      </c>
      <c r="L78" s="32"/>
      <c r="M78" s="31" t="s">
        <v>52</v>
      </c>
    </row>
    <row r="79" spans="1:13" s="29" customFormat="1" ht="23.25" customHeight="1">
      <c r="A79" s="99"/>
      <c r="B79" s="99"/>
      <c r="C79" s="32"/>
      <c r="D79" s="32"/>
      <c r="E79" s="32"/>
      <c r="F79" s="32"/>
      <c r="G79" s="32">
        <v>80901</v>
      </c>
      <c r="H79" s="32"/>
      <c r="I79" s="32">
        <v>80901</v>
      </c>
      <c r="J79" s="32"/>
      <c r="K79" s="32">
        <v>80901</v>
      </c>
      <c r="L79" s="32"/>
      <c r="M79" s="31" t="s">
        <v>52</v>
      </c>
    </row>
    <row r="80" spans="1:13" s="29" customFormat="1" ht="24.75">
      <c r="A80" s="18"/>
      <c r="B80" s="37" t="s">
        <v>8</v>
      </c>
      <c r="C80" s="39">
        <f>SUM(C76:C79)</f>
        <v>3172622</v>
      </c>
      <c r="D80" s="39">
        <f>SUM(D76:D79)</f>
        <v>1292622</v>
      </c>
      <c r="E80" s="39">
        <f aca="true" t="shared" si="2" ref="E80:K80">SUM(E76:E79)</f>
        <v>1880000</v>
      </c>
      <c r="F80" s="39">
        <f t="shared" si="2"/>
        <v>-170586</v>
      </c>
      <c r="G80" s="39">
        <f t="shared" si="2"/>
        <v>2152901</v>
      </c>
      <c r="H80" s="39">
        <f t="shared" si="2"/>
        <v>0</v>
      </c>
      <c r="I80" s="39">
        <f t="shared" si="2"/>
        <v>5154937</v>
      </c>
      <c r="J80" s="39">
        <f t="shared" si="2"/>
        <v>1122036</v>
      </c>
      <c r="K80" s="39">
        <f t="shared" si="2"/>
        <v>4032901</v>
      </c>
      <c r="L80" s="39"/>
      <c r="M80" s="20"/>
    </row>
    <row r="81" spans="1:13" s="29" customFormat="1" ht="36.75">
      <c r="A81" s="18" t="s">
        <v>6</v>
      </c>
      <c r="B81" s="37" t="s">
        <v>107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1"/>
    </row>
    <row r="82" spans="1:13" s="29" customFormat="1" ht="24.75">
      <c r="A82" s="28">
        <v>1</v>
      </c>
      <c r="B82" s="40" t="s">
        <v>12</v>
      </c>
      <c r="C82" s="20">
        <v>2800000</v>
      </c>
      <c r="D82" s="20"/>
      <c r="E82" s="20">
        <v>2800000</v>
      </c>
      <c r="F82" s="20"/>
      <c r="G82" s="20"/>
      <c r="H82" s="20"/>
      <c r="I82" s="20">
        <v>2800000</v>
      </c>
      <c r="J82" s="20"/>
      <c r="K82" s="20">
        <v>2800000</v>
      </c>
      <c r="L82" s="20"/>
      <c r="M82" s="31" t="s">
        <v>19</v>
      </c>
    </row>
    <row r="83" spans="1:14" s="29" customFormat="1" ht="24.75">
      <c r="A83" s="18">
        <v>2</v>
      </c>
      <c r="B83" s="31" t="s">
        <v>100</v>
      </c>
      <c r="C83" s="20"/>
      <c r="D83" s="20"/>
      <c r="E83" s="20"/>
      <c r="F83" s="20">
        <v>7142</v>
      </c>
      <c r="G83" s="20">
        <v>189604</v>
      </c>
      <c r="H83" s="20">
        <v>503254</v>
      </c>
      <c r="I83" s="20">
        <v>700000</v>
      </c>
      <c r="J83" s="20">
        <v>7142</v>
      </c>
      <c r="K83" s="20">
        <v>189604</v>
      </c>
      <c r="L83" s="20">
        <v>503254</v>
      </c>
      <c r="M83" s="31" t="s">
        <v>48</v>
      </c>
      <c r="N83" s="41"/>
    </row>
    <row r="84" spans="1:14" s="29" customFormat="1" ht="36.75">
      <c r="A84" s="42">
        <v>3</v>
      </c>
      <c r="B84" s="31" t="s">
        <v>96</v>
      </c>
      <c r="C84" s="20"/>
      <c r="D84" s="20"/>
      <c r="E84" s="20"/>
      <c r="F84" s="20">
        <v>80000</v>
      </c>
      <c r="G84" s="20"/>
      <c r="H84" s="20"/>
      <c r="I84" s="20">
        <v>80000</v>
      </c>
      <c r="J84" s="20">
        <v>80000</v>
      </c>
      <c r="K84" s="20"/>
      <c r="L84" s="20"/>
      <c r="M84" s="31" t="s">
        <v>95</v>
      </c>
      <c r="N84" s="41"/>
    </row>
    <row r="85" spans="1:13" s="29" customFormat="1" ht="24.75">
      <c r="A85" s="18"/>
      <c r="B85" s="37" t="s">
        <v>10</v>
      </c>
      <c r="C85" s="39">
        <f aca="true" t="shared" si="3" ref="C85:L85">SUM(C82:C84)</f>
        <v>2800000</v>
      </c>
      <c r="D85" s="39">
        <f t="shared" si="3"/>
        <v>0</v>
      </c>
      <c r="E85" s="39">
        <f t="shared" si="3"/>
        <v>2800000</v>
      </c>
      <c r="F85" s="39">
        <f t="shared" si="3"/>
        <v>87142</v>
      </c>
      <c r="G85" s="39">
        <f t="shared" si="3"/>
        <v>189604</v>
      </c>
      <c r="H85" s="39">
        <f t="shared" si="3"/>
        <v>503254</v>
      </c>
      <c r="I85" s="39">
        <f t="shared" si="3"/>
        <v>3580000</v>
      </c>
      <c r="J85" s="39">
        <f t="shared" si="3"/>
        <v>87142</v>
      </c>
      <c r="K85" s="39">
        <f t="shared" si="3"/>
        <v>2989604</v>
      </c>
      <c r="L85" s="39">
        <f t="shared" si="3"/>
        <v>503254</v>
      </c>
      <c r="M85" s="20"/>
    </row>
    <row r="86" spans="1:13" s="29" customFormat="1" ht="15">
      <c r="A86" s="18"/>
      <c r="B86" s="37" t="s">
        <v>61</v>
      </c>
      <c r="C86" s="39">
        <f aca="true" t="shared" si="4" ref="C86:L86">C85+C80+C74</f>
        <v>21271009</v>
      </c>
      <c r="D86" s="39">
        <f t="shared" si="4"/>
        <v>1877622</v>
      </c>
      <c r="E86" s="39">
        <f t="shared" si="4"/>
        <v>19393387</v>
      </c>
      <c r="F86" s="39">
        <f t="shared" si="4"/>
        <v>0</v>
      </c>
      <c r="G86" s="39">
        <f t="shared" si="4"/>
        <v>1855222</v>
      </c>
      <c r="H86" s="39">
        <f t="shared" si="4"/>
        <v>503254</v>
      </c>
      <c r="I86" s="39">
        <f t="shared" si="4"/>
        <v>23629485</v>
      </c>
      <c r="J86" s="39">
        <f t="shared" si="4"/>
        <v>1877622</v>
      </c>
      <c r="K86" s="39">
        <f t="shared" si="4"/>
        <v>21248609</v>
      </c>
      <c r="L86" s="39">
        <f t="shared" si="4"/>
        <v>503254</v>
      </c>
      <c r="M86" s="20"/>
    </row>
    <row r="87" spans="1:13" ht="15">
      <c r="A87" s="87" t="s">
        <v>64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9"/>
    </row>
    <row r="88" spans="1:13" ht="15">
      <c r="A88" s="6" t="s">
        <v>55</v>
      </c>
      <c r="B88" s="17" t="s">
        <v>56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22"/>
    </row>
    <row r="89" spans="1:13" ht="24">
      <c r="A89" s="11">
        <v>1</v>
      </c>
      <c r="B89" s="24" t="s">
        <v>101</v>
      </c>
      <c r="C89" s="19"/>
      <c r="D89" s="19"/>
      <c r="E89" s="19"/>
      <c r="F89" s="19"/>
      <c r="G89" s="15">
        <v>147445</v>
      </c>
      <c r="H89" s="19"/>
      <c r="I89" s="15">
        <v>147445</v>
      </c>
      <c r="J89" s="19"/>
      <c r="K89" s="15">
        <v>147445</v>
      </c>
      <c r="L89" s="19"/>
      <c r="M89" s="23" t="s">
        <v>95</v>
      </c>
    </row>
    <row r="90" spans="1:13" s="45" customFormat="1" ht="12">
      <c r="A90" s="78">
        <v>2</v>
      </c>
      <c r="B90" s="94" t="s">
        <v>83</v>
      </c>
      <c r="C90" s="15">
        <v>1997125</v>
      </c>
      <c r="D90" s="19"/>
      <c r="E90" s="15">
        <v>1997125</v>
      </c>
      <c r="F90" s="15"/>
      <c r="G90" s="15">
        <v>-72000</v>
      </c>
      <c r="H90" s="15"/>
      <c r="I90" s="15">
        <f>K90</f>
        <v>1925125</v>
      </c>
      <c r="J90" s="19"/>
      <c r="K90" s="15">
        <f>1997125-72000</f>
        <v>1925125</v>
      </c>
      <c r="L90" s="15"/>
      <c r="M90" s="23" t="s">
        <v>48</v>
      </c>
    </row>
    <row r="91" spans="1:13" s="45" customFormat="1" ht="12">
      <c r="A91" s="100"/>
      <c r="B91" s="95"/>
      <c r="C91" s="15"/>
      <c r="D91" s="19"/>
      <c r="E91" s="15"/>
      <c r="F91" s="15"/>
      <c r="G91" s="15">
        <v>69333</v>
      </c>
      <c r="H91" s="15"/>
      <c r="I91" s="15">
        <v>69333</v>
      </c>
      <c r="J91" s="19"/>
      <c r="K91" s="15">
        <v>69333</v>
      </c>
      <c r="L91" s="15"/>
      <c r="M91" s="23" t="s">
        <v>92</v>
      </c>
    </row>
    <row r="92" spans="1:13" ht="15">
      <c r="A92" s="18"/>
      <c r="B92" s="17" t="s">
        <v>62</v>
      </c>
      <c r="C92" s="19">
        <f>SUM(C89:C91)</f>
        <v>1997125</v>
      </c>
      <c r="D92" s="19">
        <f aca="true" t="shared" si="5" ref="D92:L92">SUM(D89:D91)</f>
        <v>0</v>
      </c>
      <c r="E92" s="19">
        <f t="shared" si="5"/>
        <v>1997125</v>
      </c>
      <c r="F92" s="19">
        <f t="shared" si="5"/>
        <v>0</v>
      </c>
      <c r="G92" s="19">
        <f t="shared" si="5"/>
        <v>144778</v>
      </c>
      <c r="H92" s="19">
        <f t="shared" si="5"/>
        <v>0</v>
      </c>
      <c r="I92" s="19">
        <f t="shared" si="5"/>
        <v>2141903</v>
      </c>
      <c r="J92" s="19">
        <f t="shared" si="5"/>
        <v>0</v>
      </c>
      <c r="K92" s="19">
        <f t="shared" si="5"/>
        <v>2141903</v>
      </c>
      <c r="L92" s="19">
        <f t="shared" si="5"/>
        <v>0</v>
      </c>
      <c r="M92" s="22"/>
    </row>
    <row r="93" spans="1:13" ht="15">
      <c r="A93" s="87" t="s">
        <v>78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9"/>
    </row>
    <row r="94" spans="1:13" ht="25.5">
      <c r="A94" s="6" t="s">
        <v>81</v>
      </c>
      <c r="B94" s="25" t="s">
        <v>82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22"/>
    </row>
    <row r="95" spans="1:13" s="45" customFormat="1" ht="36">
      <c r="A95" s="6" t="s">
        <v>57</v>
      </c>
      <c r="B95" s="44" t="s">
        <v>79</v>
      </c>
      <c r="C95" s="15">
        <v>895793</v>
      </c>
      <c r="D95" s="15"/>
      <c r="E95" s="15">
        <v>895793</v>
      </c>
      <c r="F95" s="15"/>
      <c r="G95" s="15">
        <v>361106</v>
      </c>
      <c r="H95" s="15"/>
      <c r="I95" s="15">
        <f>895793+361106</f>
        <v>1256899</v>
      </c>
      <c r="J95" s="15"/>
      <c r="K95" s="15">
        <f>895793+361106</f>
        <v>1256899</v>
      </c>
      <c r="L95" s="15"/>
      <c r="M95" s="23" t="s">
        <v>80</v>
      </c>
    </row>
    <row r="96" spans="1:13" ht="15">
      <c r="A96" s="18"/>
      <c r="B96" s="17" t="s">
        <v>84</v>
      </c>
      <c r="C96" s="19">
        <f aca="true" t="shared" si="6" ref="C96:I96">C95</f>
        <v>895793</v>
      </c>
      <c r="D96" s="19">
        <f t="shared" si="6"/>
        <v>0</v>
      </c>
      <c r="E96" s="19">
        <f t="shared" si="6"/>
        <v>895793</v>
      </c>
      <c r="F96" s="19">
        <f t="shared" si="6"/>
        <v>0</v>
      </c>
      <c r="G96" s="19">
        <f t="shared" si="6"/>
        <v>361106</v>
      </c>
      <c r="H96" s="19">
        <f t="shared" si="6"/>
        <v>0</v>
      </c>
      <c r="I96" s="19">
        <f t="shared" si="6"/>
        <v>1256899</v>
      </c>
      <c r="J96" s="19"/>
      <c r="K96" s="19">
        <f>K95</f>
        <v>1256899</v>
      </c>
      <c r="L96" s="19">
        <f>L95</f>
        <v>0</v>
      </c>
      <c r="M96" s="22"/>
    </row>
    <row r="97" spans="1:13" ht="15">
      <c r="A97" s="18"/>
      <c r="B97" s="17" t="s">
        <v>63</v>
      </c>
      <c r="C97" s="26">
        <f aca="true" t="shared" si="7" ref="C97:L97">C96+C92+C86</f>
        <v>24163927</v>
      </c>
      <c r="D97" s="26">
        <f t="shared" si="7"/>
        <v>1877622</v>
      </c>
      <c r="E97" s="26">
        <f t="shared" si="7"/>
        <v>22286305</v>
      </c>
      <c r="F97" s="26">
        <f t="shared" si="7"/>
        <v>0</v>
      </c>
      <c r="G97" s="26">
        <f t="shared" si="7"/>
        <v>2361106</v>
      </c>
      <c r="H97" s="26">
        <f t="shared" si="7"/>
        <v>503254</v>
      </c>
      <c r="I97" s="26">
        <f t="shared" si="7"/>
        <v>27028287</v>
      </c>
      <c r="J97" s="26">
        <f t="shared" si="7"/>
        <v>1877622</v>
      </c>
      <c r="K97" s="26">
        <f t="shared" si="7"/>
        <v>24647411</v>
      </c>
      <c r="L97" s="26">
        <f t="shared" si="7"/>
        <v>503254</v>
      </c>
      <c r="M97" s="27"/>
    </row>
    <row r="98" ht="15">
      <c r="G98" s="1">
        <f>G33+I37+I40+F45+F55+F60+G68+G77+G79+I83+F84+G91+G89+G96</f>
        <v>4001592</v>
      </c>
    </row>
    <row r="99" ht="15">
      <c r="G99" s="1">
        <f>G24+G25+G26+G27+G28+G29+G30+G31+G32+G36+G38+G43+G44+G46+G47+G49+G50+G54+G59+G62+G63+G65+G66+G67+G69+G70+G71+F76+G90</f>
        <v>-1240857</v>
      </c>
    </row>
    <row r="100" ht="15">
      <c r="G100" s="1">
        <f>G98+G99</f>
        <v>2760735</v>
      </c>
    </row>
    <row r="101" ht="15">
      <c r="G101" s="1">
        <f>H97+G97</f>
        <v>2864360</v>
      </c>
    </row>
  </sheetData>
  <sheetProtection/>
  <mergeCells count="42">
    <mergeCell ref="A90:A91"/>
    <mergeCell ref="B90:B91"/>
    <mergeCell ref="A93:M93"/>
    <mergeCell ref="A65:A66"/>
    <mergeCell ref="B65:B66"/>
    <mergeCell ref="A78:A79"/>
    <mergeCell ref="B78:B79"/>
    <mergeCell ref="A87:M87"/>
    <mergeCell ref="A54:A55"/>
    <mergeCell ref="B54:B55"/>
    <mergeCell ref="A59:A60"/>
    <mergeCell ref="B59:B60"/>
    <mergeCell ref="A62:A63"/>
    <mergeCell ref="B62:B63"/>
    <mergeCell ref="I18:I19"/>
    <mergeCell ref="J18:L18"/>
    <mergeCell ref="M18:M19"/>
    <mergeCell ref="A21:M21"/>
    <mergeCell ref="A44:A45"/>
    <mergeCell ref="B44:B45"/>
    <mergeCell ref="A13:M13"/>
    <mergeCell ref="A14:M14"/>
    <mergeCell ref="A15:M15"/>
    <mergeCell ref="A16:M16"/>
    <mergeCell ref="A17:M17"/>
    <mergeCell ref="A18:A19"/>
    <mergeCell ref="B18:B19"/>
    <mergeCell ref="C18:C19"/>
    <mergeCell ref="D18:E18"/>
    <mergeCell ref="F18:H18"/>
    <mergeCell ref="A7:M7"/>
    <mergeCell ref="A8:M8"/>
    <mergeCell ref="A9:M9"/>
    <mergeCell ref="A10:M10"/>
    <mergeCell ref="A11:M11"/>
    <mergeCell ref="A12:M12"/>
    <mergeCell ref="A1:M1"/>
    <mergeCell ref="A2:M2"/>
    <mergeCell ref="A3:M3"/>
    <mergeCell ref="A4:M4"/>
    <mergeCell ref="A5:M5"/>
    <mergeCell ref="A6:M6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tabSelected="1" view="pageBreakPreview" zoomScale="60" zoomScalePageLayoutView="0" workbookViewId="0" topLeftCell="A97">
      <selection activeCell="G13" sqref="G13"/>
    </sheetView>
  </sheetViews>
  <sheetFormatPr defaultColWidth="9.140625" defaultRowHeight="15"/>
  <cols>
    <col min="1" max="1" width="5.00390625" style="2" customWidth="1"/>
    <col min="2" max="2" width="27.28125" style="2" customWidth="1"/>
    <col min="3" max="3" width="15.28125" style="2" bestFit="1" customWidth="1"/>
    <col min="4" max="4" width="17.00390625" style="2" customWidth="1"/>
    <col min="5" max="5" width="11.57421875" style="2" customWidth="1"/>
    <col min="6" max="6" width="11.00390625" style="2" bestFit="1" customWidth="1"/>
    <col min="7" max="7" width="20.57421875" style="2" customWidth="1"/>
  </cols>
  <sheetData>
    <row r="1" spans="1:7" ht="15.75">
      <c r="A1" s="64"/>
      <c r="B1" s="64"/>
      <c r="C1" s="64"/>
      <c r="D1" s="64"/>
      <c r="F1" s="64"/>
      <c r="G1" s="103" t="s">
        <v>123</v>
      </c>
    </row>
    <row r="2" spans="1:7" ht="15.75">
      <c r="A2" s="64"/>
      <c r="B2" s="64"/>
      <c r="C2" s="64"/>
      <c r="D2" s="64"/>
      <c r="F2" s="64"/>
      <c r="G2" s="103" t="s">
        <v>113</v>
      </c>
    </row>
    <row r="3" spans="1:7" ht="15.75">
      <c r="A3" s="64"/>
      <c r="B3" s="64"/>
      <c r="C3" s="64"/>
      <c r="D3" s="64"/>
      <c r="F3" s="64"/>
      <c r="G3" s="103" t="s">
        <v>114</v>
      </c>
    </row>
    <row r="4" spans="1:7" ht="15.75">
      <c r="A4" s="65"/>
      <c r="B4" s="65"/>
      <c r="C4" s="65"/>
      <c r="D4" s="65"/>
      <c r="F4" s="65"/>
      <c r="G4" s="103" t="s">
        <v>115</v>
      </c>
    </row>
    <row r="5" spans="1:7" ht="15.75">
      <c r="A5" s="65"/>
      <c r="B5" s="29"/>
      <c r="C5" s="29"/>
      <c r="D5" s="65"/>
      <c r="F5" s="29"/>
      <c r="G5" s="103" t="s">
        <v>116</v>
      </c>
    </row>
    <row r="6" spans="1:7" ht="15.75">
      <c r="A6" s="65"/>
      <c r="B6" s="29"/>
      <c r="C6" s="29"/>
      <c r="D6" s="65"/>
      <c r="F6" s="29"/>
      <c r="G6" s="103" t="s">
        <v>117</v>
      </c>
    </row>
    <row r="7" spans="1:7" ht="15.75">
      <c r="A7" s="65"/>
      <c r="B7" s="29"/>
      <c r="C7" s="29"/>
      <c r="D7" s="65"/>
      <c r="F7" s="29"/>
      <c r="G7" s="103" t="s">
        <v>118</v>
      </c>
    </row>
    <row r="8" spans="1:7" ht="15.75">
      <c r="A8" s="65"/>
      <c r="B8" s="29"/>
      <c r="C8" s="29"/>
      <c r="D8" s="65"/>
      <c r="F8" s="29"/>
      <c r="G8" s="103" t="s">
        <v>119</v>
      </c>
    </row>
    <row r="9" spans="1:7" ht="15.75">
      <c r="A9" s="65"/>
      <c r="B9" s="29"/>
      <c r="C9" s="29"/>
      <c r="D9" s="65"/>
      <c r="F9" s="29"/>
      <c r="G9" s="103" t="s">
        <v>120</v>
      </c>
    </row>
    <row r="10" spans="1:7" ht="15.75">
      <c r="A10" s="64"/>
      <c r="B10" s="64"/>
      <c r="C10" s="64"/>
      <c r="D10" s="64"/>
      <c r="F10" s="64"/>
      <c r="G10" s="103" t="s">
        <v>121</v>
      </c>
    </row>
    <row r="11" spans="2:7" ht="15.75">
      <c r="B11" s="64"/>
      <c r="C11" s="64"/>
      <c r="D11" s="64"/>
      <c r="E11" s="64"/>
      <c r="F11" s="64"/>
      <c r="G11" s="103"/>
    </row>
    <row r="12" spans="2:7" ht="15.75">
      <c r="B12" s="64"/>
      <c r="C12" s="64"/>
      <c r="D12" s="64"/>
      <c r="E12" s="64"/>
      <c r="F12" s="64"/>
      <c r="G12" s="103" t="s">
        <v>108</v>
      </c>
    </row>
    <row r="13" spans="2:7" ht="15.75">
      <c r="B13" s="65"/>
      <c r="C13" s="65"/>
      <c r="D13" s="64"/>
      <c r="E13" s="65"/>
      <c r="F13" s="65"/>
      <c r="G13" s="103" t="s">
        <v>113</v>
      </c>
    </row>
    <row r="14" spans="2:7" ht="15.75">
      <c r="B14" s="29"/>
      <c r="C14" s="29"/>
      <c r="D14" s="65"/>
      <c r="E14" s="29"/>
      <c r="F14" s="29"/>
      <c r="G14" s="103" t="s">
        <v>114</v>
      </c>
    </row>
    <row r="15" spans="2:7" ht="15.75">
      <c r="B15" s="29"/>
      <c r="C15" s="29"/>
      <c r="D15" s="65"/>
      <c r="E15" s="29"/>
      <c r="F15" s="29"/>
      <c r="G15" s="103" t="s">
        <v>122</v>
      </c>
    </row>
    <row r="16" spans="1:7" ht="15.75">
      <c r="A16" s="65"/>
      <c r="B16" s="29"/>
      <c r="C16" s="29"/>
      <c r="D16" s="65"/>
      <c r="E16" s="29"/>
      <c r="F16" s="29"/>
      <c r="G16" s="103" t="s">
        <v>76</v>
      </c>
    </row>
    <row r="17" spans="1:7" ht="15.75">
      <c r="A17" s="65"/>
      <c r="B17" s="29"/>
      <c r="C17" s="29"/>
      <c r="D17" s="65"/>
      <c r="E17" s="29"/>
      <c r="F17" s="29"/>
      <c r="G17" s="103" t="s">
        <v>77</v>
      </c>
    </row>
    <row r="18" spans="1:7" ht="15.75">
      <c r="A18" s="65"/>
      <c r="B18" s="29"/>
      <c r="C18" s="29"/>
      <c r="D18" s="65"/>
      <c r="E18" s="29"/>
      <c r="F18" s="29"/>
      <c r="G18" s="103"/>
    </row>
    <row r="19" spans="1:7" ht="15">
      <c r="A19" s="75" t="s">
        <v>110</v>
      </c>
      <c r="B19" s="75"/>
      <c r="C19" s="75"/>
      <c r="D19" s="75"/>
      <c r="E19" s="75"/>
      <c r="F19" s="75"/>
      <c r="G19" s="75"/>
    </row>
    <row r="20" spans="1:7" ht="15">
      <c r="A20" s="75" t="s">
        <v>111</v>
      </c>
      <c r="B20" s="75"/>
      <c r="C20" s="75"/>
      <c r="D20" s="75"/>
      <c r="E20" s="75"/>
      <c r="F20" s="75"/>
      <c r="G20" s="75"/>
    </row>
    <row r="21" spans="1:7" ht="15">
      <c r="A21" s="75" t="s">
        <v>112</v>
      </c>
      <c r="B21" s="75"/>
      <c r="C21" s="75"/>
      <c r="D21" s="75"/>
      <c r="E21" s="75"/>
      <c r="F21" s="75"/>
      <c r="G21" s="75"/>
    </row>
    <row r="22" spans="1:7" ht="15">
      <c r="A22" s="3"/>
      <c r="B22" s="3"/>
      <c r="C22" s="3"/>
      <c r="D22" s="3"/>
      <c r="E22" s="3"/>
      <c r="F22" s="3"/>
      <c r="G22" s="3"/>
    </row>
    <row r="23" spans="1:7" ht="15">
      <c r="A23" s="76" t="s">
        <v>9</v>
      </c>
      <c r="B23" s="77"/>
      <c r="C23" s="77"/>
      <c r="D23" s="77"/>
      <c r="E23" s="77"/>
      <c r="F23" s="77"/>
      <c r="G23" s="77"/>
    </row>
    <row r="24" spans="1:7" ht="15">
      <c r="A24" s="78" t="s">
        <v>2</v>
      </c>
      <c r="B24" s="78" t="s">
        <v>15</v>
      </c>
      <c r="C24" s="78" t="s">
        <v>16</v>
      </c>
      <c r="D24" s="85" t="s">
        <v>14</v>
      </c>
      <c r="E24" s="86"/>
      <c r="F24" s="84"/>
      <c r="G24" s="78" t="s">
        <v>0</v>
      </c>
    </row>
    <row r="25" spans="1:7" ht="96">
      <c r="A25" s="79"/>
      <c r="B25" s="79"/>
      <c r="C25" s="79"/>
      <c r="D25" s="6" t="s">
        <v>17</v>
      </c>
      <c r="E25" s="6" t="s">
        <v>18</v>
      </c>
      <c r="F25" s="6" t="s">
        <v>99</v>
      </c>
      <c r="G25" s="79"/>
    </row>
    <row r="26" spans="1:7" ht="15">
      <c r="A26" s="6">
        <v>1</v>
      </c>
      <c r="B26" s="6">
        <v>2</v>
      </c>
      <c r="C26" s="6">
        <v>9</v>
      </c>
      <c r="D26" s="6">
        <v>10</v>
      </c>
      <c r="E26" s="6">
        <v>11</v>
      </c>
      <c r="F26" s="6">
        <v>12</v>
      </c>
      <c r="G26" s="6">
        <v>13</v>
      </c>
    </row>
    <row r="27" spans="1:7" ht="15">
      <c r="A27" s="87" t="s">
        <v>60</v>
      </c>
      <c r="B27" s="88"/>
      <c r="C27" s="88"/>
      <c r="D27" s="88"/>
      <c r="E27" s="88"/>
      <c r="F27" s="88"/>
      <c r="G27" s="89"/>
    </row>
    <row r="28" spans="1:7" ht="15">
      <c r="A28" s="62" t="s">
        <v>4</v>
      </c>
      <c r="B28" s="63" t="s">
        <v>13</v>
      </c>
      <c r="C28" s="6"/>
      <c r="D28" s="6"/>
      <c r="E28" s="6"/>
      <c r="F28" s="6"/>
      <c r="G28" s="6"/>
    </row>
    <row r="29" spans="1:7" ht="28.5">
      <c r="A29" s="14"/>
      <c r="B29" s="8" t="s">
        <v>44</v>
      </c>
      <c r="C29" s="9"/>
      <c r="D29" s="9"/>
      <c r="E29" s="9"/>
      <c r="F29" s="9"/>
      <c r="G29" s="10"/>
    </row>
    <row r="30" spans="1:7" ht="24">
      <c r="A30" s="11">
        <v>1</v>
      </c>
      <c r="B30" s="16" t="s">
        <v>27</v>
      </c>
      <c r="C30" s="9">
        <v>479256</v>
      </c>
      <c r="D30" s="9"/>
      <c r="E30" s="9">
        <v>479256</v>
      </c>
      <c r="F30" s="9"/>
      <c r="G30" s="12" t="s">
        <v>45</v>
      </c>
    </row>
    <row r="31" spans="1:7" ht="24">
      <c r="A31" s="11">
        <v>2</v>
      </c>
      <c r="B31" s="16" t="s">
        <v>28</v>
      </c>
      <c r="C31" s="9">
        <v>319504</v>
      </c>
      <c r="D31" s="9"/>
      <c r="E31" s="9">
        <v>319504</v>
      </c>
      <c r="F31" s="9"/>
      <c r="G31" s="12" t="s">
        <v>45</v>
      </c>
    </row>
    <row r="32" spans="1:7" ht="24">
      <c r="A32" s="11">
        <v>3</v>
      </c>
      <c r="B32" s="16" t="s">
        <v>3</v>
      </c>
      <c r="C32" s="9">
        <v>79876</v>
      </c>
      <c r="D32" s="9"/>
      <c r="E32" s="9">
        <v>79876</v>
      </c>
      <c r="F32" s="9"/>
      <c r="G32" s="12" t="s">
        <v>45</v>
      </c>
    </row>
    <row r="33" spans="1:7" ht="24">
      <c r="A33" s="11">
        <v>4</v>
      </c>
      <c r="B33" s="52" t="s">
        <v>32</v>
      </c>
      <c r="C33" s="9">
        <v>239628</v>
      </c>
      <c r="D33" s="9"/>
      <c r="E33" s="9">
        <v>239628</v>
      </c>
      <c r="F33" s="9"/>
      <c r="G33" s="12" t="s">
        <v>45</v>
      </c>
    </row>
    <row r="34" spans="1:7" ht="31.5" customHeight="1">
      <c r="A34" s="11">
        <v>5</v>
      </c>
      <c r="B34" s="16" t="s">
        <v>33</v>
      </c>
      <c r="C34" s="9">
        <v>79876</v>
      </c>
      <c r="D34" s="9"/>
      <c r="E34" s="9">
        <v>79876</v>
      </c>
      <c r="F34" s="9"/>
      <c r="G34" s="12" t="s">
        <v>45</v>
      </c>
    </row>
    <row r="35" spans="1:7" ht="24">
      <c r="A35" s="11">
        <v>6</v>
      </c>
      <c r="B35" s="16" t="s">
        <v>34</v>
      </c>
      <c r="C35" s="9">
        <v>239628</v>
      </c>
      <c r="D35" s="9"/>
      <c r="E35" s="9">
        <v>239628</v>
      </c>
      <c r="F35" s="9"/>
      <c r="G35" s="12" t="s">
        <v>45</v>
      </c>
    </row>
    <row r="36" spans="1:7" ht="31.5" customHeight="1">
      <c r="A36" s="11">
        <v>7</v>
      </c>
      <c r="B36" s="16" t="s">
        <v>35</v>
      </c>
      <c r="C36" s="9">
        <v>239628</v>
      </c>
      <c r="D36" s="9"/>
      <c r="E36" s="9">
        <v>239628</v>
      </c>
      <c r="F36" s="9"/>
      <c r="G36" s="12" t="s">
        <v>45</v>
      </c>
    </row>
    <row r="37" spans="1:7" ht="24">
      <c r="A37" s="11">
        <v>8</v>
      </c>
      <c r="B37" s="16" t="s">
        <v>37</v>
      </c>
      <c r="C37" s="9">
        <v>159754</v>
      </c>
      <c r="D37" s="9"/>
      <c r="E37" s="9">
        <v>159754</v>
      </c>
      <c r="F37" s="9"/>
      <c r="G37" s="12" t="s">
        <v>45</v>
      </c>
    </row>
    <row r="38" spans="1:7" ht="24">
      <c r="A38" s="11">
        <v>9</v>
      </c>
      <c r="B38" s="16" t="s">
        <v>38</v>
      </c>
      <c r="C38" s="9">
        <v>79876</v>
      </c>
      <c r="D38" s="9"/>
      <c r="E38" s="9">
        <v>79876</v>
      </c>
      <c r="F38" s="9"/>
      <c r="G38" s="12" t="s">
        <v>45</v>
      </c>
    </row>
    <row r="39" spans="1:7" ht="24">
      <c r="A39" s="11">
        <v>10</v>
      </c>
      <c r="B39" s="16" t="s">
        <v>39</v>
      </c>
      <c r="C39" s="9">
        <v>239770</v>
      </c>
      <c r="D39" s="9"/>
      <c r="E39" s="9">
        <v>239770</v>
      </c>
      <c r="F39" s="9"/>
      <c r="G39" s="12" t="s">
        <v>45</v>
      </c>
    </row>
    <row r="40" spans="1:7" ht="15">
      <c r="A40" s="14"/>
      <c r="B40" s="13" t="s">
        <v>43</v>
      </c>
      <c r="C40" s="9">
        <f>SUM(C30:C39)</f>
        <v>2156796</v>
      </c>
      <c r="D40" s="9"/>
      <c r="E40" s="9">
        <f>SUM(E30:E39)</f>
        <v>2156796</v>
      </c>
      <c r="F40" s="9"/>
      <c r="G40" s="10"/>
    </row>
    <row r="41" spans="1:7" ht="15">
      <c r="A41" s="14"/>
      <c r="B41" s="13"/>
      <c r="C41" s="9"/>
      <c r="D41" s="9"/>
      <c r="E41" s="9"/>
      <c r="F41" s="9"/>
      <c r="G41" s="10"/>
    </row>
    <row r="42" spans="1:7" ht="15">
      <c r="A42" s="14"/>
      <c r="B42" s="8" t="s">
        <v>46</v>
      </c>
      <c r="C42" s="9"/>
      <c r="D42" s="9"/>
      <c r="E42" s="9"/>
      <c r="F42" s="9"/>
      <c r="G42" s="10"/>
    </row>
    <row r="43" spans="1:7" ht="24.75">
      <c r="A43" s="28">
        <v>1</v>
      </c>
      <c r="B43" s="28" t="s">
        <v>25</v>
      </c>
      <c r="C43" s="20">
        <v>791955</v>
      </c>
      <c r="D43" s="20"/>
      <c r="E43" s="20">
        <v>791955</v>
      </c>
      <c r="F43" s="20"/>
      <c r="G43" s="18" t="s">
        <v>21</v>
      </c>
    </row>
    <row r="44" spans="1:7" ht="15">
      <c r="A44" s="30">
        <v>2</v>
      </c>
      <c r="B44" s="28" t="s">
        <v>98</v>
      </c>
      <c r="C44" s="20">
        <v>206783</v>
      </c>
      <c r="D44" s="20"/>
      <c r="E44" s="20">
        <v>206783</v>
      </c>
      <c r="F44" s="20"/>
      <c r="G44" s="18" t="s">
        <v>21</v>
      </c>
    </row>
    <row r="45" spans="1:7" ht="24.75">
      <c r="A45" s="30">
        <v>3</v>
      </c>
      <c r="B45" s="18" t="s">
        <v>47</v>
      </c>
      <c r="C45" s="20">
        <v>19443</v>
      </c>
      <c r="D45" s="20"/>
      <c r="E45" s="20">
        <v>19443</v>
      </c>
      <c r="F45" s="20"/>
      <c r="G45" s="18" t="s">
        <v>21</v>
      </c>
    </row>
    <row r="46" spans="1:7" ht="24.75">
      <c r="A46" s="28">
        <v>4</v>
      </c>
      <c r="B46" s="28" t="s">
        <v>103</v>
      </c>
      <c r="C46" s="20">
        <v>546318</v>
      </c>
      <c r="D46" s="20"/>
      <c r="E46" s="20">
        <v>546318</v>
      </c>
      <c r="F46" s="20"/>
      <c r="G46" s="43" t="s">
        <v>48</v>
      </c>
    </row>
    <row r="47" spans="1:7" ht="24.75">
      <c r="A47" s="28">
        <v>5</v>
      </c>
      <c r="B47" s="28" t="s">
        <v>97</v>
      </c>
      <c r="C47" s="20">
        <v>16108</v>
      </c>
      <c r="D47" s="20"/>
      <c r="E47" s="20">
        <v>16108</v>
      </c>
      <c r="F47" s="20"/>
      <c r="G47" s="18" t="s">
        <v>21</v>
      </c>
    </row>
    <row r="48" spans="1:7" ht="15">
      <c r="A48" s="28">
        <v>6</v>
      </c>
      <c r="B48" s="28" t="s">
        <v>3</v>
      </c>
      <c r="C48" s="20">
        <v>486782</v>
      </c>
      <c r="D48" s="20">
        <v>486782</v>
      </c>
      <c r="E48" s="20"/>
      <c r="F48" s="20"/>
      <c r="G48" s="31" t="s">
        <v>21</v>
      </c>
    </row>
    <row r="49" spans="1:7" ht="15">
      <c r="A49" s="30">
        <v>7</v>
      </c>
      <c r="B49" s="18" t="s">
        <v>29</v>
      </c>
      <c r="C49" s="20">
        <v>236226</v>
      </c>
      <c r="D49" s="20"/>
      <c r="E49" s="20">
        <v>236226</v>
      </c>
      <c r="F49" s="20"/>
      <c r="G49" s="43" t="s">
        <v>48</v>
      </c>
    </row>
    <row r="50" spans="1:7" ht="15">
      <c r="A50" s="30">
        <v>8</v>
      </c>
      <c r="B50" s="18" t="s">
        <v>30</v>
      </c>
      <c r="C50" s="20">
        <v>206649</v>
      </c>
      <c r="D50" s="20"/>
      <c r="E50" s="20">
        <v>206649</v>
      </c>
      <c r="F50" s="20"/>
      <c r="G50" s="43" t="s">
        <v>48</v>
      </c>
    </row>
    <row r="51" spans="1:7" ht="15">
      <c r="A51" s="90">
        <v>9</v>
      </c>
      <c r="B51" s="92" t="s">
        <v>33</v>
      </c>
      <c r="C51" s="20">
        <v>262204</v>
      </c>
      <c r="D51" s="20"/>
      <c r="E51" s="20">
        <v>262204</v>
      </c>
      <c r="F51" s="20"/>
      <c r="G51" s="43" t="s">
        <v>48</v>
      </c>
    </row>
    <row r="52" spans="1:7" ht="24.75">
      <c r="A52" s="91"/>
      <c r="B52" s="93"/>
      <c r="C52" s="20">
        <v>10066</v>
      </c>
      <c r="D52" s="20">
        <v>10066</v>
      </c>
      <c r="E52" s="20"/>
      <c r="F52" s="20"/>
      <c r="G52" s="43" t="s">
        <v>91</v>
      </c>
    </row>
    <row r="53" spans="1:7" ht="15">
      <c r="A53" s="50">
        <v>10</v>
      </c>
      <c r="B53" s="50" t="s">
        <v>34</v>
      </c>
      <c r="C53" s="20">
        <v>139207</v>
      </c>
      <c r="D53" s="20"/>
      <c r="E53" s="20">
        <v>139207</v>
      </c>
      <c r="F53" s="20"/>
      <c r="G53" s="43" t="s">
        <v>48</v>
      </c>
    </row>
    <row r="54" spans="1:7" ht="15">
      <c r="A54" s="50">
        <v>11</v>
      </c>
      <c r="B54" s="50" t="s">
        <v>36</v>
      </c>
      <c r="C54" s="20">
        <v>154382</v>
      </c>
      <c r="D54" s="20"/>
      <c r="E54" s="20">
        <v>154382</v>
      </c>
      <c r="F54" s="20"/>
      <c r="G54" s="43" t="s">
        <v>48</v>
      </c>
    </row>
    <row r="55" spans="1:7" ht="15">
      <c r="A55" s="49">
        <v>12</v>
      </c>
      <c r="B55" s="28" t="s">
        <v>37</v>
      </c>
      <c r="C55" s="20">
        <v>252894</v>
      </c>
      <c r="D55" s="20"/>
      <c r="E55" s="20">
        <v>252894</v>
      </c>
      <c r="F55" s="20"/>
      <c r="G55" s="43" t="s">
        <v>48</v>
      </c>
    </row>
    <row r="56" spans="1:7" ht="15">
      <c r="A56" s="30">
        <v>13</v>
      </c>
      <c r="B56" s="18" t="s">
        <v>40</v>
      </c>
      <c r="C56" s="20">
        <v>146769</v>
      </c>
      <c r="D56" s="20"/>
      <c r="E56" s="20">
        <v>146769</v>
      </c>
      <c r="F56" s="20"/>
      <c r="G56" s="18" t="s">
        <v>21</v>
      </c>
    </row>
    <row r="57" spans="1:7" ht="15">
      <c r="A57" s="28">
        <v>14</v>
      </c>
      <c r="B57" s="28" t="s">
        <v>105</v>
      </c>
      <c r="C57" s="20">
        <v>10996</v>
      </c>
      <c r="D57" s="20"/>
      <c r="E57" s="20">
        <v>10996</v>
      </c>
      <c r="F57" s="20"/>
      <c r="G57" s="43" t="s">
        <v>48</v>
      </c>
    </row>
    <row r="58" spans="1:7" ht="15">
      <c r="A58" s="28"/>
      <c r="B58" s="54" t="s">
        <v>43</v>
      </c>
      <c r="C58" s="20">
        <f>SUM(C43:C57)</f>
        <v>3486782</v>
      </c>
      <c r="D58" s="20">
        <f>SUM(D43:D57)</f>
        <v>496848</v>
      </c>
      <c r="E58" s="20">
        <f>SUM(E43:E57)</f>
        <v>2989934</v>
      </c>
      <c r="F58" s="20"/>
      <c r="G58" s="31"/>
    </row>
    <row r="59" spans="1:7" ht="29.25">
      <c r="A59" s="53"/>
      <c r="B59" s="54" t="s">
        <v>49</v>
      </c>
      <c r="C59" s="55"/>
      <c r="D59" s="55"/>
      <c r="E59" s="55"/>
      <c r="F59" s="55"/>
      <c r="G59" s="56"/>
    </row>
    <row r="60" spans="1:7" ht="24.75">
      <c r="A60" s="28">
        <v>1</v>
      </c>
      <c r="B60" s="28" t="s">
        <v>26</v>
      </c>
      <c r="C60" s="32">
        <v>2039859</v>
      </c>
      <c r="D60" s="32">
        <v>98218</v>
      </c>
      <c r="E60" s="32">
        <v>1941641</v>
      </c>
      <c r="F60" s="32"/>
      <c r="G60" s="18" t="s">
        <v>19</v>
      </c>
    </row>
    <row r="61" spans="1:7" ht="15">
      <c r="A61" s="94">
        <v>2</v>
      </c>
      <c r="B61" s="94" t="s">
        <v>66</v>
      </c>
      <c r="C61" s="20">
        <v>194265</v>
      </c>
      <c r="D61" s="20"/>
      <c r="E61" s="20">
        <v>194265</v>
      </c>
      <c r="F61" s="34"/>
      <c r="G61" s="46" t="s">
        <v>67</v>
      </c>
    </row>
    <row r="62" spans="1:7" ht="15">
      <c r="A62" s="95"/>
      <c r="B62" s="96"/>
      <c r="C62" s="34">
        <v>67368</v>
      </c>
      <c r="D62" s="34">
        <v>67368</v>
      </c>
      <c r="E62" s="34"/>
      <c r="F62" s="34"/>
      <c r="G62" s="46" t="s">
        <v>67</v>
      </c>
    </row>
    <row r="63" spans="1:7" ht="15">
      <c r="A63" s="18">
        <v>3</v>
      </c>
      <c r="B63" s="35" t="s">
        <v>68</v>
      </c>
      <c r="C63" s="20">
        <v>80000</v>
      </c>
      <c r="D63" s="20"/>
      <c r="E63" s="20">
        <v>80000</v>
      </c>
      <c r="F63" s="34"/>
      <c r="G63" s="46" t="s">
        <v>69</v>
      </c>
    </row>
    <row r="64" spans="1:7" ht="24.75">
      <c r="A64" s="28">
        <v>4</v>
      </c>
      <c r="B64" s="28" t="s">
        <v>28</v>
      </c>
      <c r="C64" s="20">
        <v>761213</v>
      </c>
      <c r="D64" s="20"/>
      <c r="E64" s="20">
        <v>761213</v>
      </c>
      <c r="F64" s="20"/>
      <c r="G64" s="31" t="s">
        <v>19</v>
      </c>
    </row>
    <row r="65" spans="1:7" ht="15">
      <c r="A65" s="28">
        <v>5</v>
      </c>
      <c r="B65" s="28" t="s">
        <v>3</v>
      </c>
      <c r="C65" s="20">
        <v>258185</v>
      </c>
      <c r="D65" s="20"/>
      <c r="E65" s="20">
        <v>258185</v>
      </c>
      <c r="F65" s="20"/>
      <c r="G65" s="31" t="s">
        <v>53</v>
      </c>
    </row>
    <row r="66" spans="1:7" ht="15">
      <c r="A66" s="94">
        <v>6</v>
      </c>
      <c r="B66" s="94" t="s">
        <v>29</v>
      </c>
      <c r="C66" s="20">
        <v>564932</v>
      </c>
      <c r="D66" s="20"/>
      <c r="E66" s="20">
        <v>564932</v>
      </c>
      <c r="F66" s="20"/>
      <c r="G66" s="31" t="s">
        <v>51</v>
      </c>
    </row>
    <row r="67" spans="1:7" ht="15">
      <c r="A67" s="97"/>
      <c r="B67" s="97"/>
      <c r="C67" s="20">
        <v>6010</v>
      </c>
      <c r="D67" s="20">
        <v>6010</v>
      </c>
      <c r="E67" s="20"/>
      <c r="F67" s="20"/>
      <c r="G67" s="31" t="s">
        <v>94</v>
      </c>
    </row>
    <row r="68" spans="1:7" ht="15">
      <c r="A68" s="28">
        <v>7</v>
      </c>
      <c r="B68" s="18" t="s">
        <v>30</v>
      </c>
      <c r="C68" s="20">
        <v>303510</v>
      </c>
      <c r="D68" s="20"/>
      <c r="E68" s="20">
        <v>303510</v>
      </c>
      <c r="F68" s="20"/>
      <c r="G68" s="31" t="s">
        <v>53</v>
      </c>
    </row>
    <row r="69" spans="1:7" ht="24.75">
      <c r="A69" s="98">
        <v>8</v>
      </c>
      <c r="B69" s="94" t="s">
        <v>31</v>
      </c>
      <c r="C69" s="20">
        <v>299985</v>
      </c>
      <c r="D69" s="20"/>
      <c r="E69" s="20">
        <v>299985</v>
      </c>
      <c r="F69" s="20"/>
      <c r="G69" s="31" t="s">
        <v>65</v>
      </c>
    </row>
    <row r="70" spans="1:7" ht="24.75">
      <c r="A70" s="99"/>
      <c r="B70" s="97"/>
      <c r="C70" s="20">
        <v>106452</v>
      </c>
      <c r="D70" s="20"/>
      <c r="E70" s="20">
        <v>106452</v>
      </c>
      <c r="F70" s="20"/>
      <c r="G70" s="31" t="s">
        <v>85</v>
      </c>
    </row>
    <row r="71" spans="1:7" ht="15">
      <c r="A71" s="28">
        <v>9</v>
      </c>
      <c r="B71" s="43" t="s">
        <v>32</v>
      </c>
      <c r="C71" s="20">
        <v>280947</v>
      </c>
      <c r="D71" s="20"/>
      <c r="E71" s="20">
        <v>280947</v>
      </c>
      <c r="F71" s="20"/>
      <c r="G71" s="31" t="s">
        <v>53</v>
      </c>
    </row>
    <row r="72" spans="1:7" ht="15">
      <c r="A72" s="94">
        <v>10</v>
      </c>
      <c r="B72" s="94" t="s">
        <v>104</v>
      </c>
      <c r="C72" s="20">
        <v>718461</v>
      </c>
      <c r="D72" s="20"/>
      <c r="E72" s="20">
        <v>718461</v>
      </c>
      <c r="F72" s="20"/>
      <c r="G72" s="31" t="s">
        <v>51</v>
      </c>
    </row>
    <row r="73" spans="1:7" ht="15">
      <c r="A73" s="97"/>
      <c r="B73" s="97"/>
      <c r="C73" s="20">
        <v>588508</v>
      </c>
      <c r="D73" s="20"/>
      <c r="E73" s="20">
        <v>588508</v>
      </c>
      <c r="F73" s="20"/>
      <c r="G73" s="31" t="s">
        <v>50</v>
      </c>
    </row>
    <row r="74" spans="1:7" ht="24.75">
      <c r="A74" s="51">
        <v>11</v>
      </c>
      <c r="B74" s="28" t="s">
        <v>70</v>
      </c>
      <c r="C74" s="20">
        <v>299957</v>
      </c>
      <c r="D74" s="20"/>
      <c r="E74" s="20">
        <v>299957</v>
      </c>
      <c r="F74" s="20"/>
      <c r="G74" s="31" t="s">
        <v>65</v>
      </c>
    </row>
    <row r="75" spans="1:7" ht="36.75">
      <c r="A75" s="28">
        <v>12</v>
      </c>
      <c r="B75" s="28" t="s">
        <v>37</v>
      </c>
      <c r="C75" s="20">
        <v>1312778</v>
      </c>
      <c r="D75" s="20"/>
      <c r="E75" s="20">
        <v>1312778</v>
      </c>
      <c r="F75" s="20"/>
      <c r="G75" s="36" t="s">
        <v>93</v>
      </c>
    </row>
    <row r="76" spans="1:7" ht="15">
      <c r="A76" s="28">
        <v>13</v>
      </c>
      <c r="B76" s="28" t="s">
        <v>39</v>
      </c>
      <c r="C76" s="20">
        <v>560907</v>
      </c>
      <c r="D76" s="20"/>
      <c r="E76" s="20">
        <v>560907</v>
      </c>
      <c r="F76" s="20"/>
      <c r="G76" s="31" t="s">
        <v>51</v>
      </c>
    </row>
    <row r="77" spans="1:7" ht="15">
      <c r="A77" s="28">
        <v>14</v>
      </c>
      <c r="B77" s="28" t="s">
        <v>40</v>
      </c>
      <c r="C77" s="20">
        <v>259532</v>
      </c>
      <c r="D77" s="20"/>
      <c r="E77" s="20">
        <v>259532</v>
      </c>
      <c r="F77" s="20"/>
      <c r="G77" s="31" t="s">
        <v>53</v>
      </c>
    </row>
    <row r="78" spans="1:7" ht="24.75">
      <c r="A78" s="50">
        <v>15</v>
      </c>
      <c r="B78" s="28" t="s">
        <v>41</v>
      </c>
      <c r="C78" s="20">
        <v>244591</v>
      </c>
      <c r="D78" s="20"/>
      <c r="E78" s="20">
        <v>244591</v>
      </c>
      <c r="F78" s="20"/>
      <c r="G78" s="31" t="s">
        <v>53</v>
      </c>
    </row>
    <row r="79" spans="1:7" ht="15">
      <c r="A79" s="50">
        <v>16</v>
      </c>
      <c r="B79" s="50" t="s">
        <v>42</v>
      </c>
      <c r="C79" s="20">
        <v>303510</v>
      </c>
      <c r="D79" s="20"/>
      <c r="E79" s="20">
        <v>303510</v>
      </c>
      <c r="F79" s="20"/>
      <c r="G79" s="31" t="s">
        <v>53</v>
      </c>
    </row>
    <row r="80" spans="1:7" ht="24" customHeight="1">
      <c r="A80" s="53"/>
      <c r="B80" s="54" t="s">
        <v>43</v>
      </c>
      <c r="C80" s="55">
        <f>SUM(C60:C79)</f>
        <v>9250970</v>
      </c>
      <c r="D80" s="55">
        <f>SUM(D60:D79)</f>
        <v>171596</v>
      </c>
      <c r="E80" s="55">
        <f>SUM(E60:E79)</f>
        <v>9079374</v>
      </c>
      <c r="F80" s="55"/>
      <c r="G80" s="56"/>
    </row>
    <row r="81" spans="1:7" s="66" customFormat="1" ht="19.5" customHeight="1">
      <c r="A81" s="28"/>
      <c r="B81" s="37" t="s">
        <v>7</v>
      </c>
      <c r="C81" s="38">
        <f>C80+C58+C40</f>
        <v>14894548</v>
      </c>
      <c r="D81" s="38">
        <f>D80+D58+D40</f>
        <v>668444</v>
      </c>
      <c r="E81" s="38">
        <f>E80+E58+E40</f>
        <v>14226104</v>
      </c>
      <c r="F81" s="38"/>
      <c r="G81" s="31"/>
    </row>
    <row r="82" spans="1:7" ht="15">
      <c r="A82" s="60" t="s">
        <v>5</v>
      </c>
      <c r="B82" s="59" t="s">
        <v>1</v>
      </c>
      <c r="C82" s="61"/>
      <c r="D82" s="61"/>
      <c r="E82" s="61"/>
      <c r="F82" s="61"/>
      <c r="G82" s="55"/>
    </row>
    <row r="83" spans="1:7" ht="24.75">
      <c r="A83" s="28">
        <v>1</v>
      </c>
      <c r="B83" s="43" t="s">
        <v>106</v>
      </c>
      <c r="C83" s="32">
        <v>438414</v>
      </c>
      <c r="D83" s="32">
        <v>438414</v>
      </c>
      <c r="E83" s="32"/>
      <c r="F83" s="32"/>
      <c r="G83" s="31" t="s">
        <v>20</v>
      </c>
    </row>
    <row r="84" spans="1:7" ht="24.75">
      <c r="A84" s="28">
        <v>2</v>
      </c>
      <c r="B84" s="43" t="s">
        <v>11</v>
      </c>
      <c r="C84" s="32">
        <f>D84+E84</f>
        <v>4455622</v>
      </c>
      <c r="D84" s="32">
        <v>683622</v>
      </c>
      <c r="E84" s="32">
        <f>3700000+72000</f>
        <v>3772000</v>
      </c>
      <c r="F84" s="32"/>
      <c r="G84" s="31" t="s">
        <v>19</v>
      </c>
    </row>
    <row r="85" spans="1:7" ht="24" customHeight="1">
      <c r="A85" s="98">
        <v>3</v>
      </c>
      <c r="B85" s="101" t="s">
        <v>109</v>
      </c>
      <c r="C85" s="32">
        <v>180000</v>
      </c>
      <c r="D85" s="32"/>
      <c r="E85" s="32">
        <v>180000</v>
      </c>
      <c r="F85" s="32"/>
      <c r="G85" s="31" t="s">
        <v>52</v>
      </c>
    </row>
    <row r="86" spans="1:7" ht="15">
      <c r="A86" s="99"/>
      <c r="B86" s="102"/>
      <c r="C86" s="32">
        <v>80901</v>
      </c>
      <c r="D86" s="32"/>
      <c r="E86" s="32">
        <v>80901</v>
      </c>
      <c r="F86" s="32"/>
      <c r="G86" s="31" t="s">
        <v>52</v>
      </c>
    </row>
    <row r="87" spans="1:7" ht="24.75">
      <c r="A87" s="18"/>
      <c r="B87" s="37" t="s">
        <v>8</v>
      </c>
      <c r="C87" s="39">
        <f>SUM(C83:C86)</f>
        <v>5154937</v>
      </c>
      <c r="D87" s="39">
        <f>SUM(D83:D86)</f>
        <v>1122036</v>
      </c>
      <c r="E87" s="39">
        <f>SUM(E83:E86)</f>
        <v>4032901</v>
      </c>
      <c r="F87" s="39"/>
      <c r="G87" s="20"/>
    </row>
    <row r="88" spans="1:7" ht="36.75">
      <c r="A88" s="18" t="s">
        <v>6</v>
      </c>
      <c r="B88" s="37" t="s">
        <v>107</v>
      </c>
      <c r="C88" s="20"/>
      <c r="D88" s="20"/>
      <c r="E88" s="20"/>
      <c r="F88" s="20"/>
      <c r="G88" s="21"/>
    </row>
    <row r="89" spans="1:7" ht="24.75">
      <c r="A89" s="28">
        <v>1</v>
      </c>
      <c r="B89" s="40" t="s">
        <v>12</v>
      </c>
      <c r="C89" s="20">
        <v>2800000</v>
      </c>
      <c r="D89" s="20"/>
      <c r="E89" s="20">
        <v>2800000</v>
      </c>
      <c r="F89" s="20"/>
      <c r="G89" s="31" t="s">
        <v>19</v>
      </c>
    </row>
    <row r="90" spans="1:7" ht="24.75">
      <c r="A90" s="18">
        <v>2</v>
      </c>
      <c r="B90" s="31" t="s">
        <v>100</v>
      </c>
      <c r="C90" s="20">
        <v>700000</v>
      </c>
      <c r="D90" s="20">
        <v>7142</v>
      </c>
      <c r="E90" s="20">
        <v>189604</v>
      </c>
      <c r="F90" s="20">
        <v>503254</v>
      </c>
      <c r="G90" s="31" t="s">
        <v>48</v>
      </c>
    </row>
    <row r="91" spans="1:7" ht="36.75">
      <c r="A91" s="42">
        <v>3</v>
      </c>
      <c r="B91" s="31" t="s">
        <v>96</v>
      </c>
      <c r="C91" s="20">
        <v>80000</v>
      </c>
      <c r="D91" s="20">
        <v>80000</v>
      </c>
      <c r="E91" s="20"/>
      <c r="F91" s="20"/>
      <c r="G91" s="31" t="s">
        <v>95</v>
      </c>
    </row>
    <row r="92" spans="1:7" ht="24.75">
      <c r="A92" s="18"/>
      <c r="B92" s="37" t="s">
        <v>10</v>
      </c>
      <c r="C92" s="39">
        <f>SUM(C89:C91)</f>
        <v>3580000</v>
      </c>
      <c r="D92" s="39">
        <f>SUM(D89:D91)</f>
        <v>87142</v>
      </c>
      <c r="E92" s="39">
        <f>SUM(E89:E91)</f>
        <v>2989604</v>
      </c>
      <c r="F92" s="39">
        <f>SUM(F89:F91)</f>
        <v>503254</v>
      </c>
      <c r="G92" s="20"/>
    </row>
    <row r="93" spans="1:7" ht="15">
      <c r="A93" s="18"/>
      <c r="B93" s="37" t="s">
        <v>61</v>
      </c>
      <c r="C93" s="39">
        <f>C92+C87+C81</f>
        <v>23629485</v>
      </c>
      <c r="D93" s="39">
        <f>D92+D87+D81</f>
        <v>1877622</v>
      </c>
      <c r="E93" s="39">
        <f>E92+E87+E81</f>
        <v>21248609</v>
      </c>
      <c r="F93" s="39">
        <f>F92+F87+F81</f>
        <v>503254</v>
      </c>
      <c r="G93" s="20"/>
    </row>
    <row r="94" spans="1:7" ht="15">
      <c r="A94" s="67"/>
      <c r="B94" s="68"/>
      <c r="C94" s="69"/>
      <c r="D94" s="69"/>
      <c r="E94" s="69"/>
      <c r="F94" s="69"/>
      <c r="G94" s="34"/>
    </row>
    <row r="95" spans="1:7" ht="15">
      <c r="A95" s="87" t="s">
        <v>64</v>
      </c>
      <c r="B95" s="88"/>
      <c r="C95" s="88"/>
      <c r="D95" s="88"/>
      <c r="E95" s="88"/>
      <c r="F95" s="88"/>
      <c r="G95" s="89"/>
    </row>
    <row r="96" spans="1:7" ht="15">
      <c r="A96" s="6" t="s">
        <v>55</v>
      </c>
      <c r="B96" s="17" t="s">
        <v>56</v>
      </c>
      <c r="C96" s="19"/>
      <c r="D96" s="19"/>
      <c r="E96" s="19"/>
      <c r="F96" s="19"/>
      <c r="G96" s="22"/>
    </row>
    <row r="97" spans="1:7" ht="24">
      <c r="A97" s="11">
        <v>1</v>
      </c>
      <c r="B97" s="24" t="s">
        <v>101</v>
      </c>
      <c r="C97" s="15">
        <v>147445</v>
      </c>
      <c r="D97" s="19"/>
      <c r="E97" s="15">
        <v>147445</v>
      </c>
      <c r="F97" s="19"/>
      <c r="G97" s="23" t="s">
        <v>95</v>
      </c>
    </row>
    <row r="98" spans="1:7" ht="15">
      <c r="A98" s="78">
        <v>2</v>
      </c>
      <c r="B98" s="94" t="s">
        <v>83</v>
      </c>
      <c r="C98" s="15">
        <f>E98</f>
        <v>1925125</v>
      </c>
      <c r="D98" s="19"/>
      <c r="E98" s="15">
        <f>1997125-72000</f>
        <v>1925125</v>
      </c>
      <c r="F98" s="15"/>
      <c r="G98" s="23" t="s">
        <v>48</v>
      </c>
    </row>
    <row r="99" spans="1:7" ht="46.5" customHeight="1">
      <c r="A99" s="100"/>
      <c r="B99" s="95"/>
      <c r="C99" s="15">
        <v>69333</v>
      </c>
      <c r="D99" s="19"/>
      <c r="E99" s="15">
        <v>69333</v>
      </c>
      <c r="F99" s="15"/>
      <c r="G99" s="23" t="s">
        <v>92</v>
      </c>
    </row>
    <row r="100" spans="1:7" ht="15">
      <c r="A100" s="18"/>
      <c r="B100" s="17" t="s">
        <v>62</v>
      </c>
      <c r="C100" s="19">
        <f>SUM(C97:C99)</f>
        <v>2141903</v>
      </c>
      <c r="D100" s="19">
        <f>SUM(D97:D99)</f>
        <v>0</v>
      </c>
      <c r="E100" s="19">
        <f>SUM(E97:E99)</f>
        <v>2141903</v>
      </c>
      <c r="F100" s="19">
        <f>SUM(F97:F99)</f>
        <v>0</v>
      </c>
      <c r="G100" s="22"/>
    </row>
    <row r="101" spans="1:7" ht="15">
      <c r="A101" s="87" t="s">
        <v>78</v>
      </c>
      <c r="B101" s="88"/>
      <c r="C101" s="88"/>
      <c r="D101" s="88"/>
      <c r="E101" s="88"/>
      <c r="F101" s="88"/>
      <c r="G101" s="89"/>
    </row>
    <row r="102" spans="1:7" ht="25.5">
      <c r="A102" s="6" t="s">
        <v>81</v>
      </c>
      <c r="B102" s="25" t="s">
        <v>82</v>
      </c>
      <c r="C102" s="19"/>
      <c r="D102" s="19"/>
      <c r="E102" s="19"/>
      <c r="F102" s="19"/>
      <c r="G102" s="22"/>
    </row>
    <row r="103" spans="1:7" ht="36">
      <c r="A103" s="6" t="s">
        <v>57</v>
      </c>
      <c r="B103" s="44" t="s">
        <v>79</v>
      </c>
      <c r="C103" s="15">
        <f>895793+361106</f>
        <v>1256899</v>
      </c>
      <c r="D103" s="15"/>
      <c r="E103" s="15">
        <f>895793+361106</f>
        <v>1256899</v>
      </c>
      <c r="F103" s="15"/>
      <c r="G103" s="23" t="s">
        <v>80</v>
      </c>
    </row>
    <row r="104" spans="1:7" ht="15">
      <c r="A104" s="18"/>
      <c r="B104" s="17" t="s">
        <v>84</v>
      </c>
      <c r="C104" s="19">
        <f>C103</f>
        <v>1256899</v>
      </c>
      <c r="D104" s="19"/>
      <c r="E104" s="19">
        <f>E103</f>
        <v>1256899</v>
      </c>
      <c r="F104" s="19">
        <f>F103</f>
        <v>0</v>
      </c>
      <c r="G104" s="22"/>
    </row>
    <row r="105" spans="1:7" ht="15">
      <c r="A105" s="18"/>
      <c r="B105" s="17" t="s">
        <v>63</v>
      </c>
      <c r="C105" s="26">
        <f>C104+C100+C93</f>
        <v>27028287</v>
      </c>
      <c r="D105" s="26">
        <f>D104+D100+D93</f>
        <v>1877622</v>
      </c>
      <c r="E105" s="26">
        <f>E104+E100+E93</f>
        <v>24647411</v>
      </c>
      <c r="F105" s="26">
        <f>F104+F100+F93</f>
        <v>503254</v>
      </c>
      <c r="G105" s="27"/>
    </row>
  </sheetData>
  <sheetProtection/>
  <mergeCells count="26">
    <mergeCell ref="A19:G19"/>
    <mergeCell ref="A23:G23"/>
    <mergeCell ref="A24:A25"/>
    <mergeCell ref="B24:B25"/>
    <mergeCell ref="C24:C25"/>
    <mergeCell ref="D24:F24"/>
    <mergeCell ref="G24:G25"/>
    <mergeCell ref="A20:G20"/>
    <mergeCell ref="A21:G21"/>
    <mergeCell ref="A27:G27"/>
    <mergeCell ref="A51:A52"/>
    <mergeCell ref="B51:B52"/>
    <mergeCell ref="A61:A62"/>
    <mergeCell ref="B61:B62"/>
    <mergeCell ref="A66:A67"/>
    <mergeCell ref="B66:B67"/>
    <mergeCell ref="A69:A70"/>
    <mergeCell ref="B69:B70"/>
    <mergeCell ref="A101:G101"/>
    <mergeCell ref="A72:A73"/>
    <mergeCell ref="B72:B73"/>
    <mergeCell ref="A85:A86"/>
    <mergeCell ref="B85:B86"/>
    <mergeCell ref="A95:G95"/>
    <mergeCell ref="A98:A99"/>
    <mergeCell ref="B98:B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2023-11-02T11:23:56Z</dcterms:modified>
  <cp:category/>
  <cp:version/>
  <cp:contentType/>
  <cp:contentStatus/>
</cp:coreProperties>
</file>