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Лист1!$A$1:$AB$58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Y39" i="15" l="1"/>
  <c r="P39" i="15"/>
  <c r="AC31" i="15" l="1"/>
  <c r="Y58" i="15"/>
  <c r="W58" i="15"/>
  <c r="N58" i="15"/>
  <c r="L31" i="15" l="1"/>
  <c r="H39" i="15" l="1"/>
  <c r="I30" i="15"/>
  <c r="R41" i="15" l="1"/>
  <c r="Q41" i="15"/>
  <c r="F35" i="15" l="1"/>
  <c r="Y43" i="15" l="1"/>
  <c r="V43" i="15"/>
  <c r="O43" i="15"/>
  <c r="J43" i="15"/>
  <c r="J39" i="15" l="1"/>
  <c r="S41" i="15" l="1"/>
  <c r="M41" i="15"/>
  <c r="AB35" i="15" l="1"/>
  <c r="Y41" i="15"/>
  <c r="X41" i="15"/>
  <c r="T41" i="15"/>
  <c r="M39" i="15"/>
  <c r="AB39" i="15" s="1"/>
  <c r="G37" i="15"/>
  <c r="D33" i="15"/>
  <c r="AB33" i="15" s="1"/>
  <c r="N31" i="15" l="1"/>
  <c r="Y31" i="15"/>
  <c r="W31" i="15"/>
  <c r="AB58" i="15"/>
  <c r="X31" i="15" l="1"/>
  <c r="C58" i="15" l="1"/>
  <c r="U41" i="15" l="1"/>
  <c r="O42" i="15" l="1"/>
  <c r="U33" i="15"/>
  <c r="U34" i="15"/>
  <c r="U35" i="15"/>
  <c r="U36" i="15"/>
  <c r="U37" i="15"/>
  <c r="U38" i="15"/>
  <c r="U39" i="15"/>
  <c r="U40" i="15"/>
  <c r="U42" i="15"/>
  <c r="U43" i="15"/>
  <c r="U32" i="15"/>
  <c r="C33" i="15"/>
  <c r="C34" i="15"/>
  <c r="C35" i="15"/>
  <c r="C36" i="15"/>
  <c r="C37" i="15"/>
  <c r="AB37" i="15" s="1"/>
  <c r="C38" i="15"/>
  <c r="C40" i="15"/>
  <c r="AB40" i="15" s="1"/>
  <c r="C41" i="15"/>
  <c r="AB41" i="15" s="1"/>
  <c r="C32" i="15"/>
  <c r="D31" i="15"/>
  <c r="E31" i="15"/>
  <c r="F31" i="15"/>
  <c r="G31" i="15"/>
  <c r="H31" i="15"/>
  <c r="J31" i="15"/>
  <c r="K31" i="15"/>
  <c r="P31" i="15"/>
  <c r="Q31" i="15"/>
  <c r="R31" i="15"/>
  <c r="S31" i="15"/>
  <c r="T31" i="15"/>
  <c r="V31" i="15"/>
  <c r="Z31" i="15"/>
  <c r="AA31" i="15"/>
  <c r="D30" i="15"/>
  <c r="E30" i="15"/>
  <c r="F30" i="15"/>
  <c r="G30" i="15"/>
  <c r="H30" i="15"/>
  <c r="J30" i="15"/>
  <c r="K30" i="15"/>
  <c r="M30" i="15"/>
  <c r="P30" i="15"/>
  <c r="Q30" i="15"/>
  <c r="R30" i="15"/>
  <c r="S30" i="15"/>
  <c r="T30" i="15"/>
  <c r="V30" i="15"/>
  <c r="Y30" i="15"/>
  <c r="Z30" i="15"/>
  <c r="AA30" i="15"/>
  <c r="C43" i="15"/>
  <c r="O30" i="15"/>
  <c r="C39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M31" i="15"/>
  <c r="C42" i="15"/>
  <c r="O31" i="15"/>
  <c r="AB34" i="15"/>
  <c r="E6" i="12"/>
  <c r="C16" i="12"/>
  <c r="F16" i="12" s="1"/>
  <c r="E4" i="14"/>
  <c r="AB36" i="15" l="1"/>
  <c r="AB32" i="15"/>
  <c r="AC35" i="15"/>
  <c r="C30" i="15"/>
  <c r="AB38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U30" i="15"/>
  <c r="AB42" i="15"/>
  <c r="U31" i="15"/>
  <c r="AB43" i="15"/>
  <c r="AB31" i="15" s="1"/>
  <c r="C31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AC37" i="15" l="1"/>
  <c r="AC33" i="15"/>
  <c r="AB30" i="15"/>
</calcChain>
</file>

<file path=xl/sharedStrings.xml><?xml version="1.0" encoding="utf-8"?>
<sst xmlns="http://schemas.openxmlformats.org/spreadsheetml/2006/main" count="231" uniqueCount="120">
  <si>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</si>
  <si>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</si>
  <si>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</si>
  <si>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</si>
  <si>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</si>
  <si>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</si>
  <si>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</si>
  <si>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</si>
  <si>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</si>
  <si>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</si>
  <si>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</si>
  <si>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</si>
  <si>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</si>
  <si>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</si>
  <si>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</si>
  <si>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</si>
  <si>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</si>
  <si>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</si>
  <si>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</si>
  <si>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</si>
  <si>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</si>
  <si>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</si>
  <si>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</si>
  <si>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</si>
  <si>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</si>
  <si>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</si>
  <si>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</si>
  <si>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</si>
  <si>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</si>
  <si>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</si>
  <si>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</si>
  <si>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</si>
  <si>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</si>
  <si>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</si>
  <si>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</si>
  <si>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</si>
  <si>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</si>
  <si>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</si>
  <si>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</si>
  <si>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</si>
  <si>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</si>
  <si>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</si>
  <si>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</si>
  <si>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</si>
  <si>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</si>
  <si>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</si>
  <si>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</si>
  <si>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</si>
  <si>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</si>
  <si>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</si>
  <si>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</si>
  <si>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</si>
  <si>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</si>
  <si>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</si>
  <si>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</si>
  <si>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</si>
  <si>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</si>
  <si>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</si>
  <si>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</si>
  <si>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</si>
  <si>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</si>
  <si>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</si>
  <si>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</si>
  <si>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</si>
  <si>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</si>
  <si>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</si>
  <si>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</si>
  <si>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</si>
  <si>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</si>
  <si>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</si>
  <si>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</si>
  <si>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</si>
  <si>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</si>
  <si>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</si>
  <si>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</si>
  <si>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</si>
  <si>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</si>
  <si>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</si>
  <si>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</si>
  <si>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</si>
  <si>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</si>
  <si>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</si>
  <si>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</si>
  <si>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</si>
  <si>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</si>
  <si>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</si>
  <si>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</si>
  <si>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</si>
  <si>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</si>
  <si>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</si>
  <si>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</si>
  <si>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</si>
  <si>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</si>
  <si>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</si>
  <si>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</si>
  <si>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</si>
  <si>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</si>
  <si>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</si>
  <si>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</si>
  <si>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</si>
  <si>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</si>
  <si>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 xml:space="preserve">№ 4 от 9 февраля 2023 г.  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</si>
  <si>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</si>
  <si>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</si>
  <si>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</si>
  <si>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</si>
  <si>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</si>
  <si>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плата за питание работников организаций образования</t>
  </si>
  <si>
    <t>Приложение №1</t>
  </si>
  <si>
    <t>Решение Тираспольского городского</t>
  </si>
  <si>
    <t xml:space="preserve">Совета народных депутатов № 74 </t>
  </si>
  <si>
    <t xml:space="preserve">«О внесении изменений в Решение Тираспольского </t>
  </si>
  <si>
    <t xml:space="preserve">городского 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</si>
  <si>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</si>
  <si>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</si>
  <si>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года»,</t>
  </si>
  <si>
    <t xml:space="preserve">"О внесении изменений в </t>
  </si>
  <si>
    <t>принятое на 14-ой сессии 26 созыва 23 ноября 2023 года"</t>
  </si>
  <si>
    <t>города Тирасполь на 2023 год»</t>
  </si>
  <si>
    <t xml:space="preserve">№ 91   от 21 декабря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</si>
</sst>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3" fontId="25" fillId="5" borderId="0" xfId="0" applyNumberFormat="1" applyFont="1" applyFill="1"/>
    <xf numFmtId="3" fontId="18" fillId="5" borderId="0" xfId="0" applyNumberFormat="1" applyFont="1" applyFill="1"/>
    <xf numFmtId="0" fontId="25" fillId="5" borderId="0" xfId="0" applyFont="1" applyFill="1" applyBorder="1" applyAlignment="1">
      <alignment horizontal="center"/>
    </xf>
    <xf numFmtId="0" fontId="31" fillId="5" borderId="0" xfId="0" applyFont="1" applyFill="1" applyAlignment="1">
      <alignment horizontal="left" wrapText="1"/>
    </xf>
    <xf numFmtId="0" fontId="31" fillId="5" borderId="0" xfId="0" applyFont="1" applyFill="1" applyAlignment="1">
      <alignment horizontal="left" wrapText="1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1" xfId="0" applyFont="1" applyFill="1" applyBorder="1"/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7" t="s">
        <v>64</v>
      </c>
      <c r="B1" s="157"/>
      <c r="C1" s="157"/>
      <c r="D1" s="157"/>
      <c r="E1" s="157"/>
      <c r="F1" s="156"/>
      <c r="G1" s="156"/>
      <c r="H1" s="33"/>
    </row>
    <row r="2" spans="1:8" ht="15" customHeight="1" thickBot="1" x14ac:dyDescent="0.25">
      <c r="A2" s="158" t="s">
        <v>23</v>
      </c>
      <c r="B2" s="159"/>
      <c r="C2" s="159"/>
      <c r="D2" s="159"/>
      <c r="E2" s="160"/>
      <c r="F2" s="161">
        <v>2014</v>
      </c>
      <c r="G2" s="163">
        <v>2015</v>
      </c>
      <c r="H2" s="169">
        <v>2016</v>
      </c>
    </row>
    <row r="3" spans="1:8" ht="25.5" customHeight="1" thickBot="1" x14ac:dyDescent="0.25">
      <c r="A3" s="163" t="s">
        <v>26</v>
      </c>
      <c r="B3" s="166" t="s">
        <v>11</v>
      </c>
      <c r="C3" s="167"/>
      <c r="D3" s="168"/>
      <c r="E3" s="30" t="s">
        <v>13</v>
      </c>
      <c r="F3" s="162"/>
      <c r="G3" s="164"/>
      <c r="H3" s="170"/>
    </row>
    <row r="4" spans="1:8" ht="18" customHeight="1" thickBot="1" x14ac:dyDescent="0.25">
      <c r="A4" s="164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71" t="e">
        <f>C4</f>
        <v>#REF!</v>
      </c>
      <c r="G4" s="174" t="e">
        <f>C5</f>
        <v>#REF!</v>
      </c>
      <c r="H4" s="177" t="e">
        <f>C6</f>
        <v>#REF!</v>
      </c>
    </row>
    <row r="5" spans="1:8" ht="18" customHeight="1" thickBot="1" x14ac:dyDescent="0.25">
      <c r="A5" s="164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2"/>
      <c r="G5" s="175"/>
      <c r="H5" s="178"/>
    </row>
    <row r="6" spans="1:8" ht="18" customHeight="1" thickBot="1" x14ac:dyDescent="0.25">
      <c r="A6" s="165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3"/>
      <c r="G6" s="176"/>
      <c r="H6" s="179"/>
    </row>
    <row r="7" spans="1:8" ht="18" customHeight="1" x14ac:dyDescent="0.2">
      <c r="A7" s="150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80" t="e">
        <f>C7</f>
        <v>#REF!</v>
      </c>
      <c r="G7" s="182" t="e">
        <f>C8</f>
        <v>#REF!</v>
      </c>
      <c r="H7" s="184" t="e">
        <f>C9</f>
        <v>#REF!</v>
      </c>
    </row>
    <row r="8" spans="1:8" ht="18" customHeight="1" x14ac:dyDescent="0.2">
      <c r="A8" s="151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80"/>
      <c r="G8" s="182"/>
      <c r="H8" s="184"/>
    </row>
    <row r="9" spans="1:8" ht="18" customHeight="1" thickBot="1" x14ac:dyDescent="0.25">
      <c r="A9" s="152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81"/>
      <c r="G9" s="183"/>
      <c r="H9" s="185"/>
    </row>
    <row r="10" spans="1:8" ht="18" customHeight="1" x14ac:dyDescent="0.2">
      <c r="A10" s="150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6" t="e">
        <f>C10</f>
        <v>#REF!</v>
      </c>
      <c r="G10" s="187" t="e">
        <f>C11</f>
        <v>#REF!</v>
      </c>
      <c r="H10" s="188" t="e">
        <f>C12</f>
        <v>#REF!</v>
      </c>
    </row>
    <row r="11" spans="1:8" ht="18" customHeight="1" x14ac:dyDescent="0.2">
      <c r="A11" s="151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80"/>
      <c r="G11" s="182"/>
      <c r="H11" s="184"/>
    </row>
    <row r="12" spans="1:8" ht="18" customHeight="1" thickBot="1" x14ac:dyDescent="0.25">
      <c r="A12" s="152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81"/>
      <c r="G12" s="183"/>
      <c r="H12" s="185"/>
    </row>
    <row r="13" spans="1:8" ht="18" customHeight="1" x14ac:dyDescent="0.2">
      <c r="A13" s="150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6" t="e">
        <f>C13</f>
        <v>#REF!</v>
      </c>
      <c r="G13" s="187" t="e">
        <f>C14</f>
        <v>#REF!</v>
      </c>
      <c r="H13" s="188" t="e">
        <f>C15</f>
        <v>#REF!</v>
      </c>
    </row>
    <row r="14" spans="1:8" ht="18" customHeight="1" x14ac:dyDescent="0.2">
      <c r="A14" s="151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80"/>
      <c r="G14" s="182"/>
      <c r="H14" s="184"/>
    </row>
    <row r="15" spans="1:8" ht="18" customHeight="1" thickBot="1" x14ac:dyDescent="0.25">
      <c r="A15" s="152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81"/>
      <c r="G15" s="183"/>
      <c r="H15" s="185"/>
    </row>
    <row r="16" spans="1:8" ht="18" customHeight="1" x14ac:dyDescent="0.2">
      <c r="A16" s="153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6" t="e">
        <f>C16</f>
        <v>#REF!</v>
      </c>
      <c r="G16" s="187" t="e">
        <f>C17</f>
        <v>#REF!</v>
      </c>
      <c r="H16" s="188" t="e">
        <f>C18</f>
        <v>#REF!</v>
      </c>
    </row>
    <row r="17" spans="1:8" ht="18" customHeight="1" x14ac:dyDescent="0.2">
      <c r="A17" s="154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80"/>
      <c r="G17" s="182"/>
      <c r="H17" s="184"/>
    </row>
    <row r="18" spans="1:8" ht="18" customHeight="1" thickBot="1" x14ac:dyDescent="0.25">
      <c r="A18" s="155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81"/>
      <c r="G18" s="183"/>
      <c r="H18" s="185"/>
    </row>
    <row r="19" spans="1:8" ht="18" customHeight="1" x14ac:dyDescent="0.2">
      <c r="A19" s="151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6" t="e">
        <f>C19</f>
        <v>#REF!</v>
      </c>
      <c r="G19" s="187" t="e">
        <f>C20</f>
        <v>#REF!</v>
      </c>
      <c r="H19" s="188" t="e">
        <f>C21</f>
        <v>#REF!</v>
      </c>
    </row>
    <row r="20" spans="1:8" ht="18" customHeight="1" x14ac:dyDescent="0.2">
      <c r="A20" s="151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80"/>
      <c r="G20" s="182"/>
      <c r="H20" s="184"/>
    </row>
    <row r="21" spans="1:8" ht="18" customHeight="1" thickBot="1" x14ac:dyDescent="0.25">
      <c r="A21" s="152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81"/>
      <c r="G21" s="183"/>
      <c r="H21" s="185"/>
    </row>
    <row r="22" spans="1:8" ht="18" customHeight="1" x14ac:dyDescent="0.2">
      <c r="A22" s="150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6" t="e">
        <f>C22</f>
        <v>#REF!</v>
      </c>
      <c r="G22" s="187" t="e">
        <f>C23</f>
        <v>#REF!</v>
      </c>
      <c r="H22" s="188" t="e">
        <f>C24</f>
        <v>#REF!</v>
      </c>
    </row>
    <row r="23" spans="1:8" ht="18" customHeight="1" x14ac:dyDescent="0.2">
      <c r="A23" s="151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80"/>
      <c r="G23" s="182"/>
      <c r="H23" s="184"/>
    </row>
    <row r="24" spans="1:8" ht="18" customHeight="1" thickBot="1" x14ac:dyDescent="0.25">
      <c r="A24" s="152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9"/>
      <c r="G24" s="190"/>
      <c r="H24" s="191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2"/>
      <c r="Q1" s="192"/>
      <c r="R1" s="192"/>
      <c r="S1" s="192"/>
      <c r="T1" s="192"/>
      <c r="U1" s="192"/>
      <c r="V1" s="192" t="s">
        <v>62</v>
      </c>
      <c r="W1" s="192"/>
      <c r="X1" s="192"/>
      <c r="Y1" s="192"/>
      <c r="Z1" s="192"/>
      <c r="AA1" s="192"/>
    </row>
    <row r="2" spans="1:28" ht="18.75" x14ac:dyDescent="0.3">
      <c r="P2" s="192"/>
      <c r="Q2" s="192"/>
      <c r="R2" s="192"/>
      <c r="S2" s="192"/>
      <c r="T2" s="192"/>
      <c r="U2" s="192"/>
      <c r="V2" s="192" t="s">
        <v>63</v>
      </c>
      <c r="W2" s="192"/>
      <c r="X2" s="192"/>
      <c r="Y2" s="192"/>
      <c r="Z2" s="192"/>
      <c r="AA2" s="192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2"/>
      <c r="Q4" s="192"/>
      <c r="R4" s="192"/>
      <c r="S4" s="192"/>
      <c r="T4" s="192"/>
      <c r="U4" s="192"/>
      <c r="V4" s="192" t="s">
        <v>57</v>
      </c>
      <c r="W4" s="192"/>
      <c r="X4" s="192"/>
      <c r="Y4" s="192"/>
      <c r="Z4" s="192"/>
      <c r="AA4" s="192"/>
    </row>
    <row r="5" spans="1:28" ht="18.75" x14ac:dyDescent="0.3">
      <c r="P5" s="192"/>
      <c r="Q5" s="192"/>
      <c r="R5" s="192"/>
      <c r="S5" s="192"/>
      <c r="T5" s="192"/>
      <c r="U5" s="192"/>
      <c r="V5" s="192" t="s">
        <v>58</v>
      </c>
      <c r="W5" s="192"/>
      <c r="X5" s="192"/>
      <c r="Y5" s="192"/>
      <c r="Z5" s="192"/>
      <c r="AA5" s="192"/>
    </row>
    <row r="6" spans="1:28" ht="18.75" x14ac:dyDescent="0.3">
      <c r="P6" s="192"/>
      <c r="Q6" s="192"/>
      <c r="R6" s="192"/>
      <c r="S6" s="192"/>
      <c r="T6" s="192"/>
      <c r="U6" s="192"/>
      <c r="V6" s="192" t="s">
        <v>60</v>
      </c>
      <c r="W6" s="192"/>
      <c r="X6" s="192"/>
      <c r="Y6" s="192"/>
      <c r="Z6" s="192"/>
      <c r="AA6" s="192"/>
    </row>
    <row r="7" spans="1:28" ht="18.75" x14ac:dyDescent="0.3">
      <c r="P7" s="192"/>
      <c r="Q7" s="192"/>
      <c r="R7" s="192"/>
      <c r="S7" s="192"/>
      <c r="T7" s="192"/>
      <c r="U7" s="192"/>
      <c r="V7" s="192" t="s">
        <v>59</v>
      </c>
      <c r="W7" s="192"/>
      <c r="X7" s="192"/>
      <c r="Y7" s="192"/>
      <c r="Z7" s="192"/>
      <c r="AA7" s="192"/>
    </row>
    <row r="8" spans="1:28" ht="18" x14ac:dyDescent="0.25">
      <c r="V8" s="224"/>
      <c r="W8" s="224"/>
      <c r="X8" s="224"/>
      <c r="Y8" s="224"/>
      <c r="Z8" s="224"/>
      <c r="AA8" s="224"/>
    </row>
    <row r="9" spans="1:28" ht="49.5" customHeight="1" x14ac:dyDescent="0.2">
      <c r="A9" s="107" t="s">
        <v>65</v>
      </c>
      <c r="B9" s="107"/>
      <c r="C9" s="107"/>
      <c r="D9" s="230" t="s">
        <v>66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6" t="s">
        <v>40</v>
      </c>
      <c r="B11" s="105"/>
      <c r="C11" s="106"/>
      <c r="D11" s="209" t="s">
        <v>5</v>
      </c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1"/>
      <c r="AB11" s="5"/>
    </row>
    <row r="12" spans="1:28" ht="18" customHeight="1" x14ac:dyDescent="0.2">
      <c r="A12" s="197"/>
      <c r="B12" s="203" t="s">
        <v>12</v>
      </c>
      <c r="C12" s="199" t="s">
        <v>4</v>
      </c>
      <c r="D12" s="222" t="s">
        <v>3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8" ht="60" customHeight="1" x14ac:dyDescent="0.2">
      <c r="A13" s="197"/>
      <c r="B13" s="204"/>
      <c r="C13" s="197"/>
      <c r="D13" s="208" t="s">
        <v>6</v>
      </c>
      <c r="E13" s="202"/>
      <c r="F13" s="200" t="s">
        <v>1</v>
      </c>
      <c r="G13" s="202" t="s">
        <v>16</v>
      </c>
      <c r="H13" s="202" t="s">
        <v>17</v>
      </c>
      <c r="I13" s="212" t="s">
        <v>7</v>
      </c>
      <c r="J13" s="213"/>
      <c r="K13" s="214"/>
      <c r="L13" s="202" t="s">
        <v>18</v>
      </c>
      <c r="M13" s="200" t="s">
        <v>56</v>
      </c>
      <c r="N13" s="217" t="s">
        <v>54</v>
      </c>
      <c r="O13" s="202" t="s">
        <v>19</v>
      </c>
      <c r="P13" s="215" t="s">
        <v>20</v>
      </c>
      <c r="Q13" s="202" t="s">
        <v>21</v>
      </c>
      <c r="R13" s="202" t="s">
        <v>2</v>
      </c>
      <c r="S13" s="202" t="s">
        <v>22</v>
      </c>
      <c r="T13" s="215" t="s">
        <v>48</v>
      </c>
      <c r="U13" s="215"/>
      <c r="V13" s="216" t="s">
        <v>50</v>
      </c>
      <c r="W13" s="216" t="s">
        <v>52</v>
      </c>
      <c r="X13" s="216" t="s">
        <v>51</v>
      </c>
      <c r="Y13" s="216" t="s">
        <v>53</v>
      </c>
      <c r="Z13" s="231" t="s">
        <v>49</v>
      </c>
      <c r="AA13" s="200" t="s">
        <v>28</v>
      </c>
    </row>
    <row r="14" spans="1:28" ht="70.5" customHeight="1" thickBot="1" x14ac:dyDescent="0.25">
      <c r="A14" s="198"/>
      <c r="B14" s="205"/>
      <c r="C14" s="198"/>
      <c r="D14" s="12" t="s">
        <v>14</v>
      </c>
      <c r="E14" s="7" t="s">
        <v>15</v>
      </c>
      <c r="F14" s="201"/>
      <c r="G14" s="200"/>
      <c r="H14" s="200"/>
      <c r="I14" s="7" t="s">
        <v>8</v>
      </c>
      <c r="J14" s="7" t="s">
        <v>9</v>
      </c>
      <c r="K14" s="7" t="s">
        <v>24</v>
      </c>
      <c r="L14" s="200"/>
      <c r="M14" s="201"/>
      <c r="N14" s="218"/>
      <c r="O14" s="200"/>
      <c r="P14" s="216"/>
      <c r="Q14" s="200"/>
      <c r="R14" s="200"/>
      <c r="S14" s="200"/>
      <c r="T14" s="220"/>
      <c r="U14" s="220"/>
      <c r="V14" s="221"/>
      <c r="W14" s="221"/>
      <c r="X14" s="221"/>
      <c r="Y14" s="221"/>
      <c r="Z14" s="232"/>
      <c r="AA14" s="219"/>
    </row>
    <row r="15" spans="1:28" ht="22.5" customHeight="1" x14ac:dyDescent="0.2">
      <c r="A15" s="206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7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7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7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3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4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4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5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6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4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4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4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4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5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6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4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4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4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4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5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6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4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4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4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4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5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6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4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4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4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4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8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7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7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7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7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7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7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5" t="s">
        <v>38</v>
      </c>
      <c r="B54" s="225"/>
      <c r="C54" s="225"/>
      <c r="D54" s="104"/>
      <c r="E54" s="104"/>
      <c r="F54" s="104"/>
      <c r="G54" s="104"/>
      <c r="H54" s="104"/>
      <c r="I54" s="104"/>
      <c r="J54" s="2"/>
      <c r="K54" s="2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5" t="s">
        <v>55</v>
      </c>
      <c r="B56" s="225"/>
      <c r="C56" s="2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5" t="s">
        <v>37</v>
      </c>
      <c r="B57" s="225"/>
      <c r="C57" s="225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3" t="s">
        <v>61</v>
      </c>
      <c r="B1" s="233"/>
      <c r="C1" s="233"/>
      <c r="D1" s="233"/>
      <c r="E1" s="233"/>
    </row>
    <row r="2" spans="1:5" ht="25.5" customHeight="1" x14ac:dyDescent="0.2">
      <c r="A2" s="234" t="s">
        <v>23</v>
      </c>
      <c r="B2" s="234"/>
      <c r="C2" s="234"/>
      <c r="D2" s="234"/>
      <c r="E2" s="234"/>
    </row>
    <row r="3" spans="1:5" s="20" customFormat="1" ht="25.5" customHeight="1" x14ac:dyDescent="0.2">
      <c r="A3" s="235" t="s">
        <v>10</v>
      </c>
      <c r="B3" s="235" t="s">
        <v>11</v>
      </c>
      <c r="C3" s="235"/>
      <c r="D3" s="235"/>
      <c r="E3" s="109" t="s">
        <v>13</v>
      </c>
    </row>
    <row r="4" spans="1:5" s="20" customFormat="1" ht="25.5" customHeight="1" x14ac:dyDescent="0.2">
      <c r="A4" s="235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5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8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6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6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6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6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6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6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6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6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6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6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7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view="pageBreakPreview" topLeftCell="M1" zoomScaleNormal="60" zoomScaleSheetLayoutView="100" workbookViewId="0">
      <selection activeCell="V4" sqref="V4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4.28515625" style="115" hidden="1" customWidth="1"/>
    <col min="10" max="10" width="16.7109375" style="115" customWidth="1"/>
    <col min="11" max="20" width="14.28515625" style="115" customWidth="1"/>
    <col min="21" max="21" width="14.28515625" style="115" hidden="1" customWidth="1"/>
    <col min="22" max="26" width="14.28515625" style="115" customWidth="1"/>
    <col min="27" max="27" width="14.28515625" style="115" hidden="1" customWidth="1"/>
    <col min="28" max="28" width="14.28515625" style="115" customWidth="1"/>
    <col min="29" max="29" width="35.28515625" style="115" customWidth="1"/>
    <col min="30" max="30" width="7.5703125" style="115" customWidth="1"/>
    <col min="31" max="31" width="11.28515625" style="115" customWidth="1"/>
    <col min="32" max="32" width="7.42578125" style="115" customWidth="1"/>
    <col min="33" max="16384" width="9.140625" style="115"/>
  </cols>
  <sheetData>
    <row r="1" spans="18:27" ht="15.75" x14ac:dyDescent="0.25">
      <c r="V1" s="149" t="s">
        <v>108</v>
      </c>
    </row>
    <row r="2" spans="18:27" ht="15.75" x14ac:dyDescent="0.25">
      <c r="V2" s="149" t="s">
        <v>83</v>
      </c>
    </row>
    <row r="3" spans="18:27" ht="15.75" x14ac:dyDescent="0.25">
      <c r="V3" s="149" t="s">
        <v>84</v>
      </c>
    </row>
    <row r="4" spans="18:27" ht="15.75" x14ac:dyDescent="0.25">
      <c r="V4" s="149" t="s">
        <v>119</v>
      </c>
    </row>
    <row r="5" spans="18:27" ht="15.75" x14ac:dyDescent="0.2">
      <c r="V5" s="148" t="s">
        <v>116</v>
      </c>
    </row>
    <row r="6" spans="18:27" ht="15.75" x14ac:dyDescent="0.2">
      <c r="V6" s="148" t="s">
        <v>109</v>
      </c>
    </row>
    <row r="7" spans="18:27" ht="15.75" x14ac:dyDescent="0.2">
      <c r="V7" s="148" t="s">
        <v>110</v>
      </c>
    </row>
    <row r="8" spans="18:27" ht="15.75" x14ac:dyDescent="0.2">
      <c r="V8" s="148" t="s">
        <v>111</v>
      </c>
    </row>
    <row r="9" spans="18:27" ht="15.75" x14ac:dyDescent="0.2">
      <c r="V9" s="148" t="s">
        <v>112</v>
      </c>
    </row>
    <row r="10" spans="18:27" ht="15.75" x14ac:dyDescent="0.2">
      <c r="V10" s="148" t="s">
        <v>113</v>
      </c>
    </row>
    <row r="11" spans="18:27" ht="15.75" x14ac:dyDescent="0.2">
      <c r="V11" s="148" t="s">
        <v>114</v>
      </c>
    </row>
    <row r="12" spans="18:27" ht="15.75" x14ac:dyDescent="0.2">
      <c r="V12" s="148" t="s">
        <v>115</v>
      </c>
    </row>
    <row r="13" spans="18:27" ht="15.75" x14ac:dyDescent="0.2">
      <c r="V13" s="148" t="s">
        <v>117</v>
      </c>
    </row>
    <row r="16" spans="18:27" ht="15.75" x14ac:dyDescent="0.2">
      <c r="R16" s="148"/>
      <c r="S16" s="148"/>
      <c r="T16" s="148"/>
      <c r="U16" s="148"/>
      <c r="V16" s="148" t="s">
        <v>98</v>
      </c>
      <c r="W16" s="148"/>
      <c r="X16" s="148"/>
      <c r="Y16" s="148"/>
      <c r="Z16" s="148"/>
      <c r="AA16" s="148"/>
    </row>
    <row r="17" spans="1:29" ht="15.75" x14ac:dyDescent="0.2">
      <c r="R17" s="148"/>
      <c r="S17" s="148"/>
      <c r="T17" s="148"/>
      <c r="U17" s="148"/>
      <c r="V17" s="148" t="s">
        <v>83</v>
      </c>
      <c r="W17" s="148"/>
      <c r="X17" s="148"/>
      <c r="Y17" s="148"/>
      <c r="Z17" s="148"/>
      <c r="AA17" s="148"/>
    </row>
    <row r="18" spans="1:29" ht="15.75" x14ac:dyDescent="0.2">
      <c r="R18" s="148"/>
      <c r="S18" s="148"/>
      <c r="T18" s="148"/>
      <c r="U18" s="148"/>
      <c r="V18" s="148" t="s">
        <v>84</v>
      </c>
      <c r="W18" s="148"/>
      <c r="X18" s="148"/>
      <c r="Y18" s="148"/>
      <c r="Z18" s="148"/>
      <c r="AA18" s="148"/>
    </row>
    <row r="19" spans="1:29" ht="15.75" x14ac:dyDescent="0.2">
      <c r="R19" s="148"/>
      <c r="S19" s="148"/>
      <c r="T19" s="148"/>
      <c r="U19" s="148"/>
      <c r="V19" s="148" t="s">
        <v>101</v>
      </c>
      <c r="W19" s="148"/>
      <c r="X19" s="148"/>
      <c r="Y19" s="148"/>
      <c r="Z19" s="148"/>
      <c r="AA19" s="148"/>
    </row>
    <row r="20" spans="1:29" ht="15.75" x14ac:dyDescent="0.2">
      <c r="R20" s="148"/>
      <c r="S20" s="148"/>
      <c r="T20" s="148"/>
      <c r="U20" s="148"/>
      <c r="V20" s="148" t="s">
        <v>113</v>
      </c>
      <c r="X20" s="148"/>
      <c r="Y20" s="148"/>
      <c r="Z20" s="148"/>
      <c r="AA20" s="148"/>
    </row>
    <row r="21" spans="1:29" ht="15.75" x14ac:dyDescent="0.2">
      <c r="R21" s="148"/>
      <c r="S21" s="148"/>
      <c r="T21" s="148"/>
      <c r="U21" s="148"/>
      <c r="V21" s="148" t="s">
        <v>118</v>
      </c>
      <c r="X21" s="148"/>
      <c r="Y21" s="148"/>
      <c r="Z21" s="148"/>
      <c r="AA21" s="148"/>
    </row>
    <row r="22" spans="1:29" ht="15.75" x14ac:dyDescent="0.2"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1:29" ht="20.25" customHeight="1" x14ac:dyDescent="0.2">
      <c r="A23" s="247" t="s">
        <v>100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</row>
    <row r="24" spans="1:29" ht="20.45" customHeight="1" x14ac:dyDescent="0.2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</row>
    <row r="25" spans="1:29" ht="13.5" x14ac:dyDescent="0.2">
      <c r="A25" s="239" t="s">
        <v>0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116"/>
    </row>
    <row r="26" spans="1:29" s="117" customFormat="1" ht="15.75" x14ac:dyDescent="0.25">
      <c r="A26" s="240" t="s">
        <v>36</v>
      </c>
      <c r="B26" s="240" t="s">
        <v>12</v>
      </c>
      <c r="C26" s="240" t="s">
        <v>69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 t="s">
        <v>67</v>
      </c>
      <c r="V26" s="240"/>
      <c r="W26" s="240"/>
      <c r="X26" s="240"/>
      <c r="Y26" s="240"/>
      <c r="Z26" s="240"/>
      <c r="AA26" s="240"/>
      <c r="AB26" s="253" t="s">
        <v>71</v>
      </c>
    </row>
    <row r="27" spans="1:29" s="117" customFormat="1" ht="64.5" customHeight="1" x14ac:dyDescent="0.25">
      <c r="A27" s="241"/>
      <c r="B27" s="240"/>
      <c r="C27" s="254" t="s">
        <v>4</v>
      </c>
      <c r="D27" s="255" t="s">
        <v>70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40" t="s">
        <v>4</v>
      </c>
      <c r="V27" s="256" t="s">
        <v>68</v>
      </c>
      <c r="W27" s="256"/>
      <c r="X27" s="256"/>
      <c r="Y27" s="256"/>
      <c r="Z27" s="256"/>
      <c r="AA27" s="256"/>
      <c r="AB27" s="253"/>
    </row>
    <row r="28" spans="1:29" s="117" customFormat="1" ht="60.6" customHeight="1" x14ac:dyDescent="0.25">
      <c r="A28" s="241"/>
      <c r="B28" s="240"/>
      <c r="C28" s="254"/>
      <c r="D28" s="245" t="s">
        <v>86</v>
      </c>
      <c r="E28" s="127"/>
      <c r="F28" s="240" t="s">
        <v>78</v>
      </c>
      <c r="G28" s="240" t="s">
        <v>17</v>
      </c>
      <c r="H28" s="240" t="s">
        <v>7</v>
      </c>
      <c r="I28" s="240"/>
      <c r="J28" s="240"/>
      <c r="K28" s="240"/>
      <c r="L28" s="244" t="s">
        <v>107</v>
      </c>
      <c r="M28" s="240" t="s">
        <v>85</v>
      </c>
      <c r="N28" s="244" t="s">
        <v>102</v>
      </c>
      <c r="O28" s="240" t="s">
        <v>76</v>
      </c>
      <c r="P28" s="240" t="s">
        <v>77</v>
      </c>
      <c r="Q28" s="240" t="s">
        <v>80</v>
      </c>
      <c r="R28" s="251" t="s">
        <v>20</v>
      </c>
      <c r="S28" s="240" t="s">
        <v>21</v>
      </c>
      <c r="T28" s="240" t="s">
        <v>2</v>
      </c>
      <c r="U28" s="240"/>
      <c r="V28" s="240" t="s">
        <v>103</v>
      </c>
      <c r="W28" s="244" t="s">
        <v>104</v>
      </c>
      <c r="X28" s="244" t="s">
        <v>105</v>
      </c>
      <c r="Y28" s="240" t="s">
        <v>106</v>
      </c>
      <c r="Z28" s="244" t="s">
        <v>73</v>
      </c>
      <c r="AA28" s="244" t="s">
        <v>28</v>
      </c>
      <c r="AB28" s="253"/>
    </row>
    <row r="29" spans="1:29" s="117" customFormat="1" ht="94.5" customHeight="1" x14ac:dyDescent="0.25">
      <c r="A29" s="241"/>
      <c r="B29" s="240"/>
      <c r="C29" s="254"/>
      <c r="D29" s="246"/>
      <c r="E29" s="126" t="s">
        <v>15</v>
      </c>
      <c r="F29" s="240"/>
      <c r="G29" s="240"/>
      <c r="H29" s="118" t="s">
        <v>79</v>
      </c>
      <c r="J29" s="118" t="s">
        <v>75</v>
      </c>
      <c r="K29" s="118" t="s">
        <v>9</v>
      </c>
      <c r="L29" s="243"/>
      <c r="M29" s="240"/>
      <c r="N29" s="243"/>
      <c r="O29" s="240"/>
      <c r="P29" s="240"/>
      <c r="Q29" s="240"/>
      <c r="R29" s="252"/>
      <c r="S29" s="240"/>
      <c r="T29" s="240"/>
      <c r="U29" s="240"/>
      <c r="V29" s="240"/>
      <c r="W29" s="243"/>
      <c r="X29" s="243"/>
      <c r="Y29" s="240"/>
      <c r="Z29" s="243"/>
      <c r="AA29" s="243"/>
      <c r="AB29" s="253"/>
    </row>
    <row r="30" spans="1:29" ht="39" hidden="1" customHeight="1" x14ac:dyDescent="0.2">
      <c r="A30" s="242" t="s">
        <v>72</v>
      </c>
      <c r="B30" s="125" t="s">
        <v>81</v>
      </c>
      <c r="C30" s="119">
        <f>C32+C34+C36+C38+C40+C42</f>
        <v>37979388</v>
      </c>
      <c r="D30" s="119">
        <f t="shared" ref="D30:AB30" si="0">D32+D34+D36+D38+D40+D42</f>
        <v>1188000</v>
      </c>
      <c r="E30" s="119">
        <f t="shared" si="0"/>
        <v>177000</v>
      </c>
      <c r="F30" s="119">
        <f t="shared" si="0"/>
        <v>114000</v>
      </c>
      <c r="G30" s="119">
        <f t="shared" si="0"/>
        <v>43000</v>
      </c>
      <c r="H30" s="119">
        <f t="shared" si="0"/>
        <v>14392159</v>
      </c>
      <c r="I30" s="119">
        <f t="shared" ref="I30" si="1">I32+I34+I36+I38+I40+I42</f>
        <v>14392159</v>
      </c>
      <c r="J30" s="119">
        <f t="shared" si="0"/>
        <v>1707597</v>
      </c>
      <c r="K30" s="119">
        <f t="shared" si="0"/>
        <v>4048</v>
      </c>
      <c r="L30" s="119"/>
      <c r="M30" s="119">
        <f t="shared" si="0"/>
        <v>518370</v>
      </c>
      <c r="N30" s="119"/>
      <c r="O30" s="119">
        <f t="shared" si="0"/>
        <v>660343</v>
      </c>
      <c r="P30" s="119">
        <f t="shared" si="0"/>
        <v>3252583</v>
      </c>
      <c r="Q30" s="119">
        <f t="shared" si="0"/>
        <v>722487</v>
      </c>
      <c r="R30" s="119">
        <f t="shared" si="0"/>
        <v>694167</v>
      </c>
      <c r="S30" s="119">
        <f t="shared" si="0"/>
        <v>49940</v>
      </c>
      <c r="T30" s="119">
        <f t="shared" si="0"/>
        <v>63535</v>
      </c>
      <c r="U30" s="119">
        <f t="shared" si="0"/>
        <v>186410</v>
      </c>
      <c r="V30" s="119">
        <f t="shared" si="0"/>
        <v>32884</v>
      </c>
      <c r="W30" s="119"/>
      <c r="X30" s="119"/>
      <c r="Y30" s="119">
        <f t="shared" si="0"/>
        <v>147049</v>
      </c>
      <c r="Z30" s="119">
        <f t="shared" si="0"/>
        <v>6477</v>
      </c>
      <c r="AA30" s="119">
        <f t="shared" si="0"/>
        <v>0</v>
      </c>
      <c r="AB30" s="119">
        <f t="shared" si="0"/>
        <v>38165798</v>
      </c>
    </row>
    <row r="31" spans="1:29" ht="60.75" customHeight="1" x14ac:dyDescent="0.35">
      <c r="A31" s="243"/>
      <c r="B31" s="125" t="s">
        <v>82</v>
      </c>
      <c r="C31" s="119">
        <f>C33+C35+C37+C39+C41+C43</f>
        <v>27740757</v>
      </c>
      <c r="D31" s="119">
        <f t="shared" ref="D31:AA31" si="2">D33+D35+D37+D39+D41+D43</f>
        <v>2159684</v>
      </c>
      <c r="E31" s="119">
        <f t="shared" si="2"/>
        <v>0</v>
      </c>
      <c r="F31" s="119">
        <f t="shared" si="2"/>
        <v>331130</v>
      </c>
      <c r="G31" s="119">
        <f t="shared" si="2"/>
        <v>26052</v>
      </c>
      <c r="H31" s="119">
        <f t="shared" si="2"/>
        <v>13618973</v>
      </c>
      <c r="I31" s="119"/>
      <c r="J31" s="119">
        <f t="shared" si="2"/>
        <v>3890015</v>
      </c>
      <c r="K31" s="119">
        <f t="shared" si="2"/>
        <v>548</v>
      </c>
      <c r="L31" s="119">
        <f>L39</f>
        <v>342084</v>
      </c>
      <c r="M31" s="119">
        <f t="shared" si="2"/>
        <v>795900</v>
      </c>
      <c r="N31" s="119">
        <f>N33+N35+N37+N39+N41+N43+N58</f>
        <v>430451</v>
      </c>
      <c r="O31" s="119">
        <f t="shared" si="2"/>
        <v>551956</v>
      </c>
      <c r="P31" s="119">
        <f t="shared" si="2"/>
        <v>3617674</v>
      </c>
      <c r="Q31" s="119">
        <f t="shared" si="2"/>
        <v>855305</v>
      </c>
      <c r="R31" s="119">
        <f t="shared" si="2"/>
        <v>1381359</v>
      </c>
      <c r="S31" s="119">
        <f t="shared" si="2"/>
        <v>67431</v>
      </c>
      <c r="T31" s="119">
        <f t="shared" si="2"/>
        <v>102646</v>
      </c>
      <c r="U31" s="119">
        <f t="shared" si="2"/>
        <v>349356</v>
      </c>
      <c r="V31" s="119">
        <f t="shared" si="2"/>
        <v>43530</v>
      </c>
      <c r="W31" s="119">
        <f>W33+W35+W37+W39+W41+W43+W58</f>
        <v>81952</v>
      </c>
      <c r="X31" s="119">
        <f t="shared" si="2"/>
        <v>1760</v>
      </c>
      <c r="Y31" s="119">
        <f>Y33+Y35+Y37+Y39+Y41+Y43+Y58</f>
        <v>301569</v>
      </c>
      <c r="Z31" s="119">
        <f t="shared" si="2"/>
        <v>8416</v>
      </c>
      <c r="AA31" s="119">
        <f t="shared" si="2"/>
        <v>0</v>
      </c>
      <c r="AB31" s="119">
        <f>AB33+AB35+AB37+AB39+AB41+AB43+AB58</f>
        <v>28608435</v>
      </c>
      <c r="AC31" s="143">
        <f>28924071-315636</f>
        <v>28608435</v>
      </c>
    </row>
    <row r="32" spans="1:29" ht="27.75" hidden="1" customHeight="1" x14ac:dyDescent="0.2">
      <c r="A32" s="242" t="s">
        <v>74</v>
      </c>
      <c r="B32" s="125" t="s">
        <v>81</v>
      </c>
      <c r="C32" s="119">
        <f>SUM(D32:T32)</f>
        <v>1365000</v>
      </c>
      <c r="D32" s="120">
        <v>1188000</v>
      </c>
      <c r="E32" s="120">
        <v>177000</v>
      </c>
      <c r="F32" s="120"/>
      <c r="G32" s="120"/>
      <c r="H32" s="120"/>
      <c r="I32" s="120"/>
      <c r="J32" s="121"/>
      <c r="K32" s="120"/>
      <c r="L32" s="120"/>
      <c r="M32" s="120"/>
      <c r="N32" s="120"/>
      <c r="O32" s="119"/>
      <c r="P32" s="119"/>
      <c r="Q32" s="120"/>
      <c r="R32" s="120"/>
      <c r="S32" s="120"/>
      <c r="T32" s="120"/>
      <c r="U32" s="122">
        <f>SUM(V32:AA32)</f>
        <v>0</v>
      </c>
      <c r="V32" s="121"/>
      <c r="W32" s="121"/>
      <c r="X32" s="121"/>
      <c r="Y32" s="120"/>
      <c r="Z32" s="120"/>
      <c r="AA32" s="121"/>
      <c r="AB32" s="123">
        <f t="shared" ref="AB32:AB43" si="3">U32+C32</f>
        <v>1365000</v>
      </c>
    </row>
    <row r="33" spans="1:33" ht="61.5" customHeight="1" x14ac:dyDescent="0.2">
      <c r="A33" s="243"/>
      <c r="B33" s="125" t="s">
        <v>82</v>
      </c>
      <c r="C33" s="119">
        <f t="shared" ref="C33:C43" si="4">SUM(D33:T33)</f>
        <v>2159684</v>
      </c>
      <c r="D33" s="121">
        <f>1893982+265702</f>
        <v>2159684</v>
      </c>
      <c r="E33" s="121"/>
      <c r="F33" s="121"/>
      <c r="G33" s="119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>
        <f t="shared" ref="U33:U43" si="5">SUM(V33:AA33)</f>
        <v>0</v>
      </c>
      <c r="V33" s="121"/>
      <c r="W33" s="121"/>
      <c r="X33" s="121"/>
      <c r="Y33" s="121"/>
      <c r="Z33" s="121"/>
      <c r="AA33" s="121"/>
      <c r="AB33" s="123">
        <f>D33</f>
        <v>2159684</v>
      </c>
      <c r="AC33" s="144">
        <f>AC31-AB31</f>
        <v>0</v>
      </c>
    </row>
    <row r="34" spans="1:33" ht="2.25" hidden="1" customHeight="1" x14ac:dyDescent="0.2">
      <c r="A34" s="244" t="s">
        <v>31</v>
      </c>
      <c r="B34" s="125" t="s">
        <v>81</v>
      </c>
      <c r="C34" s="119">
        <f t="shared" si="4"/>
        <v>114000</v>
      </c>
      <c r="D34" s="120"/>
      <c r="E34" s="120"/>
      <c r="F34" s="120">
        <v>114000</v>
      </c>
      <c r="G34" s="120"/>
      <c r="H34" s="120"/>
      <c r="I34" s="120"/>
      <c r="J34" s="121"/>
      <c r="K34" s="120"/>
      <c r="L34" s="120"/>
      <c r="M34" s="120"/>
      <c r="N34" s="120"/>
      <c r="O34" s="119"/>
      <c r="P34" s="119"/>
      <c r="Q34" s="120"/>
      <c r="R34" s="120"/>
      <c r="S34" s="120"/>
      <c r="T34" s="120"/>
      <c r="U34" s="122">
        <f t="shared" si="5"/>
        <v>0</v>
      </c>
      <c r="V34" s="121"/>
      <c r="W34" s="121"/>
      <c r="X34" s="121"/>
      <c r="Y34" s="120"/>
      <c r="Z34" s="120"/>
      <c r="AA34" s="121"/>
      <c r="AB34" s="123">
        <f t="shared" si="3"/>
        <v>114000</v>
      </c>
    </row>
    <row r="35" spans="1:33" ht="75.75" customHeight="1" x14ac:dyDescent="0.2">
      <c r="A35" s="243"/>
      <c r="B35" s="125" t="s">
        <v>82</v>
      </c>
      <c r="C35" s="119">
        <f t="shared" si="4"/>
        <v>331130</v>
      </c>
      <c r="D35" s="120"/>
      <c r="E35" s="120"/>
      <c r="F35" s="120">
        <f>213900+91837+25393</f>
        <v>331130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2">
        <f t="shared" si="5"/>
        <v>0</v>
      </c>
      <c r="V35" s="120"/>
      <c r="W35" s="120"/>
      <c r="X35" s="120"/>
      <c r="Y35" s="120"/>
      <c r="Z35" s="120"/>
      <c r="AA35" s="120"/>
      <c r="AB35" s="124">
        <f>F35</f>
        <v>331130</v>
      </c>
      <c r="AC35" s="144">
        <f>D31+F31+G31+H31+J31+K31+L31+M31+N31+O31+P31+Q31+R31+S31+T31+V31+W31+X31+Y31+Z31</f>
        <v>28608435</v>
      </c>
    </row>
    <row r="36" spans="1:33" ht="31.5" hidden="1" customHeight="1" x14ac:dyDescent="0.2">
      <c r="A36" s="240" t="s">
        <v>33</v>
      </c>
      <c r="B36" s="125" t="s">
        <v>81</v>
      </c>
      <c r="C36" s="119">
        <f t="shared" si="4"/>
        <v>43000</v>
      </c>
      <c r="D36" s="120"/>
      <c r="E36" s="120"/>
      <c r="F36" s="120"/>
      <c r="G36" s="120">
        <v>43000</v>
      </c>
      <c r="H36" s="120"/>
      <c r="I36" s="120"/>
      <c r="J36" s="121"/>
      <c r="K36" s="120"/>
      <c r="L36" s="120"/>
      <c r="M36" s="120"/>
      <c r="N36" s="120"/>
      <c r="O36" s="119"/>
      <c r="P36" s="119"/>
      <c r="Q36" s="120"/>
      <c r="R36" s="120"/>
      <c r="S36" s="120"/>
      <c r="T36" s="120"/>
      <c r="U36" s="122">
        <f t="shared" si="5"/>
        <v>0</v>
      </c>
      <c r="V36" s="121"/>
      <c r="W36" s="121"/>
      <c r="X36" s="121"/>
      <c r="Y36" s="120"/>
      <c r="Z36" s="120"/>
      <c r="AA36" s="121"/>
      <c r="AB36" s="123">
        <f t="shared" si="3"/>
        <v>43000</v>
      </c>
    </row>
    <row r="37" spans="1:33" ht="83.25" customHeight="1" x14ac:dyDescent="0.2">
      <c r="A37" s="240"/>
      <c r="B37" s="125" t="s">
        <v>82</v>
      </c>
      <c r="C37" s="119">
        <f t="shared" si="4"/>
        <v>26052</v>
      </c>
      <c r="D37" s="121"/>
      <c r="E37" s="121"/>
      <c r="F37" s="121"/>
      <c r="G37" s="120">
        <f>23834+2218</f>
        <v>26052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>
        <f t="shared" si="5"/>
        <v>0</v>
      </c>
      <c r="V37" s="121"/>
      <c r="W37" s="121"/>
      <c r="X37" s="121"/>
      <c r="Y37" s="121"/>
      <c r="Z37" s="121"/>
      <c r="AA37" s="121"/>
      <c r="AB37" s="123">
        <f t="shared" si="3"/>
        <v>26052</v>
      </c>
      <c r="AC37" s="144">
        <f>AB31-AC35</f>
        <v>0</v>
      </c>
    </row>
    <row r="38" spans="1:33" ht="28.5" hidden="1" customHeight="1" x14ac:dyDescent="0.2">
      <c r="A38" s="242" t="s">
        <v>34</v>
      </c>
      <c r="B38" s="125" t="s">
        <v>81</v>
      </c>
      <c r="C38" s="119">
        <f t="shared" si="4"/>
        <v>32436253</v>
      </c>
      <c r="D38" s="120"/>
      <c r="E38" s="120"/>
      <c r="F38" s="120"/>
      <c r="G38" s="120"/>
      <c r="H38" s="120">
        <v>14392159</v>
      </c>
      <c r="I38" s="120">
        <v>14392159</v>
      </c>
      <c r="J38" s="121">
        <v>245894</v>
      </c>
      <c r="K38" s="120">
        <v>4048</v>
      </c>
      <c r="L38" s="120"/>
      <c r="M38" s="120">
        <v>149410</v>
      </c>
      <c r="N38" s="120"/>
      <c r="O38" s="120"/>
      <c r="P38" s="120">
        <v>3252583</v>
      </c>
      <c r="Q38" s="120"/>
      <c r="R38" s="120"/>
      <c r="S38" s="120"/>
      <c r="T38" s="120"/>
      <c r="U38" s="122">
        <f t="shared" si="5"/>
        <v>141043</v>
      </c>
      <c r="V38" s="121"/>
      <c r="W38" s="121"/>
      <c r="X38" s="121"/>
      <c r="Y38" s="120">
        <v>134566</v>
      </c>
      <c r="Z38" s="120">
        <v>6477</v>
      </c>
      <c r="AA38" s="121"/>
      <c r="AB38" s="123">
        <f t="shared" si="3"/>
        <v>32577296</v>
      </c>
    </row>
    <row r="39" spans="1:33" ht="75.75" customHeight="1" x14ac:dyDescent="0.2">
      <c r="A39" s="243"/>
      <c r="B39" s="125" t="s">
        <v>82</v>
      </c>
      <c r="C39" s="119">
        <f t="shared" si="4"/>
        <v>18247163</v>
      </c>
      <c r="D39" s="120"/>
      <c r="E39" s="120"/>
      <c r="F39" s="120"/>
      <c r="G39" s="120"/>
      <c r="H39" s="120">
        <f>14357137-480000+671190-65791-496086-25393-342084</f>
        <v>13618973</v>
      </c>
      <c r="J39" s="120">
        <f>300300+6863+65791</f>
        <v>372954</v>
      </c>
      <c r="K39" s="120">
        <v>548</v>
      </c>
      <c r="L39" s="120">
        <v>342084</v>
      </c>
      <c r="M39" s="120">
        <f>134702+160228</f>
        <v>294930</v>
      </c>
      <c r="N39" s="120"/>
      <c r="O39" s="120"/>
      <c r="P39" s="120">
        <f>3373859+291815-48000</f>
        <v>3617674</v>
      </c>
      <c r="Q39" s="120"/>
      <c r="R39" s="120"/>
      <c r="S39" s="120"/>
      <c r="T39" s="120"/>
      <c r="U39" s="122">
        <f t="shared" si="5"/>
        <v>284917</v>
      </c>
      <c r="V39" s="120"/>
      <c r="W39" s="120"/>
      <c r="X39" s="120"/>
      <c r="Y39" s="120">
        <f>72418+156083+48000</f>
        <v>276501</v>
      </c>
      <c r="Z39" s="120">
        <v>8416</v>
      </c>
      <c r="AA39" s="120"/>
      <c r="AB39" s="123">
        <f>H39+J39+M39+P39+Y39+Z39+K39+L39</f>
        <v>18532080</v>
      </c>
    </row>
    <row r="40" spans="1:33" ht="25.5" hidden="1" customHeight="1" x14ac:dyDescent="0.2">
      <c r="A40" s="242" t="s">
        <v>35</v>
      </c>
      <c r="B40" s="125" t="s">
        <v>81</v>
      </c>
      <c r="C40" s="119">
        <f t="shared" si="4"/>
        <v>1899089</v>
      </c>
      <c r="D40" s="120"/>
      <c r="E40" s="120"/>
      <c r="F40" s="120"/>
      <c r="G40" s="120"/>
      <c r="H40" s="120"/>
      <c r="I40" s="120"/>
      <c r="J40" s="121"/>
      <c r="K40" s="120"/>
      <c r="L40" s="120"/>
      <c r="M40" s="120">
        <v>368960</v>
      </c>
      <c r="N40" s="120"/>
      <c r="O40" s="119"/>
      <c r="P40" s="119"/>
      <c r="Q40" s="120">
        <v>722487</v>
      </c>
      <c r="R40" s="120">
        <v>694167</v>
      </c>
      <c r="S40" s="120">
        <v>49940</v>
      </c>
      <c r="T40" s="120">
        <v>63535</v>
      </c>
      <c r="U40" s="122">
        <f t="shared" si="5"/>
        <v>4479</v>
      </c>
      <c r="V40" s="121"/>
      <c r="W40" s="121"/>
      <c r="X40" s="121"/>
      <c r="Y40" s="120">
        <v>4479</v>
      </c>
      <c r="Z40" s="120"/>
      <c r="AA40" s="121"/>
      <c r="AB40" s="123">
        <f t="shared" si="3"/>
        <v>1903568</v>
      </c>
    </row>
    <row r="41" spans="1:33" ht="93.75" customHeight="1" x14ac:dyDescent="0.2">
      <c r="A41" s="243"/>
      <c r="B41" s="125" t="s">
        <v>82</v>
      </c>
      <c r="C41" s="119">
        <f t="shared" si="4"/>
        <v>2907711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>
        <f>382611+118359</f>
        <v>500970</v>
      </c>
      <c r="N41" s="120"/>
      <c r="O41" s="120"/>
      <c r="P41" s="120"/>
      <c r="Q41" s="120">
        <f>784791+137514-67000</f>
        <v>855305</v>
      </c>
      <c r="R41" s="120">
        <f>1065070+249289+67000</f>
        <v>1381359</v>
      </c>
      <c r="S41" s="120">
        <f>58000+9431</f>
        <v>67431</v>
      </c>
      <c r="T41" s="120">
        <f>82671+19975</f>
        <v>102646</v>
      </c>
      <c r="U41" s="122">
        <f t="shared" si="5"/>
        <v>11134</v>
      </c>
      <c r="V41" s="120"/>
      <c r="W41" s="120"/>
      <c r="X41" s="120">
        <f>1400+0+360</f>
        <v>1760</v>
      </c>
      <c r="Y41" s="120">
        <f>5200+4174</f>
        <v>9374</v>
      </c>
      <c r="Z41" s="120"/>
      <c r="AA41" s="120"/>
      <c r="AB41" s="123">
        <f>U41+C41</f>
        <v>2918845</v>
      </c>
    </row>
    <row r="42" spans="1:33" ht="68.25" hidden="1" customHeight="1" x14ac:dyDescent="0.4">
      <c r="A42" s="242" t="s">
        <v>46</v>
      </c>
      <c r="B42" s="125" t="s">
        <v>81</v>
      </c>
      <c r="C42" s="119">
        <f t="shared" si="4"/>
        <v>2122046</v>
      </c>
      <c r="D42" s="120"/>
      <c r="E42" s="120"/>
      <c r="F42" s="120"/>
      <c r="G42" s="120"/>
      <c r="H42" s="120"/>
      <c r="I42" s="120"/>
      <c r="J42" s="121">
        <v>1461703</v>
      </c>
      <c r="K42" s="120"/>
      <c r="L42" s="120"/>
      <c r="M42" s="120"/>
      <c r="N42" s="120"/>
      <c r="O42" s="120">
        <f>522276+3772+9364+79090+1404+8505+2520+888+713+12955+5206+3718+1487+1750+1487+1002+1002+801+801+801+801</f>
        <v>660343</v>
      </c>
      <c r="P42" s="119"/>
      <c r="Q42" s="120"/>
      <c r="R42" s="120"/>
      <c r="S42" s="120"/>
      <c r="T42" s="120"/>
      <c r="U42" s="122">
        <f t="shared" si="5"/>
        <v>40888</v>
      </c>
      <c r="V42" s="121">
        <v>32884</v>
      </c>
      <c r="W42" s="121"/>
      <c r="X42" s="121"/>
      <c r="Y42" s="120">
        <v>8004</v>
      </c>
      <c r="Z42" s="120"/>
      <c r="AA42" s="121"/>
      <c r="AB42" s="123">
        <f t="shared" si="3"/>
        <v>2162934</v>
      </c>
      <c r="AC42" s="128"/>
      <c r="AD42" s="128"/>
      <c r="AE42" s="128"/>
      <c r="AF42" s="128"/>
      <c r="AG42" s="128"/>
    </row>
    <row r="43" spans="1:33" ht="74.25" customHeight="1" x14ac:dyDescent="0.4">
      <c r="A43" s="243"/>
      <c r="B43" s="125" t="s">
        <v>82</v>
      </c>
      <c r="C43" s="119">
        <f t="shared" si="4"/>
        <v>4069017</v>
      </c>
      <c r="D43" s="120"/>
      <c r="E43" s="120"/>
      <c r="F43" s="120"/>
      <c r="G43" s="120"/>
      <c r="H43" s="120"/>
      <c r="I43" s="120"/>
      <c r="J43" s="120">
        <f>2619512+121633+775916</f>
        <v>3517061</v>
      </c>
      <c r="K43" s="120"/>
      <c r="L43" s="120"/>
      <c r="M43" s="120"/>
      <c r="N43" s="120"/>
      <c r="O43" s="120">
        <f>835602+15372-299018</f>
        <v>551956</v>
      </c>
      <c r="P43" s="120"/>
      <c r="Q43" s="120"/>
      <c r="R43" s="120"/>
      <c r="S43" s="120"/>
      <c r="T43" s="120"/>
      <c r="U43" s="122">
        <f t="shared" si="5"/>
        <v>53305</v>
      </c>
      <c r="V43" s="121">
        <f>20339+10710+12481</f>
        <v>43530</v>
      </c>
      <c r="W43" s="121"/>
      <c r="X43" s="121"/>
      <c r="Y43" s="120">
        <f>620+2448+6707</f>
        <v>9775</v>
      </c>
      <c r="Z43" s="120"/>
      <c r="AA43" s="119"/>
      <c r="AB43" s="123">
        <f t="shared" si="3"/>
        <v>4122322</v>
      </c>
      <c r="AC43" s="128"/>
      <c r="AD43" s="128"/>
      <c r="AE43" s="128"/>
      <c r="AF43" s="128"/>
      <c r="AG43" s="128"/>
    </row>
    <row r="44" spans="1:33" ht="12.75" hidden="1" customHeight="1" x14ac:dyDescent="0.2"/>
    <row r="45" spans="1:33" ht="21.75" hidden="1" customHeight="1" x14ac:dyDescent="0.2"/>
    <row r="46" spans="1:33" s="113" customFormat="1" ht="40.5" hidden="1" customHeight="1" x14ac:dyDescent="0.35">
      <c r="A46" s="114"/>
      <c r="B46" s="114"/>
      <c r="C46" s="248"/>
      <c r="D46" s="248"/>
      <c r="E46" s="248"/>
      <c r="F46" s="248"/>
      <c r="G46" s="249"/>
      <c r="H46" s="249"/>
      <c r="I46" s="145"/>
      <c r="J46" s="250"/>
      <c r="K46" s="250"/>
      <c r="L46" s="250"/>
      <c r="M46" s="250"/>
      <c r="N46" s="141"/>
    </row>
    <row r="47" spans="1:33" ht="26.25" hidden="1" customHeight="1" x14ac:dyDescent="0.45">
      <c r="A47" s="130">
        <v>110100.1102</v>
      </c>
      <c r="B47" s="130"/>
      <c r="C47" s="130"/>
      <c r="D47" s="259" t="s">
        <v>87</v>
      </c>
      <c r="E47" s="260"/>
      <c r="F47" s="260"/>
      <c r="G47" s="260"/>
      <c r="H47" s="260"/>
      <c r="I47" s="260"/>
      <c r="J47" s="260"/>
      <c r="K47" s="260"/>
      <c r="L47" s="260"/>
      <c r="M47" s="260"/>
      <c r="N47" s="140"/>
      <c r="O47" s="131"/>
      <c r="P47" s="130">
        <v>5.0999999999999996</v>
      </c>
      <c r="Q47" s="130" t="s">
        <v>88</v>
      </c>
      <c r="R47" s="130"/>
    </row>
    <row r="48" spans="1:33" ht="35.25" hidden="1" customHeight="1" x14ac:dyDescent="0.45">
      <c r="A48" s="130">
        <v>110330</v>
      </c>
      <c r="B48" s="130"/>
      <c r="C48" s="130"/>
      <c r="D48" s="261" t="s">
        <v>89</v>
      </c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130">
        <v>15.1</v>
      </c>
      <c r="Q48" s="130" t="s">
        <v>88</v>
      </c>
      <c r="R48" s="130"/>
    </row>
    <row r="49" spans="1:33" ht="35.25" hidden="1" customHeight="1" x14ac:dyDescent="0.45">
      <c r="A49" s="132">
        <v>110600.1107</v>
      </c>
      <c r="B49" s="130"/>
      <c r="C49" s="130"/>
      <c r="D49" s="257" t="s">
        <v>90</v>
      </c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130">
        <v>410.5</v>
      </c>
      <c r="Q49" s="130" t="s">
        <v>94</v>
      </c>
      <c r="R49" s="130"/>
    </row>
    <row r="50" spans="1:33" ht="37.5" hidden="1" customHeight="1" x14ac:dyDescent="0.45">
      <c r="A50" s="130">
        <v>110360</v>
      </c>
      <c r="B50" s="130"/>
      <c r="C50" s="130"/>
      <c r="D50" s="133" t="s">
        <v>96</v>
      </c>
      <c r="E50" s="134"/>
      <c r="F50" s="134"/>
      <c r="G50" s="134"/>
      <c r="H50" s="134"/>
      <c r="I50" s="146"/>
      <c r="J50" s="134"/>
      <c r="K50" s="134"/>
      <c r="L50" s="147"/>
      <c r="M50" s="134"/>
      <c r="N50" s="138"/>
      <c r="O50" s="134"/>
      <c r="P50" s="130">
        <v>993.1</v>
      </c>
      <c r="Q50" s="130" t="s">
        <v>92</v>
      </c>
      <c r="R50" s="130"/>
      <c r="V50" s="128"/>
      <c r="W50" s="128"/>
    </row>
    <row r="51" spans="1:33" ht="33.75" hidden="1" customHeight="1" x14ac:dyDescent="0.45">
      <c r="A51" s="130">
        <v>111030</v>
      </c>
      <c r="B51" s="130"/>
      <c r="C51" s="130"/>
      <c r="D51" s="257" t="s">
        <v>93</v>
      </c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135">
        <v>300</v>
      </c>
      <c r="Q51" s="130" t="s">
        <v>94</v>
      </c>
      <c r="R51" s="130"/>
      <c r="V51" s="137"/>
      <c r="W51" s="137"/>
    </row>
    <row r="52" spans="1:33" ht="30" hidden="1" customHeight="1" x14ac:dyDescent="0.45">
      <c r="A52" s="130">
        <v>130660</v>
      </c>
      <c r="B52" s="130"/>
      <c r="C52" s="130"/>
      <c r="D52" s="257" t="s">
        <v>91</v>
      </c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130">
        <v>576.9</v>
      </c>
      <c r="Q52" s="130" t="s">
        <v>94</v>
      </c>
      <c r="R52" s="130"/>
    </row>
    <row r="53" spans="1:33" ht="54" hidden="1" customHeight="1" x14ac:dyDescent="0.45">
      <c r="A53" s="136">
        <v>240120</v>
      </c>
      <c r="B53" s="130"/>
      <c r="C53" s="130"/>
      <c r="D53" s="258" t="s">
        <v>95</v>
      </c>
      <c r="E53" s="258"/>
      <c r="F53" s="258"/>
      <c r="G53" s="258"/>
      <c r="H53" s="258"/>
      <c r="I53" s="258"/>
      <c r="J53" s="258"/>
      <c r="K53" s="258"/>
      <c r="L53" s="258"/>
      <c r="M53" s="258"/>
      <c r="N53" s="139"/>
      <c r="O53" s="130"/>
      <c r="P53" s="130">
        <v>627.1</v>
      </c>
      <c r="Q53" s="130" t="s">
        <v>94</v>
      </c>
      <c r="R53" s="130"/>
    </row>
    <row r="54" spans="1:33" ht="30.75" hidden="1" customHeight="1" x14ac:dyDescent="0.45">
      <c r="A54" s="130">
        <v>111000</v>
      </c>
      <c r="B54" s="130"/>
      <c r="C54" s="130"/>
      <c r="D54" s="130" t="s">
        <v>97</v>
      </c>
      <c r="E54" s="130"/>
      <c r="F54" s="130"/>
      <c r="G54" s="130"/>
      <c r="H54" s="130"/>
      <c r="I54" s="130"/>
      <c r="J54" s="130"/>
      <c r="K54" s="130"/>
      <c r="L54" s="130"/>
      <c r="M54" s="135"/>
      <c r="N54" s="135"/>
      <c r="O54" s="130"/>
      <c r="P54" s="130">
        <v>692.4</v>
      </c>
      <c r="Q54" s="130" t="s">
        <v>94</v>
      </c>
      <c r="R54" s="130"/>
    </row>
    <row r="55" spans="1:33" ht="26.25" hidden="1" customHeight="1" x14ac:dyDescent="0.4">
      <c r="M55" s="129"/>
      <c r="N55" s="129"/>
      <c r="O55" s="128"/>
    </row>
    <row r="56" spans="1:33" ht="26.25" hidden="1" customHeight="1" x14ac:dyDescent="0.4">
      <c r="M56" s="128"/>
      <c r="N56" s="128"/>
      <c r="O56" s="128"/>
    </row>
    <row r="57" spans="1:33" ht="26.25" hidden="1" customHeight="1" x14ac:dyDescent="0.4">
      <c r="M57" s="128"/>
      <c r="N57" s="128"/>
      <c r="O57" s="128"/>
    </row>
    <row r="58" spans="1:33" ht="74.25" customHeight="1" x14ac:dyDescent="0.4">
      <c r="A58" s="142" t="s">
        <v>99</v>
      </c>
      <c r="B58" s="125" t="s">
        <v>82</v>
      </c>
      <c r="C58" s="119">
        <f t="shared" ref="C58" si="6">SUM(D58:T58)</f>
        <v>430451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>
        <f>201242+330000+64349-165140</f>
        <v>430451</v>
      </c>
      <c r="O58" s="120"/>
      <c r="P58" s="120"/>
      <c r="Q58" s="120"/>
      <c r="R58" s="120"/>
      <c r="S58" s="120"/>
      <c r="T58" s="120"/>
      <c r="U58" s="122"/>
      <c r="V58" s="121"/>
      <c r="W58" s="121">
        <f>150000-68048</f>
        <v>81952</v>
      </c>
      <c r="X58" s="121"/>
      <c r="Y58" s="120">
        <f>88367-82448</f>
        <v>5919</v>
      </c>
      <c r="Z58" s="120"/>
      <c r="AA58" s="119"/>
      <c r="AB58" s="123">
        <f>N58+W58+Y58</f>
        <v>518322</v>
      </c>
      <c r="AC58" s="128"/>
      <c r="AD58" s="128"/>
      <c r="AE58" s="128"/>
      <c r="AF58" s="128"/>
      <c r="AG58" s="128"/>
    </row>
    <row r="59" spans="1:33" ht="26.25" x14ac:dyDescent="0.4">
      <c r="M59" s="129"/>
      <c r="N59" s="129"/>
      <c r="O59" s="128"/>
    </row>
    <row r="60" spans="1:33" ht="26.25" x14ac:dyDescent="0.4">
      <c r="M60" s="128"/>
      <c r="N60" s="128"/>
      <c r="O60" s="128"/>
    </row>
    <row r="61" spans="1:33" ht="26.25" x14ac:dyDescent="0.4">
      <c r="M61" s="128"/>
      <c r="N61" s="128"/>
      <c r="O61" s="128"/>
    </row>
  </sheetData>
  <mergeCells count="46">
    <mergeCell ref="D52:O52"/>
    <mergeCell ref="D51:O51"/>
    <mergeCell ref="D53:M53"/>
    <mergeCell ref="D47:M47"/>
    <mergeCell ref="D48:O48"/>
    <mergeCell ref="D49:O49"/>
    <mergeCell ref="Y28:Y29"/>
    <mergeCell ref="A23:AC24"/>
    <mergeCell ref="X28:X29"/>
    <mergeCell ref="C46:F46"/>
    <mergeCell ref="G46:H46"/>
    <mergeCell ref="J46:M46"/>
    <mergeCell ref="R28:R29"/>
    <mergeCell ref="S28:S29"/>
    <mergeCell ref="O28:O29"/>
    <mergeCell ref="P28:P29"/>
    <mergeCell ref="AB26:AB29"/>
    <mergeCell ref="C27:C29"/>
    <mergeCell ref="D27:T27"/>
    <mergeCell ref="U27:U29"/>
    <mergeCell ref="V27:AA27"/>
    <mergeCell ref="F28:F29"/>
    <mergeCell ref="C26:T26"/>
    <mergeCell ref="T28:T29"/>
    <mergeCell ref="V28:V29"/>
    <mergeCell ref="N28:N29"/>
    <mergeCell ref="W28:W29"/>
    <mergeCell ref="L28:L29"/>
    <mergeCell ref="D28:D29"/>
    <mergeCell ref="G28:G29"/>
    <mergeCell ref="A25:AA25"/>
    <mergeCell ref="A26:A29"/>
    <mergeCell ref="B26:B29"/>
    <mergeCell ref="H28:K28"/>
    <mergeCell ref="A42:A43"/>
    <mergeCell ref="A40:A41"/>
    <mergeCell ref="A30:A31"/>
    <mergeCell ref="A32:A33"/>
    <mergeCell ref="A34:A35"/>
    <mergeCell ref="A36:A37"/>
    <mergeCell ref="A38:A39"/>
    <mergeCell ref="M28:M29"/>
    <mergeCell ref="AA28:AA29"/>
    <mergeCell ref="U26:AA26"/>
    <mergeCell ref="Z28:Z29"/>
    <mergeCell ref="Q28:Q29"/>
  </mergeCells>
  <pageMargins left="0.19685039370078741" right="0.19685039370078741" top="3.937007874015748E-2" bottom="0.15748031496062992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2023-07-03T10:01:34Z</cp:lastPrinted>
  <dcterms:created xsi:type="dcterms:W3CDTF">1996-10-08T23:32:33Z</dcterms:created>
  <dcterms:modified xsi:type="dcterms:W3CDTF">2023-12-22T13:18:20Z</dcterms:modified>
</cp:coreProperties>
</file>