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6485" windowHeight="123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Лист1!$22:$22</definedName>
    <definedName name="_xlnm.Print_Area" localSheetId="0">Лист1!$B$1:$N$59</definedName>
  </definedNames>
  <calcPr calcId="145621"/>
</workbook>
</file>

<file path=xl/calcChain.xml><?xml version="1.0" encoding="utf-8"?>
<calcChain xmlns="http://schemas.openxmlformats.org/spreadsheetml/2006/main">
  <c r="N25" i="1" l="1"/>
  <c r="N26" i="1"/>
  <c r="N28" i="1"/>
  <c r="N29" i="1"/>
  <c r="N30" i="1"/>
  <c r="N31" i="1"/>
  <c r="N32" i="1"/>
  <c r="N33" i="1"/>
  <c r="N35" i="1"/>
  <c r="N36" i="1"/>
  <c r="N38" i="1"/>
  <c r="N39" i="1"/>
  <c r="N40" i="1"/>
  <c r="N41" i="1"/>
  <c r="N42" i="1"/>
  <c r="N43" i="1"/>
  <c r="N44" i="1"/>
  <c r="N45" i="1"/>
  <c r="N47" i="1"/>
  <c r="N23" i="1"/>
  <c r="M46" i="1"/>
  <c r="M37" i="1"/>
  <c r="M34" i="1"/>
  <c r="M27" i="1"/>
  <c r="M24" i="1"/>
  <c r="M59" i="1" s="1"/>
  <c r="K46" i="1" l="1"/>
  <c r="N46" i="1" s="1"/>
  <c r="K27" i="1"/>
  <c r="N27" i="1" s="1"/>
  <c r="K34" i="1" l="1"/>
  <c r="K24" i="1"/>
  <c r="N24" i="1" s="1"/>
  <c r="K59" i="1" l="1"/>
  <c r="N59" i="1" s="1"/>
  <c r="N34" i="1"/>
  <c r="L34" i="1"/>
  <c r="J44" i="1" l="1"/>
  <c r="L56" i="1"/>
  <c r="L35" i="1"/>
  <c r="L25" i="1"/>
  <c r="L26" i="1"/>
  <c r="L28" i="1"/>
  <c r="L29" i="1"/>
  <c r="L30" i="1"/>
  <c r="L31" i="1"/>
  <c r="L32" i="1"/>
  <c r="L33" i="1"/>
  <c r="L53" i="1" l="1"/>
  <c r="L49" i="1"/>
  <c r="L46" i="1"/>
  <c r="L44" i="1"/>
  <c r="L37" i="1"/>
  <c r="L23" i="1"/>
  <c r="K37" i="1"/>
  <c r="N37" i="1" s="1"/>
  <c r="J53" i="1"/>
  <c r="J49" i="1"/>
  <c r="J46" i="1"/>
  <c r="J45" i="1" l="1"/>
  <c r="L24" i="1"/>
  <c r="L45" i="1"/>
  <c r="J37" i="1"/>
  <c r="J23" i="1"/>
  <c r="G67" i="1"/>
  <c r="G40" i="1"/>
  <c r="G70" i="1" s="1"/>
  <c r="G68" i="1"/>
  <c r="G49" i="1"/>
  <c r="G46" i="1"/>
  <c r="G23" i="1"/>
  <c r="C71" i="1"/>
  <c r="C70" i="1"/>
  <c r="C68" i="1"/>
  <c r="C67" i="1"/>
  <c r="C23" i="1"/>
  <c r="J59" i="1" l="1"/>
  <c r="L59" i="1"/>
  <c r="G37" i="1"/>
  <c r="G44" i="1"/>
  <c r="G45" i="1"/>
  <c r="G71" i="1" s="1"/>
  <c r="G72" i="1"/>
  <c r="C37" i="1"/>
  <c r="G59" i="1" l="1"/>
  <c r="C49" i="1"/>
  <c r="C46" i="1"/>
  <c r="C44" i="1"/>
  <c r="D55" i="1"/>
  <c r="D49" i="1"/>
  <c r="D44" i="1"/>
  <c r="D37" i="1"/>
  <c r="C45" i="1" l="1"/>
  <c r="C59" i="1" s="1"/>
  <c r="D45" i="1"/>
  <c r="D59" i="1" s="1"/>
  <c r="C69" i="1" l="1"/>
  <c r="C72" i="1" s="1"/>
</calcChain>
</file>

<file path=xl/sharedStrings.xml><?xml version="1.0" encoding="utf-8"?>
<sst xmlns="http://schemas.openxmlformats.org/spreadsheetml/2006/main" count="145" uniqueCount="90">
  <si>
    <t>№ п/п</t>
  </si>
  <si>
    <t>Наименование мероприятий</t>
  </si>
  <si>
    <t>Мероприятия,  приуроченные  к встрече Нового года</t>
  </si>
  <si>
    <t>Организационные расходы на проведение республиканских мероприятий</t>
  </si>
  <si>
    <t>2.1.</t>
  </si>
  <si>
    <t>2.2.</t>
  </si>
  <si>
    <t>2.3.</t>
  </si>
  <si>
    <t>Сумма, руб.</t>
  </si>
  <si>
    <t>1.</t>
  </si>
  <si>
    <t>2.</t>
  </si>
  <si>
    <t>3.</t>
  </si>
  <si>
    <t>4.</t>
  </si>
  <si>
    <t>ВСЕГО:</t>
  </si>
  <si>
    <t>Мероприятия ко Дню Тирасполя- столицы Приднестровской Молдавской Республики</t>
  </si>
  <si>
    <t>1.1.</t>
  </si>
  <si>
    <t>1.2.</t>
  </si>
  <si>
    <t>Городской этап республиканского конкурса "Наш город для всех"</t>
  </si>
  <si>
    <t>Городской этап республиканского конкурса "Человек года":</t>
  </si>
  <si>
    <t xml:space="preserve">к Решению Тираспольского городского </t>
  </si>
  <si>
    <t>Приложение № 3</t>
  </si>
  <si>
    <t xml:space="preserve">Совета народных депутатов </t>
  </si>
  <si>
    <t xml:space="preserve">№ 3 от 6 февраля 2020 г.  </t>
  </si>
  <si>
    <t>к Приложению № 17</t>
  </si>
  <si>
    <t>Мероприятия к 30-летию Приднестровской Молдавской Республики</t>
  </si>
  <si>
    <t>4.1.</t>
  </si>
  <si>
    <t>4.2.</t>
  </si>
  <si>
    <t>5.</t>
  </si>
  <si>
    <t>изготовление тематических баннеров (ст. 130130)</t>
  </si>
  <si>
    <t>тематическое оформление входной группы подворья г.Тирасполя (ст. 130130)</t>
  </si>
  <si>
    <t>приобретение комплекта музыкальной звукоусилительной аппаратуры с микрофонами и стойками к ним (ст. 240120)</t>
  </si>
  <si>
    <t xml:space="preserve"> приобретение артистических костюмов для театрализованных праздничных постановок (ст. 110320)</t>
  </si>
  <si>
    <t>приобретение светового оборудования для оформления сценической площадки (ст. 240120)</t>
  </si>
  <si>
    <t>-приобретение цветных чернил</t>
  </si>
  <si>
    <t>-приобретение фотобумаги для портфолио конкурсантов</t>
  </si>
  <si>
    <t xml:space="preserve">-приобретение цветных чернил для принтера </t>
  </si>
  <si>
    <t xml:space="preserve">-приобретение рамок для дипломов </t>
  </si>
  <si>
    <t xml:space="preserve">-приобретение сегрегаторов для портфолио </t>
  </si>
  <si>
    <t xml:space="preserve">-приобретение цветных чернил </t>
  </si>
  <si>
    <t xml:space="preserve">-приобретение фотобумаги для портфолио конкурсантов </t>
  </si>
  <si>
    <t>Организационные расходы на проведение республиканских мероприятий (ст. 111070)</t>
  </si>
  <si>
    <t xml:space="preserve"> праздничное оформление ул. 25 Октября, площади им. А.В. Суворова, входной группы парка "Победы"  в том числе изготовление  праздничной атрибутики</t>
  </si>
  <si>
    <t xml:space="preserve"> приобретение артистических костюмов для театрализованных праздничных постановок </t>
  </si>
  <si>
    <t xml:space="preserve">приобретение комплекта музыкальной звукоусилительной аппаратуры с микрофонами и стойками к ним </t>
  </si>
  <si>
    <t xml:space="preserve">тематическое оформление входной группы подворья г.Тирасполя </t>
  </si>
  <si>
    <t xml:space="preserve">изготовление тематических баннеров </t>
  </si>
  <si>
    <t>Изготовление флага РФ</t>
  </si>
  <si>
    <t>Проведение праздничных мероприятий (концертных) в Екатерининском парке и микрорайонах г. Тирасполь:         а)изготовление тематических баннеров                                   б)приобретение инвентаря для проведения детских-анимационных программ                                                           в)призовой фонд при проведении детских-анимационных программ</t>
  </si>
  <si>
    <t>Отклонение</t>
  </si>
  <si>
    <t>Действующая редакция</t>
  </si>
  <si>
    <t>Изготовление флагов для ежей</t>
  </si>
  <si>
    <t>Изготовление флагов городов побратимов</t>
  </si>
  <si>
    <t>Изготовление флагов Тирасполя (для площади)</t>
  </si>
  <si>
    <t>Приложение № 2</t>
  </si>
  <si>
    <t>День освобождения Тирасполя</t>
  </si>
  <si>
    <t>Приобретение полотна, свечей для акции в 4 утра, цветов для возложения</t>
  </si>
  <si>
    <t>6.</t>
  </si>
  <si>
    <t>Изготовление флага ПМР (6х3)</t>
  </si>
  <si>
    <t>Изготовление флага РФ (6х3)</t>
  </si>
  <si>
    <t>Изготовление флага ПМР (5х2,5)</t>
  </si>
  <si>
    <t>Проведение землянки (покупка продуктов питания, оплата оформительских элементов)(ст. 111070)</t>
  </si>
  <si>
    <t>79-летие Победы в Великой Отечественной войне</t>
  </si>
  <si>
    <t>232-годовщина основания ТИРАСПОЛЯ  - 14 октября (ст.111070)</t>
  </si>
  <si>
    <t xml:space="preserve">Изготовление баннеров и билбордов к крупным праздничным мероприятиям </t>
  </si>
  <si>
    <t xml:space="preserve">Цветы на возложение </t>
  </si>
  <si>
    <t>Акция «Свеча памяти»(изготовление напольного полотна, приобретение лампадок, таблеток (свечей) и длинных зажигалок</t>
  </si>
  <si>
    <t xml:space="preserve">Изготовление арт объектов </t>
  </si>
  <si>
    <t xml:space="preserve">Приобретение цветов для возложения </t>
  </si>
  <si>
    <t xml:space="preserve">Изготовление приветственных адресов </t>
  </si>
  <si>
    <t xml:space="preserve">Годовщина начала ВОВ </t>
  </si>
  <si>
    <t xml:space="preserve">Изготовление сувенирной продукции (изготовление 
футболок, кепок, значков, ручек и т.д.) 
</t>
  </si>
  <si>
    <r>
      <t xml:space="preserve">Изготовление флагов </t>
    </r>
    <r>
      <rPr>
        <sz val="12"/>
        <color theme="1"/>
        <rFont val="Times New Roman"/>
        <family val="1"/>
        <charset val="204"/>
      </rPr>
      <t>:</t>
    </r>
  </si>
  <si>
    <t>Изготовление флага Тирасполя</t>
  </si>
  <si>
    <t xml:space="preserve">
Изготовление флагов (1х0,9) на троллейбусные каркасы</t>
  </si>
  <si>
    <t>7.</t>
  </si>
  <si>
    <t>Новый год:</t>
  </si>
  <si>
    <t xml:space="preserve">   к  Приложению № 14</t>
  </si>
  <si>
    <t>2024 год</t>
  </si>
  <si>
    <t>Приложение № 10</t>
  </si>
  <si>
    <t xml:space="preserve">№3   от  26 сентября 2024 г.  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</si>
  <si>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</si>
  <si>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</si>
  <si>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</si>
  <si>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</si>
  <si>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</si>
  <si>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</si>
  <si>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 xml:space="preserve">№ 3  от  8 февраля 2024 г.  </t>
  </si>
  <si>
    <t>города Тирасполь на 2024 год»</t>
  </si>
  <si>
    <t xml:space="preserve">Приобретение ценных подарков ветеранам к 9 мая </t>
  </si>
  <si>
    <t xml:space="preserve">Реставрация инсталляции под памятником им. А.В. Суворова (замена последней цифры на 9) </t>
  </si>
  <si>
    <t>Смета расходов к Программе поддержки территории г. Тирасполь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направлению "Культурно-массовые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</si>
</sst>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/>
    <xf numFmtId="3" fontId="2" fillId="2" borderId="2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/>
    <xf numFmtId="0" fontId="3" fillId="2" borderId="0" xfId="0" applyFont="1" applyFill="1" applyAlignment="1"/>
    <xf numFmtId="0" fontId="0" fillId="2" borderId="0" xfId="0" applyFill="1" applyAlignment="1"/>
    <xf numFmtId="0" fontId="3" fillId="0" borderId="0" xfId="0" applyFont="1" applyAlignment="1">
      <alignment horizontal="right"/>
    </xf>
    <xf numFmtId="3" fontId="1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BreakPreview" topLeftCell="H1" zoomScale="110" zoomScaleNormal="100" zoomScaleSheetLayoutView="110" workbookViewId="0">
      <selection activeCell="A21" sqref="A21:N21"/>
    </sheetView>
  </sheetViews>
  <sheetFormatPr defaultColWidth="9.140625" defaultRowHeight="15.75" x14ac:dyDescent="0.25"/>
  <cols>
    <col min="1" max="1" width="7.7109375" style="7" hidden="1" customWidth="1"/>
    <col min="2" max="2" width="56.85546875" style="7" hidden="1" customWidth="1"/>
    <col min="3" max="3" width="16.7109375" style="7" hidden="1" customWidth="1"/>
    <col min="4" max="4" width="17.140625" style="7" hidden="1" customWidth="1"/>
    <col min="5" max="5" width="7.7109375" style="7" hidden="1" customWidth="1"/>
    <col min="6" max="6" width="56.85546875" style="7" hidden="1" customWidth="1"/>
    <col min="7" max="7" width="13.85546875" style="7" hidden="1" customWidth="1"/>
    <col min="8" max="8" width="10.42578125" style="7" customWidth="1"/>
    <col min="9" max="9" width="76" style="7" customWidth="1"/>
    <col min="10" max="10" width="17.42578125" style="7" hidden="1" customWidth="1"/>
    <col min="11" max="11" width="7.140625" style="7" hidden="1" customWidth="1"/>
    <col min="12" max="12" width="6" style="7" hidden="1" customWidth="1"/>
    <col min="13" max="13" width="15" style="36" customWidth="1"/>
    <col min="14" max="14" width="15" style="36" hidden="1" customWidth="1"/>
    <col min="15" max="16384" width="9.140625" style="7"/>
  </cols>
  <sheetData>
    <row r="1" spans="1:14" s="36" customFormat="1" ht="15.75" customHeight="1" x14ac:dyDescent="0.25">
      <c r="A1" s="48" t="s">
        <v>19</v>
      </c>
      <c r="B1" s="48"/>
      <c r="C1" s="48"/>
      <c r="D1" s="48"/>
      <c r="E1" s="37"/>
      <c r="F1" s="37"/>
      <c r="G1" s="37"/>
      <c r="I1" s="43"/>
      <c r="J1" s="43"/>
      <c r="K1" s="43"/>
      <c r="L1" s="43"/>
      <c r="M1" s="41" t="s">
        <v>77</v>
      </c>
      <c r="N1" s="34"/>
    </row>
    <row r="2" spans="1:14" s="36" customFormat="1" ht="15.75" customHeight="1" x14ac:dyDescent="0.25">
      <c r="A2" s="39"/>
      <c r="B2" s="39"/>
      <c r="C2" s="39"/>
      <c r="D2" s="39"/>
      <c r="E2" s="39"/>
      <c r="F2" s="39"/>
      <c r="G2" s="39"/>
      <c r="H2" s="41"/>
      <c r="I2" s="41"/>
      <c r="J2" s="41"/>
      <c r="K2" s="41"/>
      <c r="L2" s="41"/>
      <c r="M2" s="46" t="s">
        <v>18</v>
      </c>
      <c r="N2" s="42"/>
    </row>
    <row r="3" spans="1:14" s="36" customFormat="1" ht="15.75" customHeight="1" x14ac:dyDescent="0.25">
      <c r="A3" s="39"/>
      <c r="B3" s="39"/>
      <c r="C3" s="39"/>
      <c r="D3" s="39"/>
      <c r="E3" s="39"/>
      <c r="F3" s="39"/>
      <c r="G3" s="39"/>
      <c r="H3" s="41"/>
      <c r="I3" s="41"/>
      <c r="J3" s="41"/>
      <c r="K3" s="41"/>
      <c r="L3" s="41"/>
      <c r="M3" s="46" t="s">
        <v>20</v>
      </c>
      <c r="N3" s="42"/>
    </row>
    <row r="4" spans="1:14" s="36" customFormat="1" ht="15.75" customHeight="1" x14ac:dyDescent="0.25">
      <c r="A4" s="39"/>
      <c r="B4" s="39"/>
      <c r="C4" s="39"/>
      <c r="D4" s="39"/>
      <c r="E4" s="39"/>
      <c r="F4" s="39"/>
      <c r="G4" s="39"/>
      <c r="H4" s="41"/>
      <c r="I4" s="41"/>
      <c r="J4" s="41"/>
      <c r="K4" s="41"/>
      <c r="L4" s="41"/>
      <c r="M4" s="46" t="s">
        <v>78</v>
      </c>
      <c r="N4" s="42"/>
    </row>
    <row r="5" spans="1:14" s="36" customFormat="1" ht="15.75" customHeight="1" x14ac:dyDescent="0.25">
      <c r="A5" s="39"/>
      <c r="B5" s="39"/>
      <c r="C5" s="39"/>
      <c r="D5" s="39"/>
      <c r="E5" s="39"/>
      <c r="F5" s="39"/>
      <c r="G5" s="39"/>
      <c r="H5" s="41"/>
      <c r="I5" s="41"/>
      <c r="J5" s="41"/>
      <c r="K5" s="41"/>
      <c r="L5" s="41"/>
      <c r="M5" s="46" t="s">
        <v>79</v>
      </c>
      <c r="N5" s="42"/>
    </row>
    <row r="6" spans="1:14" s="36" customFormat="1" ht="15.75" customHeight="1" x14ac:dyDescent="0.25">
      <c r="A6" s="39"/>
      <c r="B6" s="39"/>
      <c r="C6" s="39"/>
      <c r="D6" s="39"/>
      <c r="E6" s="39"/>
      <c r="F6" s="39"/>
      <c r="G6" s="39"/>
      <c r="H6" s="41"/>
      <c r="I6" s="41"/>
      <c r="J6" s="41"/>
      <c r="K6" s="41"/>
      <c r="L6" s="41"/>
      <c r="M6" s="46" t="s">
        <v>80</v>
      </c>
      <c r="N6" s="42"/>
    </row>
    <row r="7" spans="1:14" s="36" customFormat="1" ht="15.75" customHeight="1" x14ac:dyDescent="0.25">
      <c r="A7" s="39"/>
      <c r="B7" s="39"/>
      <c r="C7" s="39"/>
      <c r="D7" s="39"/>
      <c r="E7" s="39"/>
      <c r="F7" s="39"/>
      <c r="G7" s="39"/>
      <c r="H7" s="41"/>
      <c r="I7" s="41"/>
      <c r="J7" s="41"/>
      <c r="K7" s="41"/>
      <c r="L7" s="41"/>
      <c r="M7" s="46" t="s">
        <v>81</v>
      </c>
      <c r="N7" s="42"/>
    </row>
    <row r="8" spans="1:14" s="36" customFormat="1" x14ac:dyDescent="0.25">
      <c r="A8" s="48" t="s">
        <v>22</v>
      </c>
      <c r="B8" s="48"/>
      <c r="C8" s="48"/>
      <c r="D8" s="37"/>
      <c r="E8" s="37"/>
      <c r="F8" s="37"/>
      <c r="G8" s="37"/>
      <c r="H8" s="44"/>
      <c r="I8" s="44"/>
      <c r="J8" s="45"/>
      <c r="K8" s="45"/>
      <c r="L8" s="42"/>
      <c r="M8" s="46" t="s">
        <v>82</v>
      </c>
      <c r="N8" s="34"/>
    </row>
    <row r="9" spans="1:14" s="36" customFormat="1" ht="15.6" customHeight="1" x14ac:dyDescent="0.25">
      <c r="A9" s="49" t="s">
        <v>18</v>
      </c>
      <c r="B9" s="49"/>
      <c r="C9" s="49"/>
      <c r="D9" s="49"/>
      <c r="E9" s="35"/>
      <c r="F9" s="35"/>
      <c r="G9" s="35"/>
      <c r="H9" s="44"/>
      <c r="I9" s="44"/>
      <c r="J9" s="44"/>
      <c r="K9" s="44"/>
      <c r="L9" s="44"/>
      <c r="M9" s="46" t="s">
        <v>83</v>
      </c>
      <c r="N9" s="34"/>
    </row>
    <row r="10" spans="1:14" s="36" customFormat="1" ht="15.6" customHeight="1" x14ac:dyDescent="0.25">
      <c r="A10" s="49" t="s">
        <v>20</v>
      </c>
      <c r="B10" s="49"/>
      <c r="C10" s="49"/>
      <c r="D10" s="49"/>
      <c r="E10" s="35"/>
      <c r="F10" s="35"/>
      <c r="G10" s="35"/>
      <c r="H10" s="44"/>
      <c r="I10" s="44"/>
      <c r="J10" s="44"/>
      <c r="K10" s="44"/>
      <c r="L10" s="44"/>
      <c r="M10" s="46" t="s">
        <v>84</v>
      </c>
      <c r="N10" s="34"/>
    </row>
    <row r="11" spans="1:14" s="36" customFormat="1" ht="15.6" customHeight="1" x14ac:dyDescent="0.25">
      <c r="A11" s="49" t="s">
        <v>21</v>
      </c>
      <c r="B11" s="49"/>
      <c r="C11" s="49"/>
      <c r="D11" s="49"/>
      <c r="E11" s="35"/>
      <c r="F11" s="35"/>
      <c r="G11" s="35"/>
      <c r="H11" s="44"/>
      <c r="I11" s="44"/>
      <c r="J11" s="44"/>
      <c r="K11" s="44"/>
      <c r="L11" s="44"/>
      <c r="M11" s="44"/>
      <c r="N11" s="34"/>
    </row>
    <row r="12" spans="1:14" ht="15.75" customHeight="1" x14ac:dyDescent="0.25">
      <c r="A12" s="48" t="s">
        <v>19</v>
      </c>
      <c r="B12" s="48"/>
      <c r="C12" s="48"/>
      <c r="D12" s="48"/>
      <c r="E12" s="18"/>
      <c r="F12" s="18"/>
      <c r="G12" s="18"/>
      <c r="I12" s="43"/>
      <c r="J12" s="43"/>
      <c r="K12" s="43"/>
      <c r="L12" s="43"/>
      <c r="M12" s="41" t="s">
        <v>52</v>
      </c>
      <c r="N12" s="34"/>
    </row>
    <row r="13" spans="1:14" x14ac:dyDescent="0.25">
      <c r="A13" s="48" t="s">
        <v>22</v>
      </c>
      <c r="B13" s="48"/>
      <c r="C13" s="48"/>
      <c r="D13" s="18"/>
      <c r="E13" s="18"/>
      <c r="F13" s="18"/>
      <c r="G13" s="18"/>
      <c r="I13" s="44"/>
      <c r="J13" s="44"/>
      <c r="K13" s="44"/>
      <c r="L13" s="44"/>
      <c r="M13" s="40" t="s">
        <v>75</v>
      </c>
      <c r="N13" s="34"/>
    </row>
    <row r="14" spans="1:14" ht="15.6" customHeight="1" x14ac:dyDescent="0.25">
      <c r="A14" s="49" t="s">
        <v>18</v>
      </c>
      <c r="B14" s="49"/>
      <c r="C14" s="49"/>
      <c r="D14" s="49"/>
      <c r="E14" s="19"/>
      <c r="F14" s="19"/>
      <c r="G14" s="19"/>
      <c r="H14" s="44"/>
      <c r="I14" s="44"/>
      <c r="J14" s="44"/>
      <c r="K14" s="44"/>
      <c r="L14" s="44"/>
      <c r="M14" s="46" t="s">
        <v>18</v>
      </c>
      <c r="N14" s="34"/>
    </row>
    <row r="15" spans="1:14" s="36" customFormat="1" ht="15.6" customHeight="1" x14ac:dyDescent="0.25">
      <c r="A15" s="40"/>
      <c r="B15" s="40"/>
      <c r="C15" s="40"/>
      <c r="D15" s="40"/>
      <c r="E15" s="40"/>
      <c r="F15" s="40"/>
      <c r="G15" s="40"/>
      <c r="H15" s="44"/>
      <c r="I15" s="44"/>
      <c r="J15" s="44"/>
      <c r="K15" s="44"/>
      <c r="L15" s="44"/>
      <c r="M15" s="46" t="s">
        <v>20</v>
      </c>
      <c r="N15" s="42"/>
    </row>
    <row r="16" spans="1:14" s="36" customFormat="1" ht="15.6" customHeight="1" x14ac:dyDescent="0.25">
      <c r="A16" s="40"/>
      <c r="B16" s="40"/>
      <c r="C16" s="40"/>
      <c r="D16" s="40"/>
      <c r="E16" s="40"/>
      <c r="F16" s="40"/>
      <c r="G16" s="40"/>
      <c r="H16" s="44"/>
      <c r="I16" s="44"/>
      <c r="J16" s="44"/>
      <c r="K16" s="44"/>
      <c r="L16" s="44"/>
      <c r="M16" s="46" t="s">
        <v>85</v>
      </c>
      <c r="N16" s="42"/>
    </row>
    <row r="17" spans="1:14" s="36" customFormat="1" ht="15.6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6" t="s">
        <v>82</v>
      </c>
      <c r="N17" s="42"/>
    </row>
    <row r="18" spans="1:14" ht="15.6" customHeight="1" x14ac:dyDescent="0.25">
      <c r="A18" s="49" t="s">
        <v>20</v>
      </c>
      <c r="B18" s="49"/>
      <c r="C18" s="49"/>
      <c r="D18" s="49"/>
      <c r="E18" s="19"/>
      <c r="F18" s="19"/>
      <c r="G18" s="19"/>
      <c r="M18" s="46" t="s">
        <v>86</v>
      </c>
      <c r="N18" s="34"/>
    </row>
    <row r="19" spans="1:14" ht="15.6" customHeight="1" x14ac:dyDescent="0.25">
      <c r="A19" s="49" t="s">
        <v>21</v>
      </c>
      <c r="B19" s="49"/>
      <c r="C19" s="49"/>
      <c r="D19" s="49"/>
      <c r="E19" s="19"/>
      <c r="F19" s="19"/>
      <c r="G19" s="19"/>
      <c r="M19" s="7"/>
      <c r="N19" s="34"/>
    </row>
    <row r="20" spans="1:14" s="36" customFormat="1" ht="15.6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2"/>
    </row>
    <row r="21" spans="1:14" ht="48.75" customHeight="1" x14ac:dyDescent="0.25">
      <c r="A21" s="47" t="s">
        <v>89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ht="39" customHeight="1" x14ac:dyDescent="0.25">
      <c r="A22" s="3" t="s">
        <v>0</v>
      </c>
      <c r="B22" s="17" t="s">
        <v>1</v>
      </c>
      <c r="C22" s="6" t="s">
        <v>7</v>
      </c>
      <c r="D22" s="6" t="s">
        <v>7</v>
      </c>
      <c r="E22" s="3" t="s">
        <v>0</v>
      </c>
      <c r="F22" s="17" t="s">
        <v>1</v>
      </c>
      <c r="G22" s="6" t="s">
        <v>7</v>
      </c>
      <c r="H22" s="3" t="s">
        <v>0</v>
      </c>
      <c r="I22" s="17" t="s">
        <v>1</v>
      </c>
      <c r="J22" s="6" t="s">
        <v>48</v>
      </c>
      <c r="K22" s="6" t="s">
        <v>48</v>
      </c>
      <c r="L22" s="6" t="s">
        <v>47</v>
      </c>
      <c r="M22" s="6" t="s">
        <v>76</v>
      </c>
      <c r="N22" s="6" t="s">
        <v>47</v>
      </c>
    </row>
    <row r="23" spans="1:14" ht="27.75" customHeight="1" x14ac:dyDescent="0.25">
      <c r="A23" s="4" t="s">
        <v>8</v>
      </c>
      <c r="B23" s="5" t="s">
        <v>23</v>
      </c>
      <c r="C23" s="4">
        <f>C35+C36</f>
        <v>58030</v>
      </c>
      <c r="D23" s="6"/>
      <c r="E23" s="4" t="s">
        <v>8</v>
      </c>
      <c r="F23" s="5" t="s">
        <v>23</v>
      </c>
      <c r="G23" s="4">
        <f>G35+G36</f>
        <v>58030</v>
      </c>
      <c r="H23" s="4" t="s">
        <v>8</v>
      </c>
      <c r="I23" s="5" t="s">
        <v>62</v>
      </c>
      <c r="J23" s="4">
        <f>J35+J36</f>
        <v>50000</v>
      </c>
      <c r="K23" s="4">
        <v>100000</v>
      </c>
      <c r="L23" s="4">
        <f>L35+L36</f>
        <v>-50000</v>
      </c>
      <c r="M23" s="4">
        <v>100000</v>
      </c>
      <c r="N23" s="4">
        <f>M23-K23</f>
        <v>0</v>
      </c>
    </row>
    <row r="24" spans="1:14" ht="22.5" customHeight="1" x14ac:dyDescent="0.25">
      <c r="A24" s="3"/>
      <c r="B24" s="17"/>
      <c r="C24" s="6"/>
      <c r="D24" s="6"/>
      <c r="E24" s="3"/>
      <c r="F24" s="17"/>
      <c r="G24" s="6"/>
      <c r="H24" s="4" t="s">
        <v>9</v>
      </c>
      <c r="I24" s="20" t="s">
        <v>53</v>
      </c>
      <c r="J24" s="3">
        <v>76820</v>
      </c>
      <c r="K24" s="4">
        <f>K25+K26</f>
        <v>15000</v>
      </c>
      <c r="L24" s="3">
        <f>K24-J24</f>
        <v>-61820</v>
      </c>
      <c r="M24" s="4">
        <f>M25+M26</f>
        <v>13999</v>
      </c>
      <c r="N24" s="4">
        <f t="shared" ref="N24:N59" si="0">M24-K24</f>
        <v>-1001</v>
      </c>
    </row>
    <row r="25" spans="1:14" ht="18" customHeight="1" x14ac:dyDescent="0.25">
      <c r="A25" s="3"/>
      <c r="B25" s="17"/>
      <c r="C25" s="6"/>
      <c r="D25" s="6"/>
      <c r="E25" s="3"/>
      <c r="F25" s="17"/>
      <c r="G25" s="6"/>
      <c r="H25" s="3"/>
      <c r="I25" s="21" t="s">
        <v>63</v>
      </c>
      <c r="J25" s="3">
        <v>16800</v>
      </c>
      <c r="K25" s="3">
        <v>8500</v>
      </c>
      <c r="L25" s="3">
        <f t="shared" ref="L25:L34" si="1">K25-J25</f>
        <v>-8300</v>
      </c>
      <c r="M25" s="3">
        <v>8470</v>
      </c>
      <c r="N25" s="3">
        <f t="shared" si="0"/>
        <v>-30</v>
      </c>
    </row>
    <row r="26" spans="1:14" ht="37.5" customHeight="1" x14ac:dyDescent="0.25">
      <c r="A26" s="3"/>
      <c r="B26" s="17"/>
      <c r="C26" s="6"/>
      <c r="D26" s="6"/>
      <c r="E26" s="3"/>
      <c r="F26" s="17"/>
      <c r="G26" s="6"/>
      <c r="H26" s="3"/>
      <c r="I26" s="22" t="s">
        <v>64</v>
      </c>
      <c r="J26" s="3">
        <v>16800</v>
      </c>
      <c r="K26" s="3">
        <v>6500</v>
      </c>
      <c r="L26" s="3">
        <f t="shared" si="1"/>
        <v>-10300</v>
      </c>
      <c r="M26" s="3">
        <v>5529</v>
      </c>
      <c r="N26" s="3">
        <f t="shared" si="0"/>
        <v>-971</v>
      </c>
    </row>
    <row r="27" spans="1:14" ht="24" customHeight="1" x14ac:dyDescent="0.25">
      <c r="A27" s="3"/>
      <c r="B27" s="17"/>
      <c r="C27" s="6"/>
      <c r="D27" s="6"/>
      <c r="E27" s="3"/>
      <c r="F27" s="17"/>
      <c r="G27" s="6"/>
      <c r="H27" s="4" t="s">
        <v>10</v>
      </c>
      <c r="I27" s="23" t="s">
        <v>60</v>
      </c>
      <c r="J27" s="3"/>
      <c r="K27" s="4">
        <f>K28+K29+K30+K31+K32+K33</f>
        <v>148000</v>
      </c>
      <c r="L27" s="3"/>
      <c r="M27" s="4">
        <f>M28+M29+M30+M31+M32+M33</f>
        <v>94522</v>
      </c>
      <c r="N27" s="4">
        <f t="shared" si="0"/>
        <v>-53478</v>
      </c>
    </row>
    <row r="28" spans="1:14" ht="39" customHeight="1" x14ac:dyDescent="0.25">
      <c r="A28" s="3"/>
      <c r="B28" s="17"/>
      <c r="C28" s="6"/>
      <c r="D28" s="6"/>
      <c r="E28" s="3"/>
      <c r="F28" s="17"/>
      <c r="G28" s="6"/>
      <c r="H28" s="4"/>
      <c r="I28" s="24" t="s">
        <v>88</v>
      </c>
      <c r="J28" s="3">
        <v>4700</v>
      </c>
      <c r="K28" s="3">
        <v>25000</v>
      </c>
      <c r="L28" s="3">
        <f t="shared" si="1"/>
        <v>20300</v>
      </c>
      <c r="M28" s="3">
        <v>18752</v>
      </c>
      <c r="N28" s="3">
        <f t="shared" si="0"/>
        <v>-6248</v>
      </c>
    </row>
    <row r="29" spans="1:14" ht="22.9" customHeight="1" x14ac:dyDescent="0.25">
      <c r="A29" s="3"/>
      <c r="B29" s="17"/>
      <c r="C29" s="6"/>
      <c r="D29" s="6"/>
      <c r="E29" s="3"/>
      <c r="F29" s="17"/>
      <c r="G29" s="6"/>
      <c r="H29" s="3"/>
      <c r="I29" s="8" t="s">
        <v>65</v>
      </c>
      <c r="J29" s="3">
        <v>4700</v>
      </c>
      <c r="K29" s="3">
        <v>80000</v>
      </c>
      <c r="L29" s="3">
        <f t="shared" si="1"/>
        <v>75300</v>
      </c>
      <c r="M29" s="3">
        <v>66780</v>
      </c>
      <c r="N29" s="3">
        <f t="shared" si="0"/>
        <v>-13220</v>
      </c>
    </row>
    <row r="30" spans="1:14" ht="30.75" hidden="1" customHeight="1" x14ac:dyDescent="0.25">
      <c r="A30" s="3"/>
      <c r="B30" s="17"/>
      <c r="C30" s="6"/>
      <c r="D30" s="6"/>
      <c r="E30" s="3"/>
      <c r="F30" s="17"/>
      <c r="G30" s="6"/>
      <c r="H30" s="3"/>
      <c r="I30" s="8" t="s">
        <v>59</v>
      </c>
      <c r="J30" s="3">
        <v>4700</v>
      </c>
      <c r="K30" s="3"/>
      <c r="L30" s="3">
        <f t="shared" si="1"/>
        <v>-4700</v>
      </c>
      <c r="M30" s="3"/>
      <c r="N30" s="3">
        <f t="shared" si="0"/>
        <v>0</v>
      </c>
    </row>
    <row r="31" spans="1:14" ht="20.25" customHeight="1" x14ac:dyDescent="0.25">
      <c r="A31" s="3"/>
      <c r="B31" s="17"/>
      <c r="C31" s="6"/>
      <c r="D31" s="6"/>
      <c r="E31" s="3"/>
      <c r="F31" s="17"/>
      <c r="G31" s="6"/>
      <c r="H31" s="3"/>
      <c r="I31" s="8" t="s">
        <v>66</v>
      </c>
      <c r="J31" s="3">
        <v>29120</v>
      </c>
      <c r="K31" s="3">
        <v>9000</v>
      </c>
      <c r="L31" s="3">
        <f t="shared" si="1"/>
        <v>-20120</v>
      </c>
      <c r="M31" s="3">
        <v>8990</v>
      </c>
      <c r="N31" s="3">
        <f t="shared" si="0"/>
        <v>-10</v>
      </c>
    </row>
    <row r="32" spans="1:14" ht="23.25" customHeight="1" x14ac:dyDescent="0.25">
      <c r="A32" s="3"/>
      <c r="B32" s="17"/>
      <c r="C32" s="6"/>
      <c r="D32" s="6"/>
      <c r="E32" s="3"/>
      <c r="F32" s="17"/>
      <c r="G32" s="6"/>
      <c r="H32" s="3"/>
      <c r="I32" s="8" t="s">
        <v>67</v>
      </c>
      <c r="J32" s="3"/>
      <c r="K32" s="3">
        <v>4000</v>
      </c>
      <c r="L32" s="3">
        <f t="shared" si="1"/>
        <v>4000</v>
      </c>
      <c r="M32" s="3">
        <v>0</v>
      </c>
      <c r="N32" s="3">
        <f t="shared" si="0"/>
        <v>-4000</v>
      </c>
    </row>
    <row r="33" spans="1:14" ht="22.5" customHeight="1" x14ac:dyDescent="0.25">
      <c r="A33" s="3"/>
      <c r="B33" s="17"/>
      <c r="C33" s="6"/>
      <c r="D33" s="6"/>
      <c r="E33" s="3"/>
      <c r="F33" s="17"/>
      <c r="G33" s="6"/>
      <c r="H33" s="3"/>
      <c r="I33" s="8" t="s">
        <v>87</v>
      </c>
      <c r="J33" s="3"/>
      <c r="K33" s="3">
        <v>30000</v>
      </c>
      <c r="L33" s="3">
        <f t="shared" si="1"/>
        <v>30000</v>
      </c>
      <c r="M33" s="3">
        <v>0</v>
      </c>
      <c r="N33" s="3">
        <f t="shared" si="0"/>
        <v>-30000</v>
      </c>
    </row>
    <row r="34" spans="1:14" ht="23.25" customHeight="1" x14ac:dyDescent="0.25">
      <c r="A34" s="3"/>
      <c r="B34" s="17"/>
      <c r="C34" s="6"/>
      <c r="D34" s="6"/>
      <c r="E34" s="3"/>
      <c r="F34" s="17"/>
      <c r="G34" s="6"/>
      <c r="H34" s="4" t="s">
        <v>11</v>
      </c>
      <c r="I34" s="9" t="s">
        <v>68</v>
      </c>
      <c r="J34" s="3"/>
      <c r="K34" s="4">
        <f>K44</f>
        <v>10000</v>
      </c>
      <c r="L34" s="3">
        <f t="shared" si="1"/>
        <v>10000</v>
      </c>
      <c r="M34" s="4">
        <f>M44</f>
        <v>4460</v>
      </c>
      <c r="N34" s="4">
        <f t="shared" si="0"/>
        <v>-5540</v>
      </c>
    </row>
    <row r="35" spans="1:14" ht="110.45" hidden="1" customHeight="1" x14ac:dyDescent="0.25">
      <c r="A35" s="3" t="s">
        <v>14</v>
      </c>
      <c r="B35" s="8" t="s">
        <v>44</v>
      </c>
      <c r="C35" s="3">
        <v>28180</v>
      </c>
      <c r="D35" s="6"/>
      <c r="E35" s="3" t="s">
        <v>14</v>
      </c>
      <c r="F35" s="8" t="s">
        <v>27</v>
      </c>
      <c r="G35" s="3">
        <v>28180</v>
      </c>
      <c r="H35" s="3" t="s">
        <v>4</v>
      </c>
      <c r="I35" s="8" t="s">
        <v>46</v>
      </c>
      <c r="J35" s="3">
        <v>50000</v>
      </c>
      <c r="K35" s="3"/>
      <c r="L35" s="3">
        <f>K35-J35</f>
        <v>-50000</v>
      </c>
      <c r="M35" s="3"/>
      <c r="N35" s="4">
        <f t="shared" si="0"/>
        <v>0</v>
      </c>
    </row>
    <row r="36" spans="1:14" ht="33.6" hidden="1" customHeight="1" x14ac:dyDescent="0.25">
      <c r="A36" s="3" t="s">
        <v>15</v>
      </c>
      <c r="B36" s="8" t="s">
        <v>43</v>
      </c>
      <c r="C36" s="3">
        <v>29850</v>
      </c>
      <c r="D36" s="6"/>
      <c r="E36" s="3" t="s">
        <v>15</v>
      </c>
      <c r="F36" s="8" t="s">
        <v>28</v>
      </c>
      <c r="G36" s="3">
        <v>29850</v>
      </c>
      <c r="H36" s="3"/>
      <c r="I36" s="8"/>
      <c r="J36" s="3"/>
      <c r="K36" s="3"/>
      <c r="L36" s="3"/>
      <c r="M36" s="3"/>
      <c r="N36" s="4">
        <f t="shared" si="0"/>
        <v>0</v>
      </c>
    </row>
    <row r="37" spans="1:14" ht="46.9" hidden="1" customHeight="1" x14ac:dyDescent="0.25">
      <c r="A37" s="4" t="s">
        <v>9</v>
      </c>
      <c r="B37" s="9" t="s">
        <v>13</v>
      </c>
      <c r="C37" s="4">
        <f>C38+C39+C40+C41+C42+C43</f>
        <v>271230</v>
      </c>
      <c r="D37" s="4">
        <f>SUM(D40:D40)</f>
        <v>150000</v>
      </c>
      <c r="E37" s="4" t="s">
        <v>9</v>
      </c>
      <c r="F37" s="9" t="s">
        <v>13</v>
      </c>
      <c r="G37" s="4">
        <f>G38+G39+G40+G41+G42+G43</f>
        <v>311370</v>
      </c>
      <c r="H37" s="4" t="s">
        <v>9</v>
      </c>
      <c r="I37" s="9" t="s">
        <v>13</v>
      </c>
      <c r="J37" s="4">
        <f>J38+J39+J40+J41+J42+J43</f>
        <v>0</v>
      </c>
      <c r="K37" s="4">
        <f>K38+K39+K40+K41+K42+K43</f>
        <v>0</v>
      </c>
      <c r="L37" s="4">
        <f>L38+L39+L40+L41+L42+L43</f>
        <v>0</v>
      </c>
      <c r="M37" s="4">
        <f>M38+M39+M40+M41+M42+M43</f>
        <v>0</v>
      </c>
      <c r="N37" s="4">
        <f t="shared" si="0"/>
        <v>0</v>
      </c>
    </row>
    <row r="38" spans="1:14" ht="47.25" hidden="1" x14ac:dyDescent="0.25">
      <c r="A38" s="3" t="s">
        <v>4</v>
      </c>
      <c r="B38" s="10" t="s">
        <v>42</v>
      </c>
      <c r="C38" s="3">
        <v>211390</v>
      </c>
      <c r="D38" s="4"/>
      <c r="E38" s="3" t="s">
        <v>4</v>
      </c>
      <c r="F38" s="10" t="s">
        <v>29</v>
      </c>
      <c r="G38" s="3">
        <v>211390</v>
      </c>
      <c r="H38" s="3" t="s">
        <v>4</v>
      </c>
      <c r="I38" s="10" t="s">
        <v>29</v>
      </c>
      <c r="J38" s="3"/>
      <c r="K38" s="3"/>
      <c r="L38" s="3"/>
      <c r="M38" s="3"/>
      <c r="N38" s="4">
        <f t="shared" si="0"/>
        <v>0</v>
      </c>
    </row>
    <row r="39" spans="1:14" ht="46.9" hidden="1" customHeight="1" x14ac:dyDescent="0.25">
      <c r="A39" s="3" t="s">
        <v>5</v>
      </c>
      <c r="B39" s="10" t="s">
        <v>41</v>
      </c>
      <c r="C39" s="3">
        <v>22650</v>
      </c>
      <c r="D39" s="4"/>
      <c r="E39" s="3" t="s">
        <v>5</v>
      </c>
      <c r="F39" s="10" t="s">
        <v>30</v>
      </c>
      <c r="G39" s="3">
        <v>22650</v>
      </c>
      <c r="H39" s="3" t="s">
        <v>5</v>
      </c>
      <c r="I39" s="10" t="s">
        <v>30</v>
      </c>
      <c r="J39" s="3"/>
      <c r="K39" s="3"/>
      <c r="L39" s="3"/>
      <c r="M39" s="3"/>
      <c r="N39" s="4">
        <f t="shared" si="0"/>
        <v>0</v>
      </c>
    </row>
    <row r="40" spans="1:14" s="13" customFormat="1" ht="63" hidden="1" x14ac:dyDescent="0.25">
      <c r="A40" s="11" t="s">
        <v>6</v>
      </c>
      <c r="B40" s="12" t="s">
        <v>40</v>
      </c>
      <c r="C40" s="11">
        <v>37190</v>
      </c>
      <c r="D40" s="11">
        <v>150000</v>
      </c>
      <c r="E40" s="3" t="s">
        <v>6</v>
      </c>
      <c r="F40" s="8" t="s">
        <v>31</v>
      </c>
      <c r="G40" s="3">
        <f>37190+40140</f>
        <v>77330</v>
      </c>
      <c r="H40" s="3" t="s">
        <v>6</v>
      </c>
      <c r="I40" s="8" t="s">
        <v>31</v>
      </c>
      <c r="J40" s="3"/>
      <c r="K40" s="3"/>
      <c r="L40" s="3"/>
      <c r="M40" s="3"/>
      <c r="N40" s="4">
        <f t="shared" si="0"/>
        <v>0</v>
      </c>
    </row>
    <row r="41" spans="1:14" hidden="1" x14ac:dyDescent="0.25">
      <c r="A41" s="3"/>
      <c r="B41" s="8"/>
      <c r="C41" s="3"/>
      <c r="D41" s="3"/>
      <c r="E41" s="3"/>
      <c r="F41" s="8"/>
      <c r="G41" s="3"/>
      <c r="H41" s="3"/>
      <c r="I41" s="8"/>
      <c r="J41" s="3"/>
      <c r="K41" s="3"/>
      <c r="L41" s="3"/>
      <c r="M41" s="3"/>
      <c r="N41" s="4">
        <f t="shared" si="0"/>
        <v>0</v>
      </c>
    </row>
    <row r="42" spans="1:14" hidden="1" x14ac:dyDescent="0.25">
      <c r="A42" s="3"/>
      <c r="B42" s="8"/>
      <c r="C42" s="3"/>
      <c r="D42" s="3"/>
      <c r="E42" s="3"/>
      <c r="F42" s="8"/>
      <c r="G42" s="3"/>
      <c r="H42" s="3"/>
      <c r="I42" s="8"/>
      <c r="J42" s="3"/>
      <c r="K42" s="3"/>
      <c r="L42" s="3"/>
      <c r="M42" s="3"/>
      <c r="N42" s="4">
        <f t="shared" si="0"/>
        <v>0</v>
      </c>
    </row>
    <row r="43" spans="1:14" ht="5.25" hidden="1" customHeight="1" x14ac:dyDescent="0.25">
      <c r="A43" s="3"/>
      <c r="B43" s="8"/>
      <c r="C43" s="3"/>
      <c r="D43" s="3"/>
      <c r="E43" s="3"/>
      <c r="F43" s="8"/>
      <c r="G43" s="3"/>
      <c r="H43" s="3"/>
      <c r="I43" s="8"/>
      <c r="J43" s="3"/>
      <c r="K43" s="3"/>
      <c r="L43" s="3"/>
      <c r="M43" s="3"/>
      <c r="N43" s="4">
        <f t="shared" si="0"/>
        <v>0</v>
      </c>
    </row>
    <row r="44" spans="1:14" s="14" customFormat="1" ht="31.5" x14ac:dyDescent="0.25">
      <c r="A44" s="4" t="s">
        <v>10</v>
      </c>
      <c r="B44" s="9" t="s">
        <v>2</v>
      </c>
      <c r="C44" s="4" t="e">
        <f>#REF!+#REF!+#REF!+#REF!</f>
        <v>#REF!</v>
      </c>
      <c r="D44" s="4" t="e">
        <f>SUM(#REF!)</f>
        <v>#REF!</v>
      </c>
      <c r="E44" s="4" t="s">
        <v>10</v>
      </c>
      <c r="F44" s="9" t="s">
        <v>2</v>
      </c>
      <c r="G44" s="4" t="e">
        <f>#REF!+#REF!+#REF!+#REF!</f>
        <v>#REF!</v>
      </c>
      <c r="H44" s="4"/>
      <c r="I44" s="8" t="s">
        <v>54</v>
      </c>
      <c r="J44" s="4" t="e">
        <f>#REF!+#REF!+#REF!</f>
        <v>#REF!</v>
      </c>
      <c r="K44" s="3">
        <v>10000</v>
      </c>
      <c r="L44" s="4" t="e">
        <f>#REF!+#REF!+#REF!</f>
        <v>#REF!</v>
      </c>
      <c r="M44" s="3">
        <v>4460</v>
      </c>
      <c r="N44" s="3">
        <f t="shared" si="0"/>
        <v>-5540</v>
      </c>
    </row>
    <row r="45" spans="1:14" s="14" customFormat="1" ht="31.5" hidden="1" x14ac:dyDescent="0.25">
      <c r="A45" s="4" t="s">
        <v>11</v>
      </c>
      <c r="B45" s="9" t="s">
        <v>3</v>
      </c>
      <c r="C45" s="4" t="e">
        <f>C46+C49+#REF!</f>
        <v>#REF!</v>
      </c>
      <c r="D45" s="4" t="e">
        <f>#REF!+#REF!+#REF!+D55+#REF!+#REF!+D49</f>
        <v>#REF!</v>
      </c>
      <c r="E45" s="4" t="s">
        <v>11</v>
      </c>
      <c r="F45" s="9" t="s">
        <v>39</v>
      </c>
      <c r="G45" s="4" t="e">
        <f>G46+G49+#REF!</f>
        <v>#REF!</v>
      </c>
      <c r="I45" s="15" t="s">
        <v>61</v>
      </c>
      <c r="J45" s="4" t="e">
        <f>J46+J49+J53+#REF!+#REF!+#REF!+#REF!+#REF!+#REF!+#REF!+#REF!+#REF!+#REF!+#REF!</f>
        <v>#REF!</v>
      </c>
      <c r="K45" s="4"/>
      <c r="L45" s="4" t="e">
        <f>L46+L49+L53+#REF!+#REF!+#REF!+#REF!+#REF!+#REF!+#REF!+#REF!+#REF!+#REF!+#REF!</f>
        <v>#REF!</v>
      </c>
      <c r="M45" s="4"/>
      <c r="N45" s="4">
        <f t="shared" si="0"/>
        <v>0</v>
      </c>
    </row>
    <row r="46" spans="1:14" ht="34.5" customHeight="1" x14ac:dyDescent="0.25">
      <c r="A46" s="25" t="s">
        <v>24</v>
      </c>
      <c r="B46" s="8" t="s">
        <v>16</v>
      </c>
      <c r="C46" s="3" t="e">
        <f>C47+C48+#REF!+#REF!</f>
        <v>#REF!</v>
      </c>
      <c r="D46" s="3">
        <v>1000</v>
      </c>
      <c r="E46" s="25" t="s">
        <v>24</v>
      </c>
      <c r="F46" s="8" t="s">
        <v>16</v>
      </c>
      <c r="G46" s="3" t="e">
        <f>G47+G48+#REF!+#REF!</f>
        <v>#REF!</v>
      </c>
      <c r="H46" s="4" t="s">
        <v>26</v>
      </c>
      <c r="I46" s="26" t="s">
        <v>69</v>
      </c>
      <c r="J46" s="27">
        <f>J47+J48</f>
        <v>0</v>
      </c>
      <c r="K46" s="27">
        <f>100000-23000</f>
        <v>77000</v>
      </c>
      <c r="L46" s="27">
        <f>L47+L48</f>
        <v>0</v>
      </c>
      <c r="M46" s="27">
        <f>100000-23000</f>
        <v>77000</v>
      </c>
      <c r="N46" s="4">
        <f t="shared" si="0"/>
        <v>0</v>
      </c>
    </row>
    <row r="47" spans="1:14" x14ac:dyDescent="0.25">
      <c r="A47" s="3"/>
      <c r="B47" s="28" t="s">
        <v>32</v>
      </c>
      <c r="C47" s="3">
        <v>1200</v>
      </c>
      <c r="D47" s="3">
        <v>1200</v>
      </c>
      <c r="E47" s="3"/>
      <c r="F47" s="28" t="s">
        <v>37</v>
      </c>
      <c r="G47" s="3">
        <v>1200</v>
      </c>
      <c r="H47" s="4" t="s">
        <v>55</v>
      </c>
      <c r="I47" s="29" t="s">
        <v>70</v>
      </c>
      <c r="J47" s="3"/>
      <c r="K47" s="4">
        <v>250000</v>
      </c>
      <c r="L47" s="17"/>
      <c r="M47" s="4">
        <v>250000</v>
      </c>
      <c r="N47" s="4">
        <f t="shared" si="0"/>
        <v>0</v>
      </c>
    </row>
    <row r="48" spans="1:14" ht="17.25" customHeight="1" x14ac:dyDescent="0.25">
      <c r="A48" s="3"/>
      <c r="B48" s="28" t="s">
        <v>33</v>
      </c>
      <c r="C48" s="3">
        <v>500</v>
      </c>
      <c r="D48" s="3">
        <v>8250</v>
      </c>
      <c r="E48" s="3"/>
      <c r="F48" s="28" t="s">
        <v>38</v>
      </c>
      <c r="G48" s="3">
        <v>500</v>
      </c>
      <c r="H48" s="3"/>
      <c r="I48" s="28" t="s">
        <v>56</v>
      </c>
      <c r="J48" s="3"/>
      <c r="K48" s="3"/>
      <c r="L48" s="3"/>
      <c r="M48" s="3"/>
      <c r="N48" s="4"/>
    </row>
    <row r="49" spans="1:14" ht="17.25" customHeight="1" x14ac:dyDescent="0.25">
      <c r="A49" s="25" t="s">
        <v>25</v>
      </c>
      <c r="B49" s="8" t="s">
        <v>17</v>
      </c>
      <c r="C49" s="3" t="e">
        <f>C50+C53+C54+C55+#REF!</f>
        <v>#REF!</v>
      </c>
      <c r="D49" s="3">
        <f>SUM(D50:D54)</f>
        <v>7600</v>
      </c>
      <c r="E49" s="25" t="s">
        <v>25</v>
      </c>
      <c r="F49" s="8" t="s">
        <v>17</v>
      </c>
      <c r="G49" s="3" t="e">
        <f>G50+G53+G54+G55+#REF!</f>
        <v>#REF!</v>
      </c>
      <c r="H49" s="25"/>
      <c r="I49" s="21" t="s">
        <v>57</v>
      </c>
      <c r="J49" s="4">
        <f>J50</f>
        <v>0</v>
      </c>
      <c r="K49" s="4"/>
      <c r="L49" s="4">
        <f>L50</f>
        <v>0</v>
      </c>
      <c r="M49" s="4"/>
      <c r="N49" s="4"/>
    </row>
    <row r="50" spans="1:14" x14ac:dyDescent="0.25">
      <c r="A50" s="3"/>
      <c r="B50" s="28" t="s">
        <v>34</v>
      </c>
      <c r="C50" s="3">
        <v>1200</v>
      </c>
      <c r="D50" s="3">
        <v>600</v>
      </c>
      <c r="E50" s="3"/>
      <c r="F50" s="28" t="s">
        <v>34</v>
      </c>
      <c r="G50" s="3">
        <v>1200</v>
      </c>
      <c r="H50" s="3"/>
      <c r="I50" s="21" t="s">
        <v>58</v>
      </c>
      <c r="J50" s="3"/>
      <c r="K50" s="3"/>
      <c r="L50" s="3"/>
      <c r="M50" s="3"/>
      <c r="N50" s="4"/>
    </row>
    <row r="51" spans="1:14" x14ac:dyDescent="0.25">
      <c r="A51" s="3"/>
      <c r="B51" s="28"/>
      <c r="C51" s="3"/>
      <c r="D51" s="3"/>
      <c r="E51" s="3"/>
      <c r="F51" s="28"/>
      <c r="G51" s="3"/>
      <c r="H51" s="3"/>
      <c r="I51" s="21" t="s">
        <v>45</v>
      </c>
      <c r="J51" s="3"/>
      <c r="K51" s="3"/>
      <c r="L51" s="3"/>
      <c r="M51" s="3"/>
      <c r="N51" s="4"/>
    </row>
    <row r="52" spans="1:14" s="33" customFormat="1" x14ac:dyDescent="0.25">
      <c r="A52" s="3"/>
      <c r="B52" s="28"/>
      <c r="C52" s="3"/>
      <c r="D52" s="3"/>
      <c r="E52" s="3"/>
      <c r="F52" s="28"/>
      <c r="G52" s="3"/>
      <c r="H52" s="3"/>
      <c r="I52" s="21" t="s">
        <v>71</v>
      </c>
      <c r="J52" s="3"/>
      <c r="K52" s="3"/>
      <c r="L52" s="3"/>
      <c r="M52" s="3"/>
      <c r="N52" s="4"/>
    </row>
    <row r="53" spans="1:14" ht="18" customHeight="1" x14ac:dyDescent="0.25">
      <c r="A53" s="3"/>
      <c r="B53" s="28" t="s">
        <v>33</v>
      </c>
      <c r="C53" s="3">
        <v>750</v>
      </c>
      <c r="D53" s="3">
        <v>2300</v>
      </c>
      <c r="E53" s="3"/>
      <c r="F53" s="28" t="s">
        <v>38</v>
      </c>
      <c r="G53" s="3">
        <v>750</v>
      </c>
      <c r="H53" s="3"/>
      <c r="I53" s="24" t="s">
        <v>72</v>
      </c>
      <c r="J53" s="4">
        <f>J54+J55</f>
        <v>0</v>
      </c>
      <c r="K53" s="4"/>
      <c r="L53" s="4">
        <f>L54+L55</f>
        <v>0</v>
      </c>
      <c r="M53" s="4"/>
      <c r="N53" s="4"/>
    </row>
    <row r="54" spans="1:14" x14ac:dyDescent="0.25">
      <c r="A54" s="3"/>
      <c r="B54" s="28" t="s">
        <v>35</v>
      </c>
      <c r="C54" s="3">
        <v>1800</v>
      </c>
      <c r="D54" s="3">
        <v>4700</v>
      </c>
      <c r="E54" s="3"/>
      <c r="F54" s="28" t="s">
        <v>35</v>
      </c>
      <c r="G54" s="3">
        <v>1800</v>
      </c>
      <c r="H54" s="3"/>
      <c r="I54" s="28" t="s">
        <v>49</v>
      </c>
      <c r="J54" s="3"/>
      <c r="K54" s="3"/>
      <c r="L54" s="3"/>
      <c r="M54" s="3"/>
      <c r="N54" s="4"/>
    </row>
    <row r="55" spans="1:14" x14ac:dyDescent="0.25">
      <c r="A55" s="25"/>
      <c r="B55" s="28" t="s">
        <v>36</v>
      </c>
      <c r="C55" s="3">
        <v>800</v>
      </c>
      <c r="D55" s="3" t="e">
        <f>SUM(#REF!)</f>
        <v>#REF!</v>
      </c>
      <c r="E55" s="25"/>
      <c r="F55" s="28" t="s">
        <v>36</v>
      </c>
      <c r="G55" s="3">
        <v>800</v>
      </c>
      <c r="H55" s="25"/>
      <c r="I55" s="30" t="s">
        <v>50</v>
      </c>
      <c r="J55" s="3"/>
      <c r="K55" s="3"/>
      <c r="L55" s="3"/>
      <c r="M55" s="3"/>
      <c r="N55" s="4"/>
    </row>
    <row r="56" spans="1:14" x14ac:dyDescent="0.25">
      <c r="A56" s="4"/>
      <c r="B56" s="16"/>
      <c r="C56" s="3"/>
      <c r="D56" s="3"/>
      <c r="E56" s="4"/>
      <c r="F56" s="16"/>
      <c r="G56" s="3"/>
      <c r="H56" s="4"/>
      <c r="I56" s="16" t="s">
        <v>51</v>
      </c>
      <c r="J56" s="4">
        <v>343079</v>
      </c>
      <c r="K56" s="4"/>
      <c r="L56" s="4">
        <f>K56-J56</f>
        <v>-343079</v>
      </c>
      <c r="M56" s="4"/>
      <c r="N56" s="4"/>
    </row>
    <row r="57" spans="1:14" s="36" customFormat="1" x14ac:dyDescent="0.25">
      <c r="A57" s="4"/>
      <c r="B57" s="16"/>
      <c r="C57" s="3"/>
      <c r="D57" s="3"/>
      <c r="E57" s="4"/>
      <c r="F57" s="16"/>
      <c r="G57" s="3"/>
      <c r="H57" s="4" t="s">
        <v>73</v>
      </c>
      <c r="I57" s="38" t="s">
        <v>74</v>
      </c>
      <c r="J57" s="4"/>
      <c r="K57" s="4"/>
      <c r="L57" s="4"/>
      <c r="M57" s="4"/>
      <c r="N57" s="4"/>
    </row>
    <row r="58" spans="1:14" s="36" customFormat="1" x14ac:dyDescent="0.25">
      <c r="A58" s="4"/>
      <c r="B58" s="16"/>
      <c r="C58" s="3"/>
      <c r="D58" s="3"/>
      <c r="E58" s="4"/>
      <c r="F58" s="16"/>
      <c r="G58" s="3"/>
      <c r="H58" s="4"/>
      <c r="I58" s="16" t="s">
        <v>65</v>
      </c>
      <c r="J58" s="4"/>
      <c r="K58" s="4"/>
      <c r="L58" s="4"/>
      <c r="M58" s="4">
        <v>60019</v>
      </c>
      <c r="N58" s="4"/>
    </row>
    <row r="59" spans="1:14" s="14" customFormat="1" ht="20.25" customHeight="1" x14ac:dyDescent="0.25">
      <c r="A59" s="4"/>
      <c r="B59" s="31" t="s">
        <v>12</v>
      </c>
      <c r="C59" s="4" t="e">
        <f>C37+C44+C45+#REF!+C23</f>
        <v>#REF!</v>
      </c>
      <c r="D59" s="4" t="e">
        <f>D37+#REF!+D44+D45</f>
        <v>#REF!</v>
      </c>
      <c r="E59" s="4"/>
      <c r="F59" s="31" t="s">
        <v>12</v>
      </c>
      <c r="G59" s="4" t="e">
        <f>G37+G44+G45+#REF!+G23</f>
        <v>#REF!</v>
      </c>
      <c r="H59" s="4"/>
      <c r="I59" s="31" t="s">
        <v>12</v>
      </c>
      <c r="J59" s="4" t="e">
        <f>#REF!+J23+J44+J45+J56</f>
        <v>#REF!</v>
      </c>
      <c r="K59" s="4">
        <f>K23+K24+K27+K34+K45+K47+K46</f>
        <v>600000</v>
      </c>
      <c r="L59" s="4" t="e">
        <f>#REF!+L23+L44+L45+L56</f>
        <v>#REF!</v>
      </c>
      <c r="M59" s="4">
        <f>M23+M24+M27+M34+M45+M47+M46+M58</f>
        <v>600000</v>
      </c>
      <c r="N59" s="4">
        <f t="shared" si="0"/>
        <v>0</v>
      </c>
    </row>
    <row r="60" spans="1:14" s="14" customFormat="1" ht="20.25" customHeight="1" x14ac:dyDescent="0.25">
      <c r="D60" s="32"/>
    </row>
    <row r="61" spans="1:14" hidden="1" x14ac:dyDescent="0.25">
      <c r="A61" s="1"/>
      <c r="B61" s="2"/>
      <c r="E61" s="1"/>
      <c r="F61" s="2"/>
      <c r="H61" s="1"/>
      <c r="I61" s="2"/>
    </row>
    <row r="62" spans="1:14" hidden="1" x14ac:dyDescent="0.25">
      <c r="A62" s="1"/>
      <c r="B62" s="2"/>
      <c r="E62" s="1"/>
      <c r="F62" s="2"/>
      <c r="H62" s="1"/>
      <c r="I62" s="2"/>
    </row>
    <row r="63" spans="1:14" hidden="1" x14ac:dyDescent="0.25">
      <c r="A63" s="1"/>
      <c r="B63" s="2"/>
      <c r="E63" s="1"/>
      <c r="F63" s="2"/>
      <c r="H63" s="1"/>
      <c r="I63" s="2"/>
    </row>
    <row r="64" spans="1:14" hidden="1" x14ac:dyDescent="0.25">
      <c r="A64" s="1"/>
      <c r="B64" s="2"/>
      <c r="E64" s="1"/>
      <c r="F64" s="2"/>
      <c r="H64" s="1"/>
      <c r="I64" s="2"/>
    </row>
    <row r="65" spans="1:14" hidden="1" x14ac:dyDescent="0.25">
      <c r="A65" s="1"/>
      <c r="B65" s="1"/>
      <c r="E65" s="1"/>
      <c r="F65" s="1"/>
      <c r="H65" s="1"/>
      <c r="I65" s="1"/>
    </row>
    <row r="66" spans="1:14" hidden="1" x14ac:dyDescent="0.25">
      <c r="A66" s="1"/>
      <c r="E66" s="1"/>
      <c r="H66" s="1"/>
    </row>
    <row r="67" spans="1:14" x14ac:dyDescent="0.25">
      <c r="A67" s="2"/>
      <c r="B67" s="7">
        <v>130130</v>
      </c>
      <c r="C67" s="7" t="e">
        <f>C35+C36+C40+#REF!+#REF!+#REF!</f>
        <v>#REF!</v>
      </c>
      <c r="E67" s="2"/>
      <c r="F67" s="7">
        <v>130130</v>
      </c>
      <c r="G67" s="7" t="e">
        <f>G35+G36+#REF!+#REF!+#REF!</f>
        <v>#REF!</v>
      </c>
      <c r="H67" s="2"/>
    </row>
    <row r="68" spans="1:14" x14ac:dyDescent="0.25">
      <c r="A68" s="2"/>
      <c r="B68" s="7">
        <v>110320</v>
      </c>
      <c r="C68" s="7">
        <f>C39</f>
        <v>22650</v>
      </c>
      <c r="E68" s="2"/>
      <c r="F68" s="7">
        <v>110320</v>
      </c>
      <c r="G68" s="7">
        <f>G39</f>
        <v>22650</v>
      </c>
      <c r="H68" s="2"/>
    </row>
    <row r="69" spans="1:14" x14ac:dyDescent="0.25">
      <c r="A69" s="2"/>
      <c r="B69" s="7">
        <v>110360</v>
      </c>
      <c r="C69" s="7" t="e">
        <f>C45</f>
        <v>#REF!</v>
      </c>
      <c r="E69" s="2"/>
      <c r="F69" s="7">
        <v>110360</v>
      </c>
      <c r="H69" s="2"/>
      <c r="K69" s="14"/>
      <c r="M69" s="14"/>
      <c r="N69" s="14"/>
    </row>
    <row r="70" spans="1:14" x14ac:dyDescent="0.25">
      <c r="A70" s="2"/>
      <c r="B70" s="7">
        <v>240120</v>
      </c>
      <c r="C70" s="7">
        <f>C38</f>
        <v>211390</v>
      </c>
      <c r="E70" s="2"/>
      <c r="F70" s="7">
        <v>240120</v>
      </c>
      <c r="G70" s="7">
        <f>G38+G40</f>
        <v>288720</v>
      </c>
      <c r="H70" s="2"/>
    </row>
    <row r="71" spans="1:14" x14ac:dyDescent="0.25">
      <c r="B71" s="7">
        <v>111070</v>
      </c>
      <c r="C71" s="7" t="e">
        <f>#REF!</f>
        <v>#REF!</v>
      </c>
      <c r="F71" s="7">
        <v>111070</v>
      </c>
      <c r="G71" s="7" t="e">
        <f>#REF!+G45</f>
        <v>#REF!</v>
      </c>
    </row>
    <row r="72" spans="1:14" x14ac:dyDescent="0.25">
      <c r="C72" s="7" t="e">
        <f>SUM(C67:C71)</f>
        <v>#REF!</v>
      </c>
      <c r="G72" s="7" t="e">
        <f>SUM(G67:G71)</f>
        <v>#REF!</v>
      </c>
    </row>
  </sheetData>
  <mergeCells count="11">
    <mergeCell ref="A21:N21"/>
    <mergeCell ref="A12:D12"/>
    <mergeCell ref="A1:D1"/>
    <mergeCell ref="A8:C8"/>
    <mergeCell ref="A9:D9"/>
    <mergeCell ref="A10:D10"/>
    <mergeCell ref="A11:D11"/>
    <mergeCell ref="A13:C13"/>
    <mergeCell ref="A18:D18"/>
    <mergeCell ref="A19:D19"/>
    <mergeCell ref="A14:D14"/>
  </mergeCells>
  <pageMargins left="0.9055118110236221" right="0.19685039370078741" top="0.51181102362204722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Кирсанова</dc:creator>
  <cp:lastModifiedBy>USER</cp:lastModifiedBy>
  <cp:lastPrinted>2024-09-26T14:07:04Z</cp:lastPrinted>
  <dcterms:created xsi:type="dcterms:W3CDTF">2020-05-18T08:47:23Z</dcterms:created>
  <dcterms:modified xsi:type="dcterms:W3CDTF">2024-09-26T14:07:08Z</dcterms:modified>
</cp:coreProperties>
</file>