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ER\alldocs\СНЕЖАНА\от ИГОРЯ\проекты решений на сесию 2025 года\проект на сессию 13-02-2025\сессия 19 (1-е пленарное заседание) ПОСЛЕ СЕССИИ\Проект 7\"/>
    </mc:Choice>
  </mc:AlternateContent>
  <bookViews>
    <workbookView xWindow="0" yWindow="0" windowWidth="10320" windowHeight="6705" firstSheet="2" activeTab="2"/>
  </bookViews>
  <sheets>
    <sheet name="Лист1" sheetId="1" r:id="rId1"/>
    <sheet name="Лист2" sheetId="10" state="hidden" r:id="rId2"/>
    <sheet name="2022" sheetId="31" r:id="rId3"/>
  </sheets>
  <definedNames>
    <definedName name="_xlnm.Print_Titles" localSheetId="2">'2022'!$7:$9</definedName>
    <definedName name="_xlnm.Print_Area" localSheetId="2">'2022'!$A$1:$AD$841</definedName>
  </definedNames>
  <calcPr calcId="152511"/>
</workbook>
</file>

<file path=xl/calcChain.xml><?xml version="1.0" encoding="utf-8"?>
<calcChain xmlns="http://schemas.openxmlformats.org/spreadsheetml/2006/main">
  <c r="U790" i="31" l="1"/>
  <c r="U795" i="31"/>
  <c r="U796" i="31"/>
  <c r="U797" i="31"/>
  <c r="U798" i="31"/>
  <c r="U799" i="31"/>
  <c r="U805" i="31"/>
  <c r="U810" i="31"/>
  <c r="U815" i="31"/>
  <c r="U820" i="31"/>
  <c r="U825" i="31"/>
  <c r="U830" i="31"/>
  <c r="U835" i="31"/>
  <c r="U840" i="31"/>
  <c r="U800" i="31" l="1"/>
  <c r="O526" i="31"/>
  <c r="N526" i="31"/>
  <c r="X527" i="31"/>
  <c r="X528" i="31"/>
  <c r="X529" i="31"/>
  <c r="X526" i="31"/>
  <c r="W527" i="31"/>
  <c r="W528" i="31"/>
  <c r="W529" i="31"/>
  <c r="W526" i="31"/>
  <c r="U527" i="31"/>
  <c r="U528" i="31"/>
  <c r="U529" i="31"/>
  <c r="U526" i="31"/>
  <c r="T527" i="31"/>
  <c r="T528" i="31"/>
  <c r="T529" i="31"/>
  <c r="T526" i="31"/>
  <c r="X770" i="31"/>
  <c r="W770" i="31"/>
  <c r="T770" i="31"/>
  <c r="R770" i="31"/>
  <c r="V769" i="31"/>
  <c r="S769" i="31"/>
  <c r="V768" i="31"/>
  <c r="S768" i="31"/>
  <c r="AA767" i="31"/>
  <c r="O768" i="31" s="1"/>
  <c r="AA768" i="31" s="1"/>
  <c r="O769" i="31" s="1"/>
  <c r="AA769" i="31" s="1"/>
  <c r="Z767" i="31"/>
  <c r="N768" i="31" s="1"/>
  <c r="V767" i="31"/>
  <c r="S767" i="31"/>
  <c r="Y767" i="31" s="1"/>
  <c r="M767" i="31"/>
  <c r="AA766" i="31"/>
  <c r="Z766" i="31"/>
  <c r="V766" i="31"/>
  <c r="V770" i="31" s="1"/>
  <c r="S766" i="31"/>
  <c r="M766" i="31"/>
  <c r="Y766" i="31" l="1"/>
  <c r="M768" i="31"/>
  <c r="Y768" i="31" s="1"/>
  <c r="S770" i="31"/>
  <c r="Z768" i="31"/>
  <c r="N769" i="31" s="1"/>
  <c r="V624" i="31"/>
  <c r="M769" i="31" l="1"/>
  <c r="Y769" i="31" s="1"/>
  <c r="Z769" i="31"/>
  <c r="O426" i="31"/>
  <c r="N426" i="31"/>
  <c r="U427" i="31"/>
  <c r="U428" i="31"/>
  <c r="U429" i="31"/>
  <c r="T427" i="31"/>
  <c r="T428" i="31"/>
  <c r="T429" i="31"/>
  <c r="U426" i="31"/>
  <c r="T426" i="31"/>
  <c r="T430" i="31" l="1"/>
  <c r="X427" i="31"/>
  <c r="X428" i="31"/>
  <c r="X429" i="31"/>
  <c r="X426" i="31"/>
  <c r="W427" i="31"/>
  <c r="W428" i="31"/>
  <c r="W429" i="31"/>
  <c r="W426" i="31"/>
  <c r="X525" i="31"/>
  <c r="W525" i="31"/>
  <c r="U525" i="31"/>
  <c r="T525" i="31"/>
  <c r="R525" i="31"/>
  <c r="AA524" i="31"/>
  <c r="Z524" i="31"/>
  <c r="V524" i="31"/>
  <c r="S524" i="31"/>
  <c r="M524" i="31"/>
  <c r="AA523" i="31"/>
  <c r="Z523" i="31"/>
  <c r="V523" i="31"/>
  <c r="S523" i="31"/>
  <c r="M523" i="31"/>
  <c r="AA522" i="31"/>
  <c r="Z522" i="31"/>
  <c r="V522" i="31"/>
  <c r="S522" i="31"/>
  <c r="M522" i="31"/>
  <c r="AA521" i="31"/>
  <c r="Z521" i="31"/>
  <c r="V521" i="31"/>
  <c r="S521" i="31"/>
  <c r="M521" i="31"/>
  <c r="Y521" i="31" s="1"/>
  <c r="Y523" i="31" l="1"/>
  <c r="V525" i="31"/>
  <c r="Y522" i="31"/>
  <c r="U430" i="31"/>
  <c r="S430" i="31" s="1"/>
  <c r="Y524" i="31"/>
  <c r="S525" i="31"/>
  <c r="Z432" i="31"/>
  <c r="Z433" i="31"/>
  <c r="Z434" i="31"/>
  <c r="AA432" i="31"/>
  <c r="AA433" i="31"/>
  <c r="V433" i="31"/>
  <c r="V434" i="31"/>
  <c r="X272" i="31" l="1"/>
  <c r="X273" i="31"/>
  <c r="X274" i="31"/>
  <c r="X271" i="31"/>
  <c r="W272" i="31"/>
  <c r="W273" i="31"/>
  <c r="W274" i="31"/>
  <c r="W271" i="31"/>
  <c r="U272" i="31"/>
  <c r="U273" i="31"/>
  <c r="U274" i="31"/>
  <c r="U271" i="31"/>
  <c r="T272" i="31"/>
  <c r="T273" i="31"/>
  <c r="T274" i="31"/>
  <c r="T271" i="31"/>
  <c r="X425" i="31"/>
  <c r="W425" i="31"/>
  <c r="U425" i="31"/>
  <c r="T425" i="31"/>
  <c r="R425" i="31"/>
  <c r="V424" i="31"/>
  <c r="S424" i="31"/>
  <c r="V423" i="31"/>
  <c r="S423" i="31"/>
  <c r="V422" i="31"/>
  <c r="S422" i="31"/>
  <c r="AA421" i="31"/>
  <c r="O422" i="31" s="1"/>
  <c r="Z421" i="31"/>
  <c r="N422" i="31" s="1"/>
  <c r="Z422" i="31" s="1"/>
  <c r="N423" i="31" s="1"/>
  <c r="V421" i="31"/>
  <c r="S421" i="31"/>
  <c r="M421" i="31"/>
  <c r="S425" i="31" l="1"/>
  <c r="V425" i="31"/>
  <c r="Z423" i="31"/>
  <c r="N424" i="31" s="1"/>
  <c r="AA422" i="31"/>
  <c r="O423" i="31" s="1"/>
  <c r="AA423" i="31" s="1"/>
  <c r="O424" i="31" s="1"/>
  <c r="AA424" i="31" s="1"/>
  <c r="M422" i="31"/>
  <c r="Y422" i="31" s="1"/>
  <c r="Y421" i="31"/>
  <c r="M423" i="31" l="1"/>
  <c r="Y423" i="31" s="1"/>
  <c r="Z424" i="31"/>
  <c r="M424" i="31"/>
  <c r="Y424" i="31" s="1"/>
  <c r="X17" i="31" l="1"/>
  <c r="X18" i="31"/>
  <c r="X19" i="31"/>
  <c r="X16" i="31"/>
  <c r="W17" i="31"/>
  <c r="W18" i="31"/>
  <c r="W19" i="31"/>
  <c r="W16" i="31"/>
  <c r="O17" i="31"/>
  <c r="O18" i="31"/>
  <c r="O19" i="31"/>
  <c r="N17" i="31"/>
  <c r="N18" i="31"/>
  <c r="N19" i="31"/>
  <c r="O16" i="31"/>
  <c r="N16" i="31"/>
  <c r="U17" i="31"/>
  <c r="U18" i="31"/>
  <c r="U19" i="31"/>
  <c r="U16" i="31"/>
  <c r="T17" i="31"/>
  <c r="T18" i="31"/>
  <c r="T19" i="31"/>
  <c r="T16" i="31"/>
  <c r="X250" i="31"/>
  <c r="W250" i="31"/>
  <c r="U250" i="31"/>
  <c r="T250" i="31"/>
  <c r="R250" i="31"/>
  <c r="AA249" i="31"/>
  <c r="Z249" i="31"/>
  <c r="V249" i="31"/>
  <c r="S249" i="31"/>
  <c r="M249" i="31"/>
  <c r="AA248" i="31"/>
  <c r="Z248" i="31"/>
  <c r="V248" i="31"/>
  <c r="S248" i="31"/>
  <c r="M248" i="31"/>
  <c r="AA247" i="31"/>
  <c r="Z247" i="31"/>
  <c r="V247" i="31"/>
  <c r="S247" i="31"/>
  <c r="M247" i="31"/>
  <c r="AA246" i="31"/>
  <c r="Z246" i="31"/>
  <c r="V246" i="31"/>
  <c r="S246" i="31"/>
  <c r="M246" i="31"/>
  <c r="X245" i="31"/>
  <c r="W245" i="31"/>
  <c r="U245" i="31"/>
  <c r="T245" i="31"/>
  <c r="R245" i="31"/>
  <c r="AA244" i="31"/>
  <c r="Z244" i="31"/>
  <c r="V244" i="31"/>
  <c r="S244" i="31"/>
  <c r="M244" i="31"/>
  <c r="AA243" i="31"/>
  <c r="Z243" i="31"/>
  <c r="V243" i="31"/>
  <c r="S243" i="31"/>
  <c r="M243" i="31"/>
  <c r="AA242" i="31"/>
  <c r="Z242" i="31"/>
  <c r="V242" i="31"/>
  <c r="S242" i="31"/>
  <c r="M242" i="31"/>
  <c r="AA241" i="31"/>
  <c r="Z241" i="31"/>
  <c r="V241" i="31"/>
  <c r="S241" i="31"/>
  <c r="M241" i="31"/>
  <c r="X240" i="31"/>
  <c r="W240" i="31"/>
  <c r="U240" i="31"/>
  <c r="T240" i="31"/>
  <c r="R240" i="31"/>
  <c r="AA239" i="31"/>
  <c r="Z239" i="31"/>
  <c r="V239" i="31"/>
  <c r="S239" i="31"/>
  <c r="M239" i="31"/>
  <c r="AA238" i="31"/>
  <c r="Z238" i="31"/>
  <c r="V238" i="31"/>
  <c r="S238" i="31"/>
  <c r="M238" i="31"/>
  <c r="AA237" i="31"/>
  <c r="Z237" i="31"/>
  <c r="V237" i="31"/>
  <c r="S237" i="31"/>
  <c r="M237" i="31"/>
  <c r="AA236" i="31"/>
  <c r="Z236" i="31"/>
  <c r="V236" i="31"/>
  <c r="S236" i="31"/>
  <c r="M236" i="31"/>
  <c r="Y248" i="31" l="1"/>
  <c r="Y246" i="31"/>
  <c r="Y247" i="31"/>
  <c r="Y242" i="31"/>
  <c r="V245" i="31"/>
  <c r="Y243" i="31"/>
  <c r="Y244" i="31"/>
  <c r="V250" i="31"/>
  <c r="S250" i="31"/>
  <c r="Y249" i="31"/>
  <c r="Y241" i="31"/>
  <c r="S245" i="31"/>
  <c r="Y238" i="31"/>
  <c r="S240" i="31"/>
  <c r="Y237" i="31"/>
  <c r="V240" i="31"/>
  <c r="Y239" i="31"/>
  <c r="Y236" i="31"/>
  <c r="X235" i="31" l="1"/>
  <c r="W235" i="31"/>
  <c r="U235" i="31"/>
  <c r="T235" i="31"/>
  <c r="R235" i="31"/>
  <c r="AA234" i="31"/>
  <c r="Z234" i="31"/>
  <c r="V234" i="31"/>
  <c r="S234" i="31"/>
  <c r="M234" i="31"/>
  <c r="AA233" i="31"/>
  <c r="Z233" i="31"/>
  <c r="V233" i="31"/>
  <c r="S233" i="31"/>
  <c r="M233" i="31"/>
  <c r="AA232" i="31"/>
  <c r="Z232" i="31"/>
  <c r="V232" i="31"/>
  <c r="S232" i="31"/>
  <c r="M232" i="31"/>
  <c r="AA231" i="31"/>
  <c r="Z231" i="31"/>
  <c r="V231" i="31"/>
  <c r="S231" i="31"/>
  <c r="M231" i="31"/>
  <c r="Y233" i="31" l="1"/>
  <c r="V235" i="31"/>
  <c r="Y232" i="31"/>
  <c r="Y231" i="31"/>
  <c r="S235" i="31"/>
  <c r="Y234" i="31"/>
  <c r="X225" i="31"/>
  <c r="W225" i="31"/>
  <c r="U225" i="31"/>
  <c r="T225" i="31"/>
  <c r="R225" i="31"/>
  <c r="AA224" i="31"/>
  <c r="Z224" i="31"/>
  <c r="V224" i="31"/>
  <c r="S224" i="31"/>
  <c r="M224" i="31"/>
  <c r="AA223" i="31"/>
  <c r="Z223" i="31"/>
  <c r="V223" i="31"/>
  <c r="S223" i="31"/>
  <c r="M223" i="31"/>
  <c r="AA222" i="31"/>
  <c r="Z222" i="31"/>
  <c r="V222" i="31"/>
  <c r="S222" i="31"/>
  <c r="M222" i="31"/>
  <c r="AA221" i="31"/>
  <c r="Z221" i="31"/>
  <c r="V221" i="31"/>
  <c r="S221" i="31"/>
  <c r="M221" i="31"/>
  <c r="X75" i="31"/>
  <c r="S24" i="31"/>
  <c r="Y221" i="31" l="1"/>
  <c r="Y223" i="31"/>
  <c r="Y222" i="31"/>
  <c r="S225" i="31"/>
  <c r="Y224" i="31"/>
  <c r="V225" i="31"/>
  <c r="W772" i="31"/>
  <c r="W773" i="31"/>
  <c r="W774" i="31"/>
  <c r="X772" i="31"/>
  <c r="X773" i="31"/>
  <c r="X774" i="31"/>
  <c r="X771" i="31"/>
  <c r="W771" i="31"/>
  <c r="U772" i="31"/>
  <c r="U773" i="31"/>
  <c r="U774" i="31"/>
  <c r="U771" i="31"/>
  <c r="T772" i="31"/>
  <c r="T773" i="31"/>
  <c r="T774" i="31"/>
  <c r="T771" i="31"/>
  <c r="U775" i="31" l="1"/>
  <c r="T775" i="31"/>
  <c r="W775" i="31"/>
  <c r="T530" i="31" l="1"/>
  <c r="U530" i="31"/>
  <c r="W530" i="31"/>
  <c r="X765" i="31"/>
  <c r="W765" i="31"/>
  <c r="T765" i="31"/>
  <c r="R765" i="31"/>
  <c r="V764" i="31"/>
  <c r="S764" i="31"/>
  <c r="V763" i="31"/>
  <c r="S763" i="31"/>
  <c r="AA762" i="31"/>
  <c r="O763" i="31" s="1"/>
  <c r="AA763" i="31" s="1"/>
  <c r="O764" i="31" s="1"/>
  <c r="AA764" i="31" s="1"/>
  <c r="Z762" i="31"/>
  <c r="N763" i="31" s="1"/>
  <c r="Z763" i="31" s="1"/>
  <c r="N764" i="31" s="1"/>
  <c r="V762" i="31"/>
  <c r="S762" i="31"/>
  <c r="M762" i="31"/>
  <c r="AA761" i="31"/>
  <c r="Z761" i="31"/>
  <c r="V761" i="31"/>
  <c r="S761" i="31"/>
  <c r="M761" i="31"/>
  <c r="X760" i="31"/>
  <c r="W760" i="31"/>
  <c r="U760" i="31"/>
  <c r="T760" i="31"/>
  <c r="R760" i="31"/>
  <c r="V759" i="31"/>
  <c r="S759" i="31"/>
  <c r="V758" i="31"/>
  <c r="S758" i="31"/>
  <c r="AA757" i="31"/>
  <c r="O758" i="31" s="1"/>
  <c r="AA758" i="31" s="1"/>
  <c r="O759" i="31" s="1"/>
  <c r="AA759" i="31" s="1"/>
  <c r="Z757" i="31"/>
  <c r="N758" i="31" s="1"/>
  <c r="V757" i="31"/>
  <c r="S757" i="31"/>
  <c r="M757" i="31"/>
  <c r="AA756" i="31"/>
  <c r="Z756" i="31"/>
  <c r="V756" i="31"/>
  <c r="S756" i="31"/>
  <c r="M756" i="31"/>
  <c r="Y756" i="31" l="1"/>
  <c r="S765" i="31"/>
  <c r="Y761" i="31"/>
  <c r="V765" i="31"/>
  <c r="Y762" i="31"/>
  <c r="Z764" i="31"/>
  <c r="M764" i="31"/>
  <c r="Y764" i="31" s="1"/>
  <c r="M763" i="31"/>
  <c r="Y763" i="31" s="1"/>
  <c r="S760" i="31"/>
  <c r="V760" i="31"/>
  <c r="Y757" i="31"/>
  <c r="Z758" i="31"/>
  <c r="N759" i="31" s="1"/>
  <c r="M758" i="31"/>
  <c r="Y758" i="31" s="1"/>
  <c r="Z759" i="31" l="1"/>
  <c r="M759" i="31"/>
  <c r="Y759" i="31" s="1"/>
  <c r="X755" i="31" l="1"/>
  <c r="W755" i="31"/>
  <c r="U755" i="31"/>
  <c r="T755" i="31"/>
  <c r="R755" i="31"/>
  <c r="V754" i="31"/>
  <c r="S754" i="31"/>
  <c r="V753" i="31"/>
  <c r="S753" i="31"/>
  <c r="AA752" i="31"/>
  <c r="O753" i="31" s="1"/>
  <c r="AA753" i="31" s="1"/>
  <c r="O754" i="31" s="1"/>
  <c r="AA754" i="31" s="1"/>
  <c r="Z752" i="31"/>
  <c r="N753" i="31" s="1"/>
  <c r="V752" i="31"/>
  <c r="S752" i="31"/>
  <c r="M752" i="31"/>
  <c r="AA751" i="31"/>
  <c r="Z751" i="31"/>
  <c r="V751" i="31"/>
  <c r="S751" i="31"/>
  <c r="M751" i="31"/>
  <c r="N771" i="31"/>
  <c r="O771" i="31"/>
  <c r="N772" i="31"/>
  <c r="O772" i="31"/>
  <c r="N773" i="31"/>
  <c r="O773" i="31"/>
  <c r="S773" i="31"/>
  <c r="N774" i="31"/>
  <c r="O774" i="31"/>
  <c r="S774" i="31"/>
  <c r="V774" i="31"/>
  <c r="M771" i="31" l="1"/>
  <c r="V772" i="31"/>
  <c r="X775" i="31"/>
  <c r="V771" i="31"/>
  <c r="V773" i="31"/>
  <c r="AA772" i="31"/>
  <c r="M772" i="31"/>
  <c r="Y751" i="31"/>
  <c r="Z774" i="31"/>
  <c r="AA774" i="31"/>
  <c r="Z772" i="31"/>
  <c r="AA771" i="31"/>
  <c r="Z773" i="31"/>
  <c r="Z771" i="31"/>
  <c r="AA773" i="31"/>
  <c r="M773" i="31"/>
  <c r="S772" i="31"/>
  <c r="V755" i="31"/>
  <c r="S755" i="31"/>
  <c r="Y752" i="31"/>
  <c r="Z753" i="31"/>
  <c r="N754" i="31" s="1"/>
  <c r="M753" i="31"/>
  <c r="Y753" i="31" s="1"/>
  <c r="S771" i="31"/>
  <c r="M774" i="31"/>
  <c r="Y774" i="31" s="1"/>
  <c r="V775" i="31" l="1"/>
  <c r="Y771" i="31"/>
  <c r="Y772" i="31"/>
  <c r="Y773" i="31"/>
  <c r="Z754" i="31"/>
  <c r="M754" i="31"/>
  <c r="Y754" i="31" s="1"/>
  <c r="X520" i="31" l="1"/>
  <c r="W520" i="31"/>
  <c r="U520" i="31"/>
  <c r="T520" i="31"/>
  <c r="R520" i="31"/>
  <c r="AA519" i="31"/>
  <c r="Z519" i="31"/>
  <c r="V519" i="31"/>
  <c r="S519" i="31"/>
  <c r="M519" i="31"/>
  <c r="AA518" i="31"/>
  <c r="Z518" i="31"/>
  <c r="V518" i="31"/>
  <c r="S518" i="31"/>
  <c r="M518" i="31"/>
  <c r="AA517" i="31"/>
  <c r="Z517" i="31"/>
  <c r="V517" i="31"/>
  <c r="S517" i="31"/>
  <c r="M517" i="31"/>
  <c r="AA516" i="31"/>
  <c r="Z516" i="31"/>
  <c r="V516" i="31"/>
  <c r="S516" i="31"/>
  <c r="M516" i="31"/>
  <c r="M526" i="31"/>
  <c r="V527" i="31"/>
  <c r="V528" i="31"/>
  <c r="V529" i="31"/>
  <c r="Y516" i="31" l="1"/>
  <c r="V520" i="31"/>
  <c r="AA526" i="31"/>
  <c r="Y517" i="31"/>
  <c r="S529" i="31"/>
  <c r="Y518" i="31"/>
  <c r="Y519" i="31"/>
  <c r="S527" i="31"/>
  <c r="X530" i="31"/>
  <c r="S528" i="31"/>
  <c r="S520" i="31"/>
  <c r="S526" i="31"/>
  <c r="Z526" i="31"/>
  <c r="V526" i="31"/>
  <c r="V530" i="31" s="1"/>
  <c r="Y526" i="31" l="1"/>
  <c r="S530" i="31"/>
  <c r="X252" i="31"/>
  <c r="X253" i="31"/>
  <c r="X254" i="31"/>
  <c r="X251" i="31"/>
  <c r="W252" i="31"/>
  <c r="W253" i="31"/>
  <c r="W254" i="31"/>
  <c r="X230" i="31" l="1"/>
  <c r="W230" i="31"/>
  <c r="U230" i="31"/>
  <c r="T230" i="31"/>
  <c r="R230" i="31"/>
  <c r="AA229" i="31"/>
  <c r="Z229" i="31"/>
  <c r="V229" i="31"/>
  <c r="S229" i="31"/>
  <c r="M229" i="31"/>
  <c r="AA228" i="31"/>
  <c r="Z228" i="31"/>
  <c r="V228" i="31"/>
  <c r="S228" i="31"/>
  <c r="M228" i="31"/>
  <c r="AA227" i="31"/>
  <c r="Z227" i="31"/>
  <c r="V227" i="31"/>
  <c r="S227" i="31"/>
  <c r="M227" i="31"/>
  <c r="AA226" i="31"/>
  <c r="Z226" i="31"/>
  <c r="V226" i="31"/>
  <c r="S226" i="31"/>
  <c r="M226" i="31"/>
  <c r="M192" i="31"/>
  <c r="M193" i="31"/>
  <c r="M194" i="31"/>
  <c r="S192" i="31"/>
  <c r="S193" i="31"/>
  <c r="S194" i="31"/>
  <c r="S191" i="31"/>
  <c r="Y226" i="31" l="1"/>
  <c r="Y229" i="31"/>
  <c r="Y227" i="31"/>
  <c r="V230" i="31"/>
  <c r="Y228" i="31"/>
  <c r="S230" i="31"/>
  <c r="S272" i="31" l="1"/>
  <c r="S271" i="31"/>
  <c r="S273" i="31"/>
  <c r="X420" i="31"/>
  <c r="W420" i="31"/>
  <c r="U420" i="31"/>
  <c r="T420" i="31"/>
  <c r="R420" i="31"/>
  <c r="V419" i="31"/>
  <c r="S419" i="31"/>
  <c r="V418" i="31"/>
  <c r="S418" i="31"/>
  <c r="V417" i="31"/>
  <c r="S417" i="31"/>
  <c r="AA416" i="31"/>
  <c r="O417" i="31" s="1"/>
  <c r="AA417" i="31" s="1"/>
  <c r="O418" i="31" s="1"/>
  <c r="AA418" i="31" s="1"/>
  <c r="O419" i="31" s="1"/>
  <c r="AA419" i="31" s="1"/>
  <c r="Z416" i="31"/>
  <c r="N417" i="31" s="1"/>
  <c r="V416" i="31"/>
  <c r="S416" i="31"/>
  <c r="M416" i="31"/>
  <c r="S426" i="31"/>
  <c r="V426" i="31"/>
  <c r="V427" i="31"/>
  <c r="V428" i="31"/>
  <c r="S429" i="31"/>
  <c r="V429" i="31"/>
  <c r="X415" i="31"/>
  <c r="W415" i="31"/>
  <c r="U415" i="31"/>
  <c r="T415" i="31"/>
  <c r="R415" i="31"/>
  <c r="V414" i="31"/>
  <c r="S414" i="31"/>
  <c r="V413" i="31"/>
  <c r="S413" i="31"/>
  <c r="V412" i="31"/>
  <c r="S412" i="31"/>
  <c r="AA411" i="31"/>
  <c r="O412" i="31" s="1"/>
  <c r="Z411" i="31"/>
  <c r="N412" i="31" s="1"/>
  <c r="Z412" i="31" s="1"/>
  <c r="N413" i="31" s="1"/>
  <c r="V411" i="31"/>
  <c r="S411" i="31"/>
  <c r="M411" i="31"/>
  <c r="X410" i="31"/>
  <c r="W410" i="31"/>
  <c r="U410" i="31"/>
  <c r="T410" i="31"/>
  <c r="R410" i="31"/>
  <c r="V409" i="31"/>
  <c r="S409" i="31"/>
  <c r="V408" i="31"/>
  <c r="S408" i="31"/>
  <c r="V407" i="31"/>
  <c r="S407" i="31"/>
  <c r="AA406" i="31"/>
  <c r="O407" i="31" s="1"/>
  <c r="AA407" i="31" s="1"/>
  <c r="O408" i="31" s="1"/>
  <c r="AA408" i="31" s="1"/>
  <c r="O409" i="31" s="1"/>
  <c r="AA409" i="31" s="1"/>
  <c r="Z406" i="31"/>
  <c r="N407" i="31" s="1"/>
  <c r="Z407" i="31" s="1"/>
  <c r="N408" i="31" s="1"/>
  <c r="V406" i="31"/>
  <c r="S406" i="31"/>
  <c r="M406" i="31"/>
  <c r="X405" i="31"/>
  <c r="W405" i="31"/>
  <c r="U405" i="31"/>
  <c r="T405" i="31"/>
  <c r="R405" i="31"/>
  <c r="V404" i="31"/>
  <c r="S404" i="31"/>
  <c r="V403" i="31"/>
  <c r="S403" i="31"/>
  <c r="V402" i="31"/>
  <c r="S402" i="31"/>
  <c r="AA401" i="31"/>
  <c r="O402" i="31" s="1"/>
  <c r="AA402" i="31" s="1"/>
  <c r="O403" i="31" s="1"/>
  <c r="AA403" i="31" s="1"/>
  <c r="O404" i="31" s="1"/>
  <c r="AA404" i="31" s="1"/>
  <c r="Z401" i="31"/>
  <c r="N402" i="31" s="1"/>
  <c r="V401" i="31"/>
  <c r="S401" i="31"/>
  <c r="M401" i="31"/>
  <c r="X400" i="31"/>
  <c r="W400" i="31"/>
  <c r="U400" i="31"/>
  <c r="T400" i="31"/>
  <c r="R400" i="31"/>
  <c r="V399" i="31"/>
  <c r="S399" i="31"/>
  <c r="V398" i="31"/>
  <c r="S398" i="31"/>
  <c r="V397" i="31"/>
  <c r="S397" i="31"/>
  <c r="AA396" i="31"/>
  <c r="O397" i="31" s="1"/>
  <c r="AA397" i="31" s="1"/>
  <c r="O398" i="31" s="1"/>
  <c r="AA398" i="31" s="1"/>
  <c r="O399" i="31" s="1"/>
  <c r="AA399" i="31" s="1"/>
  <c r="Z396" i="31"/>
  <c r="N397" i="31" s="1"/>
  <c r="Z397" i="31" s="1"/>
  <c r="N398" i="31" s="1"/>
  <c r="V396" i="31"/>
  <c r="S396" i="31"/>
  <c r="M396" i="31"/>
  <c r="X395" i="31"/>
  <c r="W395" i="31"/>
  <c r="U395" i="31"/>
  <c r="T395" i="31"/>
  <c r="R395" i="31"/>
  <c r="V394" i="31"/>
  <c r="S394" i="31"/>
  <c r="V393" i="31"/>
  <c r="S393" i="31"/>
  <c r="V392" i="31"/>
  <c r="S392" i="31"/>
  <c r="AA391" i="31"/>
  <c r="O392" i="31" s="1"/>
  <c r="AA392" i="31" s="1"/>
  <c r="O393" i="31" s="1"/>
  <c r="AA393" i="31" s="1"/>
  <c r="O394" i="31" s="1"/>
  <c r="AA394" i="31" s="1"/>
  <c r="Z391" i="31"/>
  <c r="N392" i="31" s="1"/>
  <c r="V391" i="31"/>
  <c r="S391" i="31"/>
  <c r="M391" i="31"/>
  <c r="S420" i="31" l="1"/>
  <c r="W430" i="31"/>
  <c r="V430" i="31"/>
  <c r="S428" i="31"/>
  <c r="AA426" i="31"/>
  <c r="S410" i="31"/>
  <c r="S427" i="31"/>
  <c r="X430" i="31"/>
  <c r="Z426" i="31"/>
  <c r="Y416" i="31"/>
  <c r="V420" i="31"/>
  <c r="Z417" i="31"/>
  <c r="N418" i="31" s="1"/>
  <c r="M417" i="31"/>
  <c r="Y417" i="31" s="1"/>
  <c r="V400" i="31"/>
  <c r="S415" i="31"/>
  <c r="M426" i="31"/>
  <c r="Y426" i="31" s="1"/>
  <c r="V415" i="31"/>
  <c r="Z413" i="31"/>
  <c r="N414" i="31" s="1"/>
  <c r="M412" i="31"/>
  <c r="Y412" i="31" s="1"/>
  <c r="AA412" i="31"/>
  <c r="O413" i="31" s="1"/>
  <c r="AA413" i="31" s="1"/>
  <c r="O414" i="31" s="1"/>
  <c r="AA414" i="31" s="1"/>
  <c r="Y396" i="31"/>
  <c r="Y411" i="31"/>
  <c r="V410" i="31"/>
  <c r="Z408" i="31"/>
  <c r="N409" i="31" s="1"/>
  <c r="M408" i="31"/>
  <c r="Y408" i="31" s="1"/>
  <c r="Y401" i="31"/>
  <c r="M407" i="31"/>
  <c r="Y407" i="31" s="1"/>
  <c r="Y406" i="31"/>
  <c r="V405" i="31"/>
  <c r="S405" i="31"/>
  <c r="Z402" i="31"/>
  <c r="N403" i="31" s="1"/>
  <c r="M402" i="31"/>
  <c r="Y402" i="31" s="1"/>
  <c r="S400" i="31"/>
  <c r="Z398" i="31"/>
  <c r="N399" i="31" s="1"/>
  <c r="M398" i="31"/>
  <c r="Y398" i="31" s="1"/>
  <c r="S395" i="31"/>
  <c r="M397" i="31"/>
  <c r="Y397" i="31" s="1"/>
  <c r="Y391" i="31"/>
  <c r="V395" i="31"/>
  <c r="Z392" i="31"/>
  <c r="N393" i="31" s="1"/>
  <c r="M392" i="31"/>
  <c r="Y392" i="31" s="1"/>
  <c r="Z418" i="31" l="1"/>
  <c r="N419" i="31" s="1"/>
  <c r="M418" i="31"/>
  <c r="Y418" i="31" s="1"/>
  <c r="M413" i="31"/>
  <c r="Y413" i="31" s="1"/>
  <c r="Z414" i="31"/>
  <c r="M414" i="31"/>
  <c r="Y414" i="31" s="1"/>
  <c r="Z409" i="31"/>
  <c r="M409" i="31"/>
  <c r="Y409" i="31" s="1"/>
  <c r="Z403" i="31"/>
  <c r="N404" i="31" s="1"/>
  <c r="M403" i="31"/>
  <c r="Y403" i="31" s="1"/>
  <c r="Z399" i="31"/>
  <c r="M399" i="31"/>
  <c r="Y399" i="31" s="1"/>
  <c r="Z393" i="31"/>
  <c r="N394" i="31" s="1"/>
  <c r="M393" i="31"/>
  <c r="Y393" i="31" s="1"/>
  <c r="Z419" i="31" l="1"/>
  <c r="M419" i="31"/>
  <c r="Y419" i="31" s="1"/>
  <c r="Z404" i="31"/>
  <c r="M404" i="31"/>
  <c r="Y404" i="31" s="1"/>
  <c r="Z394" i="31"/>
  <c r="M394" i="31"/>
  <c r="Y394" i="31" s="1"/>
  <c r="X390" i="31" l="1"/>
  <c r="W390" i="31"/>
  <c r="U390" i="31"/>
  <c r="T390" i="31"/>
  <c r="R390" i="31"/>
  <c r="V389" i="31"/>
  <c r="S389" i="31"/>
  <c r="V388" i="31"/>
  <c r="S388" i="31"/>
  <c r="V387" i="31"/>
  <c r="S387" i="31"/>
  <c r="AA386" i="31"/>
  <c r="O387" i="31" s="1"/>
  <c r="AA387" i="31" s="1"/>
  <c r="O388" i="31" s="1"/>
  <c r="AA388" i="31" s="1"/>
  <c r="O389" i="31" s="1"/>
  <c r="AA389" i="31" s="1"/>
  <c r="Z386" i="31"/>
  <c r="N387" i="31" s="1"/>
  <c r="V386" i="31"/>
  <c r="S386" i="31"/>
  <c r="M386" i="31"/>
  <c r="V390" i="31" l="1"/>
  <c r="Y386" i="31"/>
  <c r="S390" i="31"/>
  <c r="Z387" i="31"/>
  <c r="N388" i="31" s="1"/>
  <c r="M387" i="31"/>
  <c r="Y387" i="31" s="1"/>
  <c r="Z388" i="31" l="1"/>
  <c r="N389" i="31" s="1"/>
  <c r="M388" i="31"/>
  <c r="Y388" i="31" s="1"/>
  <c r="X795" i="31"/>
  <c r="W795" i="31"/>
  <c r="T795" i="31"/>
  <c r="R795" i="31"/>
  <c r="AA794" i="31"/>
  <c r="Z794" i="31"/>
  <c r="V794" i="31"/>
  <c r="S794" i="31"/>
  <c r="M794" i="31"/>
  <c r="AA793" i="31"/>
  <c r="Z793" i="31"/>
  <c r="V793" i="31"/>
  <c r="S793" i="31"/>
  <c r="M793" i="31"/>
  <c r="AA792" i="31"/>
  <c r="Z792" i="31"/>
  <c r="V792" i="31"/>
  <c r="S792" i="31"/>
  <c r="M792" i="31"/>
  <c r="AA791" i="31"/>
  <c r="Z791" i="31"/>
  <c r="V791" i="31"/>
  <c r="S791" i="31"/>
  <c r="M791" i="31"/>
  <c r="Y794" i="31" l="1"/>
  <c r="Z389" i="31"/>
  <c r="M389" i="31"/>
  <c r="Y389" i="31" s="1"/>
  <c r="V795" i="31"/>
  <c r="Y793" i="31"/>
  <c r="Y792" i="31"/>
  <c r="Y791" i="31"/>
  <c r="S795" i="31"/>
  <c r="O796" i="31" l="1"/>
  <c r="N796" i="31"/>
  <c r="O271" i="31"/>
  <c r="N271" i="31"/>
  <c r="U267" i="31"/>
  <c r="T267" i="31"/>
  <c r="X270" i="31" l="1"/>
  <c r="X265" i="31" s="1"/>
  <c r="W270" i="31"/>
  <c r="W265" i="31" s="1"/>
  <c r="U270" i="31"/>
  <c r="U265" i="31" s="1"/>
  <c r="T270" i="31"/>
  <c r="T265" i="31" s="1"/>
  <c r="AA269" i="31"/>
  <c r="Z269" i="31"/>
  <c r="V269" i="31"/>
  <c r="S269" i="31"/>
  <c r="R269" i="31" s="1"/>
  <c r="M269" i="31"/>
  <c r="AA268" i="31"/>
  <c r="Z268" i="31"/>
  <c r="V268" i="31"/>
  <c r="S268" i="31"/>
  <c r="R268" i="31" s="1"/>
  <c r="M268" i="31"/>
  <c r="AA267" i="31"/>
  <c r="Z267" i="31"/>
  <c r="V267" i="31"/>
  <c r="S267" i="31"/>
  <c r="M267" i="31"/>
  <c r="AA266" i="31"/>
  <c r="Z266" i="31"/>
  <c r="V266" i="31"/>
  <c r="S266" i="31"/>
  <c r="R266" i="31" s="1"/>
  <c r="M266" i="31"/>
  <c r="X264" i="31"/>
  <c r="V264" i="31" s="1"/>
  <c r="W264" i="31"/>
  <c r="U264" i="31"/>
  <c r="T264" i="31"/>
  <c r="O264" i="31"/>
  <c r="N264" i="31"/>
  <c r="X263" i="31"/>
  <c r="V263" i="31" s="1"/>
  <c r="W263" i="31"/>
  <c r="U263" i="31"/>
  <c r="T263" i="31"/>
  <c r="O263" i="31"/>
  <c r="N263" i="31"/>
  <c r="X262" i="31"/>
  <c r="V262" i="31" s="1"/>
  <c r="W262" i="31"/>
  <c r="U262" i="31"/>
  <c r="T262" i="31"/>
  <c r="O262" i="31"/>
  <c r="N262" i="31"/>
  <c r="X261" i="31"/>
  <c r="V261" i="31" s="1"/>
  <c r="W261" i="31"/>
  <c r="U261" i="31"/>
  <c r="T261" i="31"/>
  <c r="O261" i="31"/>
  <c r="N261" i="31"/>
  <c r="Y267" i="31" l="1"/>
  <c r="M262" i="31"/>
  <c r="S263" i="31"/>
  <c r="M264" i="31"/>
  <c r="M261" i="31"/>
  <c r="S261" i="31"/>
  <c r="S262" i="31"/>
  <c r="M263" i="31"/>
  <c r="S264" i="31"/>
  <c r="V265" i="31"/>
  <c r="V270" i="31"/>
  <c r="Y268" i="31"/>
  <c r="AA261" i="31"/>
  <c r="AA262" i="31"/>
  <c r="AA263" i="31"/>
  <c r="AA264" i="31"/>
  <c r="Y269" i="31"/>
  <c r="S265" i="31"/>
  <c r="S270" i="31"/>
  <c r="Y266" i="31"/>
  <c r="Z261" i="31"/>
  <c r="Z262" i="31"/>
  <c r="Z263" i="31"/>
  <c r="Z264" i="31"/>
  <c r="R267" i="31"/>
  <c r="R270" i="31" s="1"/>
  <c r="Z512" i="31"/>
  <c r="Z513" i="31"/>
  <c r="X515" i="31"/>
  <c r="W515" i="31"/>
  <c r="U515" i="31"/>
  <c r="T515" i="31"/>
  <c r="R515" i="31"/>
  <c r="AA514" i="31"/>
  <c r="Z514" i="31"/>
  <c r="V514" i="31"/>
  <c r="S514" i="31"/>
  <c r="M514" i="31"/>
  <c r="AA513" i="31"/>
  <c r="V513" i="31"/>
  <c r="S513" i="31"/>
  <c r="M513" i="31"/>
  <c r="AA512" i="31"/>
  <c r="V512" i="31"/>
  <c r="S512" i="31"/>
  <c r="M512" i="31"/>
  <c r="AA511" i="31"/>
  <c r="Z511" i="31"/>
  <c r="V511" i="31"/>
  <c r="S511" i="31"/>
  <c r="M511" i="31"/>
  <c r="AA271" i="31"/>
  <c r="Z271" i="31"/>
  <c r="X385" i="31"/>
  <c r="W385" i="31"/>
  <c r="U385" i="31"/>
  <c r="T385" i="31"/>
  <c r="R385" i="31"/>
  <c r="V384" i="31"/>
  <c r="S384" i="31"/>
  <c r="V383" i="31"/>
  <c r="S383" i="31"/>
  <c r="V382" i="31"/>
  <c r="S382" i="31"/>
  <c r="AA381" i="31"/>
  <c r="O382" i="31" s="1"/>
  <c r="AA382" i="31" s="1"/>
  <c r="O383" i="31" s="1"/>
  <c r="AA383" i="31" s="1"/>
  <c r="O384" i="31" s="1"/>
  <c r="AA384" i="31" s="1"/>
  <c r="Z381" i="31"/>
  <c r="N382" i="31" s="1"/>
  <c r="V381" i="31"/>
  <c r="S381" i="31"/>
  <c r="M381" i="31"/>
  <c r="X380" i="31"/>
  <c r="W380" i="31"/>
  <c r="U380" i="31"/>
  <c r="T380" i="31"/>
  <c r="R380" i="31"/>
  <c r="V379" i="31"/>
  <c r="S379" i="31"/>
  <c r="V378" i="31"/>
  <c r="S378" i="31"/>
  <c r="V377" i="31"/>
  <c r="S377" i="31"/>
  <c r="AA376" i="31"/>
  <c r="O377" i="31" s="1"/>
  <c r="AA377" i="31" s="1"/>
  <c r="O378" i="31" s="1"/>
  <c r="AA378" i="31" s="1"/>
  <c r="O379" i="31" s="1"/>
  <c r="AA379" i="31" s="1"/>
  <c r="Z376" i="31"/>
  <c r="N377" i="31" s="1"/>
  <c r="V376" i="31"/>
  <c r="S376" i="31"/>
  <c r="M376" i="31"/>
  <c r="X375" i="31"/>
  <c r="W375" i="31"/>
  <c r="U375" i="31"/>
  <c r="T375" i="31"/>
  <c r="R375" i="31"/>
  <c r="V374" i="31"/>
  <c r="S374" i="31"/>
  <c r="V373" i="31"/>
  <c r="S373" i="31"/>
  <c r="V372" i="31"/>
  <c r="S372" i="31"/>
  <c r="AA371" i="31"/>
  <c r="O372" i="31" s="1"/>
  <c r="AA372" i="31" s="1"/>
  <c r="O373" i="31" s="1"/>
  <c r="AA373" i="31" s="1"/>
  <c r="O374" i="31" s="1"/>
  <c r="AA374" i="31" s="1"/>
  <c r="Z371" i="31"/>
  <c r="N372" i="31" s="1"/>
  <c r="V371" i="31"/>
  <c r="S371" i="31"/>
  <c r="M371" i="31"/>
  <c r="X370" i="31"/>
  <c r="W370" i="31"/>
  <c r="U370" i="31"/>
  <c r="T370" i="31"/>
  <c r="R370" i="31"/>
  <c r="V369" i="31"/>
  <c r="S369" i="31"/>
  <c r="V368" i="31"/>
  <c r="S368" i="31"/>
  <c r="V367" i="31"/>
  <c r="S367" i="31"/>
  <c r="AA366" i="31"/>
  <c r="O367" i="31" s="1"/>
  <c r="AA367" i="31" s="1"/>
  <c r="Z366" i="31"/>
  <c r="N367" i="31" s="1"/>
  <c r="V366" i="31"/>
  <c r="S366" i="31"/>
  <c r="M366" i="31"/>
  <c r="X365" i="31"/>
  <c r="W365" i="31"/>
  <c r="U365" i="31"/>
  <c r="T365" i="31"/>
  <c r="R365" i="31"/>
  <c r="V364" i="31"/>
  <c r="S364" i="31"/>
  <c r="V363" i="31"/>
  <c r="S363" i="31"/>
  <c r="V362" i="31"/>
  <c r="S362" i="31"/>
  <c r="AA361" i="31"/>
  <c r="O362" i="31" s="1"/>
  <c r="AA362" i="31" s="1"/>
  <c r="O363" i="31" s="1"/>
  <c r="AA363" i="31" s="1"/>
  <c r="O364" i="31" s="1"/>
  <c r="AA364" i="31" s="1"/>
  <c r="Z361" i="31"/>
  <c r="N362" i="31" s="1"/>
  <c r="V361" i="31"/>
  <c r="S361" i="31"/>
  <c r="M361" i="31"/>
  <c r="X360" i="31"/>
  <c r="W360" i="31"/>
  <c r="U360" i="31"/>
  <c r="T360" i="31"/>
  <c r="R360" i="31"/>
  <c r="V359" i="31"/>
  <c r="S359" i="31"/>
  <c r="V358" i="31"/>
  <c r="S358" i="31"/>
  <c r="V357" i="31"/>
  <c r="S357" i="31"/>
  <c r="AA356" i="31"/>
  <c r="O357" i="31" s="1"/>
  <c r="AA357" i="31" s="1"/>
  <c r="O358" i="31" s="1"/>
  <c r="AA358" i="31" s="1"/>
  <c r="O359" i="31" s="1"/>
  <c r="AA359" i="31" s="1"/>
  <c r="Z356" i="31"/>
  <c r="N357" i="31" s="1"/>
  <c r="V356" i="31"/>
  <c r="S356" i="31"/>
  <c r="M356" i="31"/>
  <c r="X355" i="31"/>
  <c r="W355" i="31"/>
  <c r="U355" i="31"/>
  <c r="T355" i="31"/>
  <c r="R355" i="31"/>
  <c r="V354" i="31"/>
  <c r="S354" i="31"/>
  <c r="V353" i="31"/>
  <c r="S353" i="31"/>
  <c r="V352" i="31"/>
  <c r="S352" i="31"/>
  <c r="AA351" i="31"/>
  <c r="O352" i="31" s="1"/>
  <c r="AA352" i="31" s="1"/>
  <c r="O353" i="31" s="1"/>
  <c r="AA353" i="31" s="1"/>
  <c r="O354" i="31" s="1"/>
  <c r="AA354" i="31" s="1"/>
  <c r="Z351" i="31"/>
  <c r="N352" i="31" s="1"/>
  <c r="V351" i="31"/>
  <c r="S351" i="31"/>
  <c r="M351" i="31"/>
  <c r="X350" i="31"/>
  <c r="W350" i="31"/>
  <c r="U350" i="31"/>
  <c r="T350" i="31"/>
  <c r="R350" i="31"/>
  <c r="V349" i="31"/>
  <c r="S349" i="31"/>
  <c r="V348" i="31"/>
  <c r="S348" i="31"/>
  <c r="V347" i="31"/>
  <c r="S347" i="31"/>
  <c r="AA346" i="31"/>
  <c r="O347" i="31" s="1"/>
  <c r="AA347" i="31" s="1"/>
  <c r="O348" i="31" s="1"/>
  <c r="AA348" i="31" s="1"/>
  <c r="O349" i="31" s="1"/>
  <c r="AA349" i="31" s="1"/>
  <c r="Z346" i="31"/>
  <c r="N347" i="31" s="1"/>
  <c r="V346" i="31"/>
  <c r="S346" i="31"/>
  <c r="M346" i="31"/>
  <c r="T25" i="31"/>
  <c r="O368" i="31" l="1"/>
  <c r="AA368" i="31" s="1"/>
  <c r="O369" i="31" s="1"/>
  <c r="AA369" i="31" s="1"/>
  <c r="Y263" i="31"/>
  <c r="Y261" i="31"/>
  <c r="Y264" i="31"/>
  <c r="Y262" i="31"/>
  <c r="Y511" i="31"/>
  <c r="Y512" i="31"/>
  <c r="Y513" i="31"/>
  <c r="S375" i="31"/>
  <c r="S380" i="31"/>
  <c r="S385" i="31"/>
  <c r="Y514" i="31"/>
  <c r="V515" i="31"/>
  <c r="S515" i="31"/>
  <c r="V380" i="31"/>
  <c r="V385" i="31"/>
  <c r="W275" i="31"/>
  <c r="Y381" i="31"/>
  <c r="Z382" i="31"/>
  <c r="N383" i="31" s="1"/>
  <c r="M382" i="31"/>
  <c r="Y382" i="31" s="1"/>
  <c r="V375" i="31"/>
  <c r="Y376" i="31"/>
  <c r="Z377" i="31"/>
  <c r="N378" i="31" s="1"/>
  <c r="M377" i="31"/>
  <c r="Y377" i="31" s="1"/>
  <c r="V370" i="31"/>
  <c r="V365" i="31"/>
  <c r="Y371" i="31"/>
  <c r="Z372" i="31"/>
  <c r="N373" i="31" s="1"/>
  <c r="M372" i="31"/>
  <c r="Y372" i="31" s="1"/>
  <c r="Y361" i="31"/>
  <c r="Y366" i="31"/>
  <c r="S370" i="31"/>
  <c r="Z367" i="31"/>
  <c r="N368" i="31" s="1"/>
  <c r="M367" i="31"/>
  <c r="Y367" i="31" s="1"/>
  <c r="S350" i="31"/>
  <c r="S355" i="31"/>
  <c r="S365" i="31"/>
  <c r="V350" i="31"/>
  <c r="V355" i="31"/>
  <c r="V360" i="31"/>
  <c r="Z362" i="31"/>
  <c r="N363" i="31" s="1"/>
  <c r="M362" i="31"/>
  <c r="Y362" i="31" s="1"/>
  <c r="Y356" i="31"/>
  <c r="S360" i="31"/>
  <c r="Z357" i="31"/>
  <c r="N358" i="31" s="1"/>
  <c r="M357" i="31"/>
  <c r="Y357" i="31" s="1"/>
  <c r="Y351" i="31"/>
  <c r="Z352" i="31"/>
  <c r="N353" i="31" s="1"/>
  <c r="M352" i="31"/>
  <c r="Y352" i="31" s="1"/>
  <c r="U20" i="31"/>
  <c r="T20" i="31"/>
  <c r="Y346" i="31"/>
  <c r="Z347" i="31"/>
  <c r="N348" i="31" s="1"/>
  <c r="M347" i="31"/>
  <c r="Y347" i="31" s="1"/>
  <c r="W20" i="31"/>
  <c r="X20" i="31"/>
  <c r="X220" i="31"/>
  <c r="W220" i="31"/>
  <c r="U220" i="31"/>
  <c r="T220" i="31"/>
  <c r="R220" i="31"/>
  <c r="AA219" i="31"/>
  <c r="Z219" i="31"/>
  <c r="V219" i="31"/>
  <c r="S219" i="31"/>
  <c r="M219" i="31"/>
  <c r="AA218" i="31"/>
  <c r="Z218" i="31"/>
  <c r="V218" i="31"/>
  <c r="S218" i="31"/>
  <c r="M218" i="31"/>
  <c r="AA217" i="31"/>
  <c r="Z217" i="31"/>
  <c r="V217" i="31"/>
  <c r="S217" i="31"/>
  <c r="M217" i="31"/>
  <c r="AA216" i="31"/>
  <c r="Z216" i="31"/>
  <c r="V216" i="31"/>
  <c r="S216" i="31"/>
  <c r="M216" i="31"/>
  <c r="N251" i="31"/>
  <c r="O251" i="31"/>
  <c r="T251" i="31"/>
  <c r="U251" i="31"/>
  <c r="W251" i="31"/>
  <c r="V251" i="31"/>
  <c r="N252" i="31"/>
  <c r="O252" i="31"/>
  <c r="T252" i="31"/>
  <c r="U252" i="31"/>
  <c r="V252" i="31"/>
  <c r="N253" i="31"/>
  <c r="O253" i="31"/>
  <c r="T253" i="31"/>
  <c r="U253" i="31"/>
  <c r="V253" i="31"/>
  <c r="N254" i="31"/>
  <c r="O254" i="31"/>
  <c r="T254" i="31"/>
  <c r="U254" i="31"/>
  <c r="V254" i="31"/>
  <c r="M211" i="31"/>
  <c r="M212" i="31"/>
  <c r="M213" i="31"/>
  <c r="M214" i="31"/>
  <c r="X215" i="31"/>
  <c r="W215" i="31"/>
  <c r="U215" i="31"/>
  <c r="T215" i="31"/>
  <c r="R215" i="31"/>
  <c r="V214" i="31"/>
  <c r="S214" i="31"/>
  <c r="V213" i="31"/>
  <c r="S213" i="31"/>
  <c r="AA213" i="31"/>
  <c r="AA214" i="31" s="1"/>
  <c r="AA212" i="31"/>
  <c r="Z212" i="31"/>
  <c r="V212" i="31"/>
  <c r="S212" i="31"/>
  <c r="AA211" i="31"/>
  <c r="Z211" i="31"/>
  <c r="V211" i="31"/>
  <c r="S211" i="31"/>
  <c r="Z383" i="31" l="1"/>
  <c r="N384" i="31" s="1"/>
  <c r="M383" i="31"/>
  <c r="Y383" i="31" s="1"/>
  <c r="Z378" i="31"/>
  <c r="N379" i="31" s="1"/>
  <c r="M378" i="31"/>
  <c r="Y378" i="31" s="1"/>
  <c r="Z373" i="31"/>
  <c r="N374" i="31" s="1"/>
  <c r="M373" i="31"/>
  <c r="Y373" i="31" s="1"/>
  <c r="S251" i="31"/>
  <c r="Z368" i="31"/>
  <c r="N369" i="31" s="1"/>
  <c r="M368" i="31"/>
  <c r="Y368" i="31" s="1"/>
  <c r="S20" i="31"/>
  <c r="Z363" i="31"/>
  <c r="N364" i="31" s="1"/>
  <c r="M363" i="31"/>
  <c r="Y363" i="31" s="1"/>
  <c r="Y212" i="31"/>
  <c r="S254" i="31"/>
  <c r="AA253" i="31"/>
  <c r="Z358" i="31"/>
  <c r="N359" i="31" s="1"/>
  <c r="M358" i="31"/>
  <c r="Y358" i="31" s="1"/>
  <c r="S220" i="31"/>
  <c r="Y217" i="31"/>
  <c r="Z353" i="31"/>
  <c r="N354" i="31" s="1"/>
  <c r="M353" i="31"/>
  <c r="Y353" i="31" s="1"/>
  <c r="Z253" i="31"/>
  <c r="AA254" i="31"/>
  <c r="V220" i="31"/>
  <c r="Z254" i="31"/>
  <c r="Y218" i="31"/>
  <c r="Y219" i="31"/>
  <c r="S253" i="31"/>
  <c r="Z348" i="31"/>
  <c r="N349" i="31" s="1"/>
  <c r="M348" i="31"/>
  <c r="Y348" i="31" s="1"/>
  <c r="V255" i="31"/>
  <c r="AA251" i="31"/>
  <c r="S252" i="31"/>
  <c r="AA252" i="31"/>
  <c r="Z252" i="31"/>
  <c r="Z251" i="31"/>
  <c r="S215" i="31"/>
  <c r="M254" i="31"/>
  <c r="M253" i="31"/>
  <c r="M252" i="31"/>
  <c r="M251" i="31"/>
  <c r="Y216" i="31"/>
  <c r="V215" i="31"/>
  <c r="Y213" i="31"/>
  <c r="Z213" i="31"/>
  <c r="Y211" i="31"/>
  <c r="Y254" i="31" l="1"/>
  <c r="Y251" i="31"/>
  <c r="Z384" i="31"/>
  <c r="M384" i="31"/>
  <c r="Y384" i="31" s="1"/>
  <c r="Z379" i="31"/>
  <c r="M379" i="31"/>
  <c r="Y379" i="31" s="1"/>
  <c r="Z374" i="31"/>
  <c r="M374" i="31"/>
  <c r="Y374" i="31" s="1"/>
  <c r="Z369" i="31"/>
  <c r="M369" i="31"/>
  <c r="Y369" i="31" s="1"/>
  <c r="Z364" i="31"/>
  <c r="M364" i="31"/>
  <c r="Y364" i="31" s="1"/>
  <c r="Z359" i="31"/>
  <c r="M359" i="31"/>
  <c r="Y359" i="31" s="1"/>
  <c r="Z354" i="31"/>
  <c r="M354" i="31"/>
  <c r="Y354" i="31" s="1"/>
  <c r="Z349" i="31"/>
  <c r="M349" i="31"/>
  <c r="Y349" i="31" s="1"/>
  <c r="Y252" i="31"/>
  <c r="Y253" i="31"/>
  <c r="Y214" i="31"/>
  <c r="Z214" i="31"/>
  <c r="X210" i="31" l="1"/>
  <c r="W210" i="31"/>
  <c r="U210" i="31"/>
  <c r="T210" i="31"/>
  <c r="R210" i="31"/>
  <c r="V209" i="31"/>
  <c r="S209" i="31"/>
  <c r="V208" i="31"/>
  <c r="S208" i="31"/>
  <c r="AA207" i="31"/>
  <c r="AA208" i="31" s="1"/>
  <c r="AA209" i="31" s="1"/>
  <c r="Z207" i="31"/>
  <c r="Z208" i="31" s="1"/>
  <c r="V207" i="31"/>
  <c r="S207" i="31"/>
  <c r="M207" i="31"/>
  <c r="AA206" i="31"/>
  <c r="Z206" i="31"/>
  <c r="V206" i="31"/>
  <c r="S206" i="31"/>
  <c r="M206" i="31"/>
  <c r="M201" i="31"/>
  <c r="V210" i="31" l="1"/>
  <c r="Y207" i="31"/>
  <c r="S210" i="31"/>
  <c r="Z209" i="31"/>
  <c r="M209" i="31"/>
  <c r="Y209" i="31" s="1"/>
  <c r="Y206" i="31"/>
  <c r="M208" i="31"/>
  <c r="Y208" i="31" s="1"/>
  <c r="Z197" i="31"/>
  <c r="Z198" i="31"/>
  <c r="Z199" i="31"/>
  <c r="X205" i="31" l="1"/>
  <c r="W205" i="31"/>
  <c r="U205" i="31"/>
  <c r="T205" i="31"/>
  <c r="R205" i="31"/>
  <c r="V204" i="31"/>
  <c r="S204" i="31"/>
  <c r="V203" i="31"/>
  <c r="S203" i="31"/>
  <c r="AA202" i="31"/>
  <c r="AA203" i="31" s="1"/>
  <c r="Z202" i="31"/>
  <c r="V202" i="31"/>
  <c r="S202" i="31"/>
  <c r="M202" i="31"/>
  <c r="AA201" i="31"/>
  <c r="Z201" i="31"/>
  <c r="V201" i="31"/>
  <c r="S201" i="31"/>
  <c r="AA122" i="31"/>
  <c r="AA123" i="31"/>
  <c r="Z122" i="31"/>
  <c r="Z123" i="31"/>
  <c r="Z107" i="31"/>
  <c r="Z108" i="31"/>
  <c r="Z109" i="31"/>
  <c r="AA92" i="31"/>
  <c r="AA93" i="31"/>
  <c r="AA94" i="31"/>
  <c r="Z92" i="31"/>
  <c r="Z93" i="31"/>
  <c r="Z94" i="31"/>
  <c r="Z77" i="31"/>
  <c r="Z78" i="31"/>
  <c r="AA204" i="31" l="1"/>
  <c r="S205" i="31"/>
  <c r="Y202" i="31"/>
  <c r="V205" i="31"/>
  <c r="M203" i="31"/>
  <c r="Y203" i="31" s="1"/>
  <c r="Z203" i="31"/>
  <c r="Y201" i="31"/>
  <c r="X750" i="31"/>
  <c r="W750" i="31"/>
  <c r="U750" i="31"/>
  <c r="T750" i="31"/>
  <c r="R750" i="31"/>
  <c r="V749" i="31"/>
  <c r="S749" i="31"/>
  <c r="V748" i="31"/>
  <c r="S748" i="31"/>
  <c r="AA747" i="31"/>
  <c r="O748" i="31" s="1"/>
  <c r="AA748" i="31" s="1"/>
  <c r="O749" i="31" s="1"/>
  <c r="AA749" i="31" s="1"/>
  <c r="Z747" i="31"/>
  <c r="N748" i="31" s="1"/>
  <c r="V747" i="31"/>
  <c r="S747" i="31"/>
  <c r="M747" i="31"/>
  <c r="AA746" i="31"/>
  <c r="Z746" i="31"/>
  <c r="V746" i="31"/>
  <c r="S746" i="31"/>
  <c r="M746" i="31"/>
  <c r="X745" i="31"/>
  <c r="W745" i="31"/>
  <c r="U745" i="31"/>
  <c r="T745" i="31"/>
  <c r="R745" i="31"/>
  <c r="AA744" i="31"/>
  <c r="Z744" i="31"/>
  <c r="V744" i="31"/>
  <c r="S744" i="31"/>
  <c r="M744" i="31"/>
  <c r="AA743" i="31"/>
  <c r="Z743" i="31"/>
  <c r="V743" i="31"/>
  <c r="S743" i="31"/>
  <c r="M743" i="31"/>
  <c r="AA742" i="31"/>
  <c r="Z742" i="31"/>
  <c r="V742" i="31"/>
  <c r="S742" i="31"/>
  <c r="M742" i="31"/>
  <c r="AA741" i="31"/>
  <c r="Z741" i="31"/>
  <c r="V741" i="31"/>
  <c r="S741" i="31"/>
  <c r="M741" i="31"/>
  <c r="X740" i="31"/>
  <c r="W740" i="31"/>
  <c r="U740" i="31"/>
  <c r="T740" i="31"/>
  <c r="R740" i="31"/>
  <c r="AA739" i="31"/>
  <c r="Z739" i="31"/>
  <c r="V739" i="31"/>
  <c r="S739" i="31"/>
  <c r="M739" i="31"/>
  <c r="AA738" i="31"/>
  <c r="Z738" i="31"/>
  <c r="V738" i="31"/>
  <c r="S738" i="31"/>
  <c r="M738" i="31"/>
  <c r="AA737" i="31"/>
  <c r="Z737" i="31"/>
  <c r="V737" i="31"/>
  <c r="S737" i="31"/>
  <c r="M737" i="31"/>
  <c r="AA736" i="31"/>
  <c r="Z736" i="31"/>
  <c r="V736" i="31"/>
  <c r="S736" i="31"/>
  <c r="M736" i="31"/>
  <c r="X735" i="31"/>
  <c r="W735" i="31"/>
  <c r="U735" i="31"/>
  <c r="T735" i="31"/>
  <c r="R735" i="31"/>
  <c r="AA734" i="31"/>
  <c r="Z734" i="31"/>
  <c r="V734" i="31"/>
  <c r="S734" i="31"/>
  <c r="M734" i="31"/>
  <c r="AA733" i="31"/>
  <c r="Z733" i="31"/>
  <c r="V733" i="31"/>
  <c r="S733" i="31"/>
  <c r="M733" i="31"/>
  <c r="AA732" i="31"/>
  <c r="Z732" i="31"/>
  <c r="V732" i="31"/>
  <c r="S732" i="31"/>
  <c r="M732" i="31"/>
  <c r="AA731" i="31"/>
  <c r="Z731" i="31"/>
  <c r="V731" i="31"/>
  <c r="S731" i="31"/>
  <c r="M731" i="31"/>
  <c r="S750" i="31" l="1"/>
  <c r="Y737" i="31"/>
  <c r="M204" i="31"/>
  <c r="Y204" i="31" s="1"/>
  <c r="Z204" i="31"/>
  <c r="Y747" i="31"/>
  <c r="V750" i="31"/>
  <c r="Y746" i="31"/>
  <c r="Z748" i="31"/>
  <c r="N749" i="31" s="1"/>
  <c r="M748" i="31"/>
  <c r="Y748" i="31" s="1"/>
  <c r="S745" i="31"/>
  <c r="Y744" i="31"/>
  <c r="Y743" i="31"/>
  <c r="Y742" i="31"/>
  <c r="Y741" i="31"/>
  <c r="V745" i="31"/>
  <c r="Y736" i="31"/>
  <c r="Y738" i="31"/>
  <c r="Y731" i="31"/>
  <c r="Y734" i="31"/>
  <c r="Y739" i="31"/>
  <c r="V740" i="31"/>
  <c r="S740" i="31"/>
  <c r="Y732" i="31"/>
  <c r="V735" i="31"/>
  <c r="Y733" i="31"/>
  <c r="S735" i="31"/>
  <c r="X730" i="31"/>
  <c r="W730" i="31"/>
  <c r="U730" i="31"/>
  <c r="T730" i="31"/>
  <c r="R730" i="31"/>
  <c r="AA729" i="31"/>
  <c r="Z729" i="31"/>
  <c r="V729" i="31"/>
  <c r="S729" i="31"/>
  <c r="M729" i="31"/>
  <c r="AA728" i="31"/>
  <c r="Z728" i="31"/>
  <c r="V728" i="31"/>
  <c r="S728" i="31"/>
  <c r="M728" i="31"/>
  <c r="AA727" i="31"/>
  <c r="Z727" i="31"/>
  <c r="V727" i="31"/>
  <c r="S727" i="31"/>
  <c r="M727" i="31"/>
  <c r="AA726" i="31"/>
  <c r="Z726" i="31"/>
  <c r="V726" i="31"/>
  <c r="S726" i="31"/>
  <c r="M726" i="31"/>
  <c r="X725" i="31"/>
  <c r="W725" i="31"/>
  <c r="U725" i="31"/>
  <c r="T725" i="31"/>
  <c r="R725" i="31"/>
  <c r="AA724" i="31"/>
  <c r="Z724" i="31"/>
  <c r="V724" i="31"/>
  <c r="S724" i="31"/>
  <c r="M724" i="31"/>
  <c r="AA723" i="31"/>
  <c r="Z723" i="31"/>
  <c r="V723" i="31"/>
  <c r="S723" i="31"/>
  <c r="M723" i="31"/>
  <c r="AA722" i="31"/>
  <c r="Z722" i="31"/>
  <c r="V722" i="31"/>
  <c r="S722" i="31"/>
  <c r="M722" i="31"/>
  <c r="AA721" i="31"/>
  <c r="Z721" i="31"/>
  <c r="V721" i="31"/>
  <c r="S721" i="31"/>
  <c r="M721" i="31"/>
  <c r="X720" i="31"/>
  <c r="W720" i="31"/>
  <c r="U720" i="31"/>
  <c r="T720" i="31"/>
  <c r="R720" i="31"/>
  <c r="AA719" i="31"/>
  <c r="Z719" i="31"/>
  <c r="V719" i="31"/>
  <c r="S719" i="31"/>
  <c r="M719" i="31"/>
  <c r="AA718" i="31"/>
  <c r="Z718" i="31"/>
  <c r="V718" i="31"/>
  <c r="S718" i="31"/>
  <c r="M718" i="31"/>
  <c r="AA717" i="31"/>
  <c r="Z717" i="31"/>
  <c r="V717" i="31"/>
  <c r="S717" i="31"/>
  <c r="M717" i="31"/>
  <c r="AA716" i="31"/>
  <c r="Z716" i="31"/>
  <c r="V716" i="31"/>
  <c r="S716" i="31"/>
  <c r="M716" i="31"/>
  <c r="X715" i="31"/>
  <c r="W715" i="31"/>
  <c r="U715" i="31"/>
  <c r="T715" i="31"/>
  <c r="R715" i="31"/>
  <c r="AA714" i="31"/>
  <c r="Z714" i="31"/>
  <c r="V714" i="31"/>
  <c r="S714" i="31"/>
  <c r="M714" i="31"/>
  <c r="AA713" i="31"/>
  <c r="Z713" i="31"/>
  <c r="V713" i="31"/>
  <c r="S713" i="31"/>
  <c r="M713" i="31"/>
  <c r="AA712" i="31"/>
  <c r="Z712" i="31"/>
  <c r="V712" i="31"/>
  <c r="S712" i="31"/>
  <c r="M712" i="31"/>
  <c r="AA711" i="31"/>
  <c r="Z711" i="31"/>
  <c r="V711" i="31"/>
  <c r="S711" i="31"/>
  <c r="M711" i="31"/>
  <c r="Y728" i="31" l="1"/>
  <c r="Z749" i="31"/>
  <c r="M749" i="31"/>
  <c r="Y749" i="31" s="1"/>
  <c r="Y726" i="31"/>
  <c r="Y727" i="31"/>
  <c r="Y721" i="31"/>
  <c r="V730" i="31"/>
  <c r="Y729" i="31"/>
  <c r="S730" i="31"/>
  <c r="Y716" i="31"/>
  <c r="Y722" i="31"/>
  <c r="Y723" i="31"/>
  <c r="Y713" i="31"/>
  <c r="Y717" i="31"/>
  <c r="V725" i="31"/>
  <c r="Y724" i="31"/>
  <c r="S725" i="31"/>
  <c r="S720" i="31"/>
  <c r="Y714" i="31"/>
  <c r="V720" i="31"/>
  <c r="Y718" i="31"/>
  <c r="Y711" i="31"/>
  <c r="Y719" i="31"/>
  <c r="S715" i="31"/>
  <c r="V715" i="31"/>
  <c r="Y712" i="31"/>
  <c r="X710" i="31" l="1"/>
  <c r="W710" i="31"/>
  <c r="U710" i="31"/>
  <c r="T710" i="31"/>
  <c r="R710" i="31"/>
  <c r="AA709" i="31"/>
  <c r="Z709" i="31"/>
  <c r="V709" i="31"/>
  <c r="S709" i="31"/>
  <c r="M709" i="31"/>
  <c r="AA708" i="31"/>
  <c r="Z708" i="31"/>
  <c r="V708" i="31"/>
  <c r="S708" i="31"/>
  <c r="M708" i="31"/>
  <c r="AA707" i="31"/>
  <c r="Z707" i="31"/>
  <c r="V707" i="31"/>
  <c r="S707" i="31"/>
  <c r="M707" i="31"/>
  <c r="AA706" i="31"/>
  <c r="Z706" i="31"/>
  <c r="V706" i="31"/>
  <c r="S706" i="31"/>
  <c r="M706" i="31"/>
  <c r="S710" i="31" l="1"/>
  <c r="V710" i="31"/>
  <c r="Y708" i="31"/>
  <c r="Y709" i="31"/>
  <c r="Y707" i="31"/>
  <c r="Y706" i="31"/>
  <c r="S777" i="31"/>
  <c r="M601" i="31" l="1"/>
  <c r="W797" i="31" l="1"/>
  <c r="W12" i="31" s="1"/>
  <c r="X797" i="31"/>
  <c r="X12" i="31" s="1"/>
  <c r="W798" i="31"/>
  <c r="W13" i="31" s="1"/>
  <c r="X798" i="31"/>
  <c r="X13" i="31" s="1"/>
  <c r="W799" i="31"/>
  <c r="W14" i="31" s="1"/>
  <c r="X799" i="31"/>
  <c r="X14" i="31" s="1"/>
  <c r="X796" i="31"/>
  <c r="X11" i="31" s="1"/>
  <c r="W796" i="31"/>
  <c r="W11" i="31" s="1"/>
  <c r="T797" i="31"/>
  <c r="T12" i="31" s="1"/>
  <c r="U12" i="31"/>
  <c r="T798" i="31"/>
  <c r="T13" i="31" s="1"/>
  <c r="U13" i="31"/>
  <c r="T799" i="31"/>
  <c r="T14" i="31" s="1"/>
  <c r="U14" i="31"/>
  <c r="U11" i="31"/>
  <c r="T796" i="31"/>
  <c r="X15" i="31" l="1"/>
  <c r="Z796" i="31"/>
  <c r="T11" i="31"/>
  <c r="X835" i="31"/>
  <c r="W835" i="31"/>
  <c r="T835" i="31"/>
  <c r="R835" i="31"/>
  <c r="V834" i="31"/>
  <c r="S834" i="31"/>
  <c r="V833" i="31"/>
  <c r="S833" i="31"/>
  <c r="V832" i="31"/>
  <c r="S832" i="31"/>
  <c r="AA831" i="31"/>
  <c r="O832" i="31" s="1"/>
  <c r="AA832" i="31" s="1"/>
  <c r="O833" i="31" s="1"/>
  <c r="AA833" i="31" s="1"/>
  <c r="O834" i="31" s="1"/>
  <c r="AA834" i="31" s="1"/>
  <c r="Z831" i="31"/>
  <c r="N832" i="31" s="1"/>
  <c r="V831" i="31"/>
  <c r="S831" i="31"/>
  <c r="M831" i="31"/>
  <c r="V835" i="31" l="1"/>
  <c r="Y831" i="31"/>
  <c r="S835" i="31"/>
  <c r="Z832" i="31"/>
  <c r="N833" i="31" s="1"/>
  <c r="M832" i="31"/>
  <c r="Y832" i="31" s="1"/>
  <c r="Z833" i="31" l="1"/>
  <c r="N834" i="31" s="1"/>
  <c r="M833" i="31"/>
  <c r="Y833" i="31" s="1"/>
  <c r="Z834" i="31" l="1"/>
  <c r="M834" i="31"/>
  <c r="Y834" i="31" s="1"/>
  <c r="O11" i="31" l="1"/>
  <c r="N11" i="31"/>
  <c r="V176" i="31" l="1"/>
  <c r="S177" i="31"/>
  <c r="S178" i="31"/>
  <c r="S179" i="31"/>
  <c r="S176" i="31"/>
  <c r="Z67" i="31" l="1"/>
  <c r="Z68" i="31"/>
  <c r="Z69" i="31"/>
  <c r="W70" i="31"/>
  <c r="V273" i="31" l="1"/>
  <c r="V274" i="31"/>
  <c r="X340" i="31"/>
  <c r="W340" i="31"/>
  <c r="U340" i="31"/>
  <c r="T340" i="31"/>
  <c r="R340" i="31"/>
  <c r="V339" i="31"/>
  <c r="S339" i="31"/>
  <c r="V338" i="31"/>
  <c r="S338" i="31"/>
  <c r="V337" i="31"/>
  <c r="S337" i="31"/>
  <c r="AA336" i="31"/>
  <c r="O337" i="31" s="1"/>
  <c r="AA337" i="31" s="1"/>
  <c r="O338" i="31" s="1"/>
  <c r="AA338" i="31" s="1"/>
  <c r="O339" i="31" s="1"/>
  <c r="AA339" i="31" s="1"/>
  <c r="Z336" i="31"/>
  <c r="N337" i="31" s="1"/>
  <c r="V336" i="31"/>
  <c r="S336" i="31"/>
  <c r="M336" i="31"/>
  <c r="X335" i="31"/>
  <c r="W335" i="31"/>
  <c r="U335" i="31"/>
  <c r="T335" i="31"/>
  <c r="R335" i="31"/>
  <c r="V334" i="31"/>
  <c r="S334" i="31"/>
  <c r="V333" i="31"/>
  <c r="S333" i="31"/>
  <c r="V332" i="31"/>
  <c r="S332" i="31"/>
  <c r="AA331" i="31"/>
  <c r="O332" i="31" s="1"/>
  <c r="AA332" i="31" s="1"/>
  <c r="O333" i="31" s="1"/>
  <c r="AA333" i="31" s="1"/>
  <c r="O334" i="31" s="1"/>
  <c r="AA334" i="31" s="1"/>
  <c r="Z331" i="31"/>
  <c r="N332" i="31" s="1"/>
  <c r="V331" i="31"/>
  <c r="S331" i="31"/>
  <c r="M331" i="31"/>
  <c r="V340" i="31" l="1"/>
  <c r="S340" i="31"/>
  <c r="Y336" i="31"/>
  <c r="X275" i="31"/>
  <c r="U275" i="31"/>
  <c r="T275" i="31"/>
  <c r="Z337" i="31"/>
  <c r="N338" i="31" s="1"/>
  <c r="M337" i="31"/>
  <c r="Y337" i="31" s="1"/>
  <c r="S335" i="31"/>
  <c r="V335" i="31"/>
  <c r="Y331" i="31"/>
  <c r="Z332" i="31"/>
  <c r="N333" i="31" s="1"/>
  <c r="M332" i="31"/>
  <c r="Y332" i="31" s="1"/>
  <c r="M277" i="31"/>
  <c r="M278" i="31"/>
  <c r="M279" i="31"/>
  <c r="AA507" i="31"/>
  <c r="AA508" i="31"/>
  <c r="AA509" i="31"/>
  <c r="Z507" i="31"/>
  <c r="Z508" i="31"/>
  <c r="Z509" i="31"/>
  <c r="U705" i="31"/>
  <c r="AA782" i="31"/>
  <c r="Z783" i="31"/>
  <c r="AA783" i="31"/>
  <c r="AA784" i="31"/>
  <c r="AA781" i="31"/>
  <c r="M783" i="31"/>
  <c r="Z338" i="31" l="1"/>
  <c r="N339" i="31" s="1"/>
  <c r="M338" i="31"/>
  <c r="Y338" i="31" s="1"/>
  <c r="Z333" i="31"/>
  <c r="N334" i="31" s="1"/>
  <c r="M333" i="31"/>
  <c r="Y333" i="31" s="1"/>
  <c r="X830" i="31"/>
  <c r="W830" i="31"/>
  <c r="T830" i="31"/>
  <c r="R830" i="31"/>
  <c r="V829" i="31"/>
  <c r="S829" i="31"/>
  <c r="V828" i="31"/>
  <c r="S828" i="31"/>
  <c r="V827" i="31"/>
  <c r="S827" i="31"/>
  <c r="AA826" i="31"/>
  <c r="O827" i="31" s="1"/>
  <c r="AA827" i="31" s="1"/>
  <c r="O828" i="31" s="1"/>
  <c r="AA828" i="31" s="1"/>
  <c r="O829" i="31" s="1"/>
  <c r="AA829" i="31" s="1"/>
  <c r="Z826" i="31"/>
  <c r="N827" i="31" s="1"/>
  <c r="Z827" i="31" s="1"/>
  <c r="N828" i="31" s="1"/>
  <c r="V826" i="31"/>
  <c r="S826" i="31"/>
  <c r="M826" i="31"/>
  <c r="Z339" i="31" l="1"/>
  <c r="M339" i="31"/>
  <c r="Y339" i="31" s="1"/>
  <c r="Z334" i="31"/>
  <c r="M334" i="31"/>
  <c r="Y334" i="31" s="1"/>
  <c r="S830" i="31"/>
  <c r="V830" i="31"/>
  <c r="Z828" i="31"/>
  <c r="N829" i="31" s="1"/>
  <c r="M828" i="31"/>
  <c r="Y828" i="31" s="1"/>
  <c r="M827" i="31"/>
  <c r="Y827" i="31" s="1"/>
  <c r="Y826" i="31"/>
  <c r="Z829" i="31" l="1"/>
  <c r="M829" i="31"/>
  <c r="Y829" i="31" s="1"/>
  <c r="X825" i="31" l="1"/>
  <c r="W825" i="31"/>
  <c r="T825" i="31"/>
  <c r="R825" i="31"/>
  <c r="V824" i="31"/>
  <c r="S824" i="31"/>
  <c r="V823" i="31"/>
  <c r="S823" i="31"/>
  <c r="V822" i="31"/>
  <c r="S822" i="31"/>
  <c r="AA821" i="31"/>
  <c r="O822" i="31" s="1"/>
  <c r="AA822" i="31" s="1"/>
  <c r="O823" i="31" s="1"/>
  <c r="AA823" i="31" s="1"/>
  <c r="O824" i="31" s="1"/>
  <c r="AA824" i="31" s="1"/>
  <c r="Z821" i="31"/>
  <c r="N822" i="31" s="1"/>
  <c r="V821" i="31"/>
  <c r="S821" i="31"/>
  <c r="M821" i="31"/>
  <c r="X820" i="31"/>
  <c r="W820" i="31"/>
  <c r="T820" i="31"/>
  <c r="R820" i="31"/>
  <c r="V819" i="31"/>
  <c r="S819" i="31"/>
  <c r="V818" i="31"/>
  <c r="S818" i="31"/>
  <c r="V817" i="31"/>
  <c r="S817" i="31"/>
  <c r="AA816" i="31"/>
  <c r="O817" i="31" s="1"/>
  <c r="AA817" i="31" s="1"/>
  <c r="O818" i="31" s="1"/>
  <c r="AA818" i="31" s="1"/>
  <c r="O819" i="31" s="1"/>
  <c r="AA819" i="31" s="1"/>
  <c r="Z816" i="31"/>
  <c r="N817" i="31" s="1"/>
  <c r="V816" i="31"/>
  <c r="S816" i="31"/>
  <c r="M816" i="31"/>
  <c r="S825" i="31" l="1"/>
  <c r="V825" i="31"/>
  <c r="Y816" i="31"/>
  <c r="S820" i="31"/>
  <c r="Y821" i="31"/>
  <c r="Z822" i="31"/>
  <c r="N823" i="31" s="1"/>
  <c r="M822" i="31"/>
  <c r="Y822" i="31" s="1"/>
  <c r="V820" i="31"/>
  <c r="M817" i="31"/>
  <c r="Y817" i="31" s="1"/>
  <c r="Z817" i="31"/>
  <c r="N818" i="31" s="1"/>
  <c r="Z823" i="31" l="1"/>
  <c r="N824" i="31" s="1"/>
  <c r="M823" i="31"/>
  <c r="Y823" i="31" s="1"/>
  <c r="M818" i="31"/>
  <c r="Y818" i="31" s="1"/>
  <c r="Z818" i="31"/>
  <c r="N819" i="31" s="1"/>
  <c r="X200" i="31"/>
  <c r="W200" i="31"/>
  <c r="U200" i="31"/>
  <c r="T200" i="31"/>
  <c r="R200" i="31"/>
  <c r="V199" i="31"/>
  <c r="S199" i="31"/>
  <c r="V198" i="31"/>
  <c r="S198" i="31"/>
  <c r="V197" i="31"/>
  <c r="S197" i="31"/>
  <c r="AA196" i="31"/>
  <c r="AA197" i="31" s="1"/>
  <c r="AA198" i="31" s="1"/>
  <c r="AA199" i="31" s="1"/>
  <c r="Z196" i="31"/>
  <c r="V196" i="31"/>
  <c r="S196" i="31"/>
  <c r="M196" i="31"/>
  <c r="Z82" i="31"/>
  <c r="Z83" i="31"/>
  <c r="Z84" i="31"/>
  <c r="AA87" i="31"/>
  <c r="AA88" i="31"/>
  <c r="AA89" i="31"/>
  <c r="AA117" i="31"/>
  <c r="AA118" i="31"/>
  <c r="AA124" i="31"/>
  <c r="AA16" i="31" l="1"/>
  <c r="S200" i="31"/>
  <c r="M197" i="31"/>
  <c r="Y197" i="31" s="1"/>
  <c r="Z824" i="31"/>
  <c r="M824" i="31"/>
  <c r="Y824" i="31" s="1"/>
  <c r="Y196" i="31"/>
  <c r="M819" i="31"/>
  <c r="Y819" i="31" s="1"/>
  <c r="Z819" i="31"/>
  <c r="M198" i="31"/>
  <c r="Y198" i="31" s="1"/>
  <c r="V200" i="31"/>
  <c r="AA132" i="31"/>
  <c r="AA133" i="31"/>
  <c r="AA134" i="31"/>
  <c r="AA152" i="31"/>
  <c r="AA153" i="31"/>
  <c r="AA154" i="31"/>
  <c r="Z152" i="31"/>
  <c r="Z153" i="31"/>
  <c r="Z154" i="31"/>
  <c r="AA167" i="31"/>
  <c r="AA168" i="31"/>
  <c r="AA172" i="31"/>
  <c r="AA173" i="31"/>
  <c r="AA177" i="31"/>
  <c r="AA178" i="31"/>
  <c r="AA179" i="31"/>
  <c r="AA176" i="31"/>
  <c r="Z177" i="31"/>
  <c r="Z178" i="31"/>
  <c r="AA182" i="31"/>
  <c r="AA183" i="31"/>
  <c r="M199" i="31" l="1"/>
  <c r="Y199" i="31" s="1"/>
  <c r="Z42" i="31"/>
  <c r="Z43" i="31"/>
  <c r="Z44" i="31"/>
  <c r="AA22" i="31"/>
  <c r="AA23" i="31"/>
  <c r="AA24" i="31"/>
  <c r="M22" i="31"/>
  <c r="M23" i="31"/>
  <c r="M24" i="31"/>
  <c r="V14" i="31"/>
  <c r="V12" i="31"/>
  <c r="V13" i="31"/>
  <c r="M636" i="31"/>
  <c r="S549" i="31"/>
  <c r="S539" i="31"/>
  <c r="X785" i="31" l="1"/>
  <c r="X815" i="31"/>
  <c r="W815" i="31"/>
  <c r="T815" i="31"/>
  <c r="R815" i="31"/>
  <c r="V814" i="31"/>
  <c r="S814" i="31"/>
  <c r="V813" i="31"/>
  <c r="S813" i="31"/>
  <c r="V812" i="31"/>
  <c r="S812" i="31"/>
  <c r="AA811" i="31"/>
  <c r="O812" i="31" s="1"/>
  <c r="Z811" i="31"/>
  <c r="N812" i="31" s="1"/>
  <c r="Z812" i="31" s="1"/>
  <c r="N813" i="31" s="1"/>
  <c r="V811" i="31"/>
  <c r="S811" i="31"/>
  <c r="M811" i="31"/>
  <c r="X810" i="31"/>
  <c r="W810" i="31"/>
  <c r="T810" i="31"/>
  <c r="R810" i="31"/>
  <c r="V809" i="31"/>
  <c r="S809" i="31"/>
  <c r="V808" i="31"/>
  <c r="S808" i="31"/>
  <c r="V807" i="31"/>
  <c r="S807" i="31"/>
  <c r="AA806" i="31"/>
  <c r="O807" i="31" s="1"/>
  <c r="AA807" i="31" s="1"/>
  <c r="O808" i="31" s="1"/>
  <c r="AA808" i="31" s="1"/>
  <c r="O809" i="31" s="1"/>
  <c r="AA809" i="31" s="1"/>
  <c r="Z806" i="31"/>
  <c r="N807" i="31" s="1"/>
  <c r="Z807" i="31" s="1"/>
  <c r="N808" i="31" s="1"/>
  <c r="V806" i="31"/>
  <c r="S806" i="31"/>
  <c r="M806" i="31"/>
  <c r="X805" i="31"/>
  <c r="W805" i="31"/>
  <c r="T805" i="31"/>
  <c r="R805" i="31"/>
  <c r="V804" i="31"/>
  <c r="S804" i="31"/>
  <c r="V803" i="31"/>
  <c r="S803" i="31"/>
  <c r="V802" i="31"/>
  <c r="S802" i="31"/>
  <c r="AA801" i="31"/>
  <c r="O802" i="31" s="1"/>
  <c r="Z801" i="31"/>
  <c r="N802" i="31" s="1"/>
  <c r="V801" i="31"/>
  <c r="S801" i="31"/>
  <c r="M801" i="31"/>
  <c r="S837" i="31"/>
  <c r="Z802" i="31" l="1"/>
  <c r="N803" i="31" s="1"/>
  <c r="AA802" i="31"/>
  <c r="O803" i="31" s="1"/>
  <c r="V815" i="31"/>
  <c r="Y806" i="31"/>
  <c r="S815" i="31"/>
  <c r="Z813" i="31"/>
  <c r="N814" i="31" s="1"/>
  <c r="M812" i="31"/>
  <c r="Y812" i="31" s="1"/>
  <c r="AA812" i="31"/>
  <c r="O813" i="31" s="1"/>
  <c r="AA813" i="31" s="1"/>
  <c r="O814" i="31" s="1"/>
  <c r="AA814" i="31" s="1"/>
  <c r="S810" i="31"/>
  <c r="Y811" i="31"/>
  <c r="V805" i="31"/>
  <c r="V810" i="31"/>
  <c r="Z808" i="31"/>
  <c r="N809" i="31" s="1"/>
  <c r="M808" i="31"/>
  <c r="Y808" i="31" s="1"/>
  <c r="S805" i="31"/>
  <c r="M807" i="31"/>
  <c r="Y807" i="31" s="1"/>
  <c r="Y801" i="31"/>
  <c r="M802" i="31"/>
  <c r="Y802" i="31" s="1"/>
  <c r="Z803" i="31" l="1"/>
  <c r="N804" i="31" s="1"/>
  <c r="AA803" i="31"/>
  <c r="O804" i="31" s="1"/>
  <c r="M813" i="31"/>
  <c r="Y813" i="31" s="1"/>
  <c r="Z814" i="31"/>
  <c r="M814" i="31"/>
  <c r="Y814" i="31" s="1"/>
  <c r="Z809" i="31"/>
  <c r="M809" i="31"/>
  <c r="Y809" i="31" s="1"/>
  <c r="M803" i="31"/>
  <c r="Y803" i="31" s="1"/>
  <c r="AA804" i="31" l="1"/>
  <c r="Z804" i="31"/>
  <c r="M804" i="31"/>
  <c r="Y804" i="31" s="1"/>
  <c r="X840" i="31" l="1"/>
  <c r="X800" i="31" s="1"/>
  <c r="W840" i="31"/>
  <c r="W800" i="31" s="1"/>
  <c r="T840" i="31"/>
  <c r="T800" i="31" s="1"/>
  <c r="R840" i="31"/>
  <c r="V839" i="31"/>
  <c r="S839" i="31"/>
  <c r="V838" i="31"/>
  <c r="S838" i="31"/>
  <c r="V837" i="31"/>
  <c r="AA836" i="31"/>
  <c r="O837" i="31" s="1"/>
  <c r="Z836" i="31"/>
  <c r="N837" i="31" s="1"/>
  <c r="N797" i="31" s="1"/>
  <c r="V836" i="31"/>
  <c r="S836" i="31"/>
  <c r="M836" i="31"/>
  <c r="V799" i="31"/>
  <c r="V798" i="31"/>
  <c r="V797" i="31"/>
  <c r="AA837" i="31" l="1"/>
  <c r="O838" i="31" s="1"/>
  <c r="O797" i="31"/>
  <c r="AA797" i="31" s="1"/>
  <c r="S800" i="31"/>
  <c r="M796" i="31"/>
  <c r="S796" i="31"/>
  <c r="S799" i="31"/>
  <c r="Y836" i="31"/>
  <c r="S798" i="31"/>
  <c r="S840" i="31"/>
  <c r="V840" i="31"/>
  <c r="Z837" i="31"/>
  <c r="N838" i="31" s="1"/>
  <c r="N798" i="31" s="1"/>
  <c r="Z798" i="31" s="1"/>
  <c r="M837" i="31"/>
  <c r="Y837" i="31" s="1"/>
  <c r="V796" i="31"/>
  <c r="V800" i="31" s="1"/>
  <c r="AA796" i="31"/>
  <c r="S797" i="31"/>
  <c r="Z797" i="31"/>
  <c r="X505" i="31"/>
  <c r="W505" i="31"/>
  <c r="U505" i="31"/>
  <c r="T505" i="31"/>
  <c r="R505" i="31"/>
  <c r="Y504" i="31"/>
  <c r="V504" i="31"/>
  <c r="S504" i="31"/>
  <c r="V503" i="31"/>
  <c r="S503" i="31"/>
  <c r="V502" i="31"/>
  <c r="S502" i="31"/>
  <c r="AA501" i="31"/>
  <c r="O502" i="31" s="1"/>
  <c r="AA502" i="31" s="1"/>
  <c r="O503" i="31" s="1"/>
  <c r="AA503" i="31" s="1"/>
  <c r="O504" i="31" s="1"/>
  <c r="Z501" i="31"/>
  <c r="N502" i="31" s="1"/>
  <c r="V501" i="31"/>
  <c r="S501" i="31"/>
  <c r="M501" i="31"/>
  <c r="M797" i="31" l="1"/>
  <c r="Y797" i="31" s="1"/>
  <c r="AA838" i="31"/>
  <c r="O839" i="31" s="1"/>
  <c r="O798" i="31"/>
  <c r="AA798" i="31" s="1"/>
  <c r="Y796" i="31"/>
  <c r="V505" i="31"/>
  <c r="Z838" i="31"/>
  <c r="N839" i="31" s="1"/>
  <c r="N799" i="31" s="1"/>
  <c r="M838" i="31"/>
  <c r="Y838" i="31" s="1"/>
  <c r="S505" i="31"/>
  <c r="Y501" i="31"/>
  <c r="M502" i="31"/>
  <c r="Y502" i="31" s="1"/>
  <c r="Z502" i="31"/>
  <c r="N503" i="31" s="1"/>
  <c r="AA839" i="31" l="1"/>
  <c r="O799" i="31"/>
  <c r="AA799" i="31" s="1"/>
  <c r="Z799" i="31"/>
  <c r="M798" i="31"/>
  <c r="Y798" i="31" s="1"/>
  <c r="Z839" i="31"/>
  <c r="M839" i="31"/>
  <c r="Y839" i="31" s="1"/>
  <c r="M503" i="31"/>
  <c r="Y503" i="31" s="1"/>
  <c r="Z503" i="31"/>
  <c r="N504" i="31" s="1"/>
  <c r="M504" i="31" s="1"/>
  <c r="M799" i="31" l="1"/>
  <c r="Y799" i="31" s="1"/>
  <c r="S18" i="31"/>
  <c r="S17" i="31"/>
  <c r="V271" i="31"/>
  <c r="X260" i="31"/>
  <c r="X255" i="31" s="1"/>
  <c r="X330" i="31"/>
  <c r="W330" i="31"/>
  <c r="U330" i="31"/>
  <c r="T330" i="31"/>
  <c r="R330" i="31"/>
  <c r="V329" i="31"/>
  <c r="S329" i="31"/>
  <c r="V328" i="31"/>
  <c r="S328" i="31"/>
  <c r="V327" i="31"/>
  <c r="S327" i="31"/>
  <c r="AA326" i="31"/>
  <c r="O327" i="31" s="1"/>
  <c r="AA327" i="31" s="1"/>
  <c r="O328" i="31" s="1"/>
  <c r="AA328" i="31" s="1"/>
  <c r="O329" i="31" s="1"/>
  <c r="AA329" i="31" s="1"/>
  <c r="Z326" i="31"/>
  <c r="N327" i="31" s="1"/>
  <c r="V326" i="31"/>
  <c r="S326" i="31"/>
  <c r="M326" i="31"/>
  <c r="X325" i="31"/>
  <c r="W325" i="31"/>
  <c r="U325" i="31"/>
  <c r="T325" i="31"/>
  <c r="R325" i="31"/>
  <c r="V324" i="31"/>
  <c r="S324" i="31"/>
  <c r="V323" i="31"/>
  <c r="S323" i="31"/>
  <c r="V322" i="31"/>
  <c r="S322" i="31"/>
  <c r="AA321" i="31"/>
  <c r="O322" i="31" s="1"/>
  <c r="AA322" i="31" s="1"/>
  <c r="O323" i="31" s="1"/>
  <c r="AA323" i="31" s="1"/>
  <c r="O324" i="31" s="1"/>
  <c r="AA324" i="31" s="1"/>
  <c r="Z321" i="31"/>
  <c r="N322" i="31" s="1"/>
  <c r="V321" i="31"/>
  <c r="S321" i="31"/>
  <c r="M321" i="31"/>
  <c r="X700" i="31"/>
  <c r="W700" i="31"/>
  <c r="U700" i="31"/>
  <c r="T700" i="31"/>
  <c r="R700" i="31"/>
  <c r="AA699" i="31"/>
  <c r="Z699" i="31"/>
  <c r="V699" i="31"/>
  <c r="S699" i="31"/>
  <c r="M699" i="31"/>
  <c r="AA698" i="31"/>
  <c r="Z698" i="31"/>
  <c r="V698" i="31"/>
  <c r="S698" i="31"/>
  <c r="M698" i="31"/>
  <c r="AA697" i="31"/>
  <c r="Z697" i="31"/>
  <c r="V697" i="31"/>
  <c r="S697" i="31"/>
  <c r="M697" i="31"/>
  <c r="AA696" i="31"/>
  <c r="Z696" i="31"/>
  <c r="V696" i="31"/>
  <c r="S696" i="31"/>
  <c r="M696" i="31"/>
  <c r="X695" i="31"/>
  <c r="W695" i="31"/>
  <c r="U695" i="31"/>
  <c r="T695" i="31"/>
  <c r="R695" i="31"/>
  <c r="AA694" i="31"/>
  <c r="Z694" i="31"/>
  <c r="V694" i="31"/>
  <c r="S694" i="31"/>
  <c r="M694" i="31"/>
  <c r="AA693" i="31"/>
  <c r="Z693" i="31"/>
  <c r="V693" i="31"/>
  <c r="S693" i="31"/>
  <c r="M693" i="31"/>
  <c r="AA692" i="31"/>
  <c r="Z692" i="31"/>
  <c r="V692" i="31"/>
  <c r="S692" i="31"/>
  <c r="M692" i="31"/>
  <c r="AA691" i="31"/>
  <c r="Z691" i="31"/>
  <c r="V691" i="31"/>
  <c r="S691" i="31"/>
  <c r="M691" i="31"/>
  <c r="X690" i="31"/>
  <c r="W690" i="31"/>
  <c r="U690" i="31"/>
  <c r="T690" i="31"/>
  <c r="R690" i="31"/>
  <c r="AA689" i="31"/>
  <c r="Z689" i="31"/>
  <c r="V689" i="31"/>
  <c r="S689" i="31"/>
  <c r="M689" i="31"/>
  <c r="AA688" i="31"/>
  <c r="Z688" i="31"/>
  <c r="V688" i="31"/>
  <c r="S688" i="31"/>
  <c r="M688" i="31"/>
  <c r="AA687" i="31"/>
  <c r="Z687" i="31"/>
  <c r="V687" i="31"/>
  <c r="S687" i="31"/>
  <c r="M687" i="31"/>
  <c r="AA686" i="31"/>
  <c r="Z686" i="31"/>
  <c r="V686" i="31"/>
  <c r="S686" i="31"/>
  <c r="M686" i="31"/>
  <c r="X685" i="31"/>
  <c r="W685" i="31"/>
  <c r="U685" i="31"/>
  <c r="T685" i="31"/>
  <c r="R685" i="31"/>
  <c r="AA684" i="31"/>
  <c r="Z684" i="31"/>
  <c r="V684" i="31"/>
  <c r="S684" i="31"/>
  <c r="M684" i="31"/>
  <c r="AA683" i="31"/>
  <c r="Z683" i="31"/>
  <c r="V683" i="31"/>
  <c r="S683" i="31"/>
  <c r="M683" i="31"/>
  <c r="AA682" i="31"/>
  <c r="Z682" i="31"/>
  <c r="V682" i="31"/>
  <c r="S682" i="31"/>
  <c r="M682" i="31"/>
  <c r="AA681" i="31"/>
  <c r="Z681" i="31"/>
  <c r="V681" i="31"/>
  <c r="S681" i="31"/>
  <c r="M681" i="31"/>
  <c r="X680" i="31"/>
  <c r="W680" i="31"/>
  <c r="U680" i="31"/>
  <c r="T680" i="31"/>
  <c r="R680" i="31"/>
  <c r="AA679" i="31"/>
  <c r="Z679" i="31"/>
  <c r="V679" i="31"/>
  <c r="S679" i="31"/>
  <c r="M679" i="31"/>
  <c r="AA678" i="31"/>
  <c r="Z678" i="31"/>
  <c r="V678" i="31"/>
  <c r="S678" i="31"/>
  <c r="M678" i="31"/>
  <c r="AA677" i="31"/>
  <c r="Z677" i="31"/>
  <c r="V677" i="31"/>
  <c r="S677" i="31"/>
  <c r="M677" i="31"/>
  <c r="AA676" i="31"/>
  <c r="Z676" i="31"/>
  <c r="V676" i="31"/>
  <c r="S676" i="31"/>
  <c r="M676" i="31"/>
  <c r="X675" i="31"/>
  <c r="W675" i="31"/>
  <c r="U675" i="31"/>
  <c r="T675" i="31"/>
  <c r="R675" i="31"/>
  <c r="AA674" i="31"/>
  <c r="Z674" i="31"/>
  <c r="V674" i="31"/>
  <c r="S674" i="31"/>
  <c r="M674" i="31"/>
  <c r="AA673" i="31"/>
  <c r="Z673" i="31"/>
  <c r="V673" i="31"/>
  <c r="S673" i="31"/>
  <c r="M673" i="31"/>
  <c r="AA672" i="31"/>
  <c r="Z672" i="31"/>
  <c r="V672" i="31"/>
  <c r="S672" i="31"/>
  <c r="M672" i="31"/>
  <c r="AA671" i="31"/>
  <c r="Z671" i="31"/>
  <c r="V671" i="31"/>
  <c r="S671" i="31"/>
  <c r="M671" i="31"/>
  <c r="X670" i="31"/>
  <c r="W670" i="31"/>
  <c r="U670" i="31"/>
  <c r="T670" i="31"/>
  <c r="R670" i="31"/>
  <c r="AA669" i="31"/>
  <c r="Z669" i="31"/>
  <c r="V669" i="31"/>
  <c r="S669" i="31"/>
  <c r="M669" i="31"/>
  <c r="AA668" i="31"/>
  <c r="Z668" i="31"/>
  <c r="V668" i="31"/>
  <c r="S668" i="31"/>
  <c r="M668" i="31"/>
  <c r="AA667" i="31"/>
  <c r="Z667" i="31"/>
  <c r="V667" i="31"/>
  <c r="S667" i="31"/>
  <c r="M667" i="31"/>
  <c r="AA666" i="31"/>
  <c r="Z666" i="31"/>
  <c r="V666" i="31"/>
  <c r="S666" i="31"/>
  <c r="M666" i="31"/>
  <c r="X665" i="31"/>
  <c r="W665" i="31"/>
  <c r="U665" i="31"/>
  <c r="T665" i="31"/>
  <c r="R665" i="31"/>
  <c r="AA664" i="31"/>
  <c r="Z664" i="31"/>
  <c r="V664" i="31"/>
  <c r="S664" i="31"/>
  <c r="M664" i="31"/>
  <c r="AA663" i="31"/>
  <c r="Z663" i="31"/>
  <c r="V663" i="31"/>
  <c r="S663" i="31"/>
  <c r="M663" i="31"/>
  <c r="AA662" i="31"/>
  <c r="Z662" i="31"/>
  <c r="V662" i="31"/>
  <c r="S662" i="31"/>
  <c r="M662" i="31"/>
  <c r="AA661" i="31"/>
  <c r="Z661" i="31"/>
  <c r="V661" i="31"/>
  <c r="S661" i="31"/>
  <c r="M661" i="31"/>
  <c r="Y662" i="31" l="1"/>
  <c r="Y663" i="31"/>
  <c r="Y664" i="31"/>
  <c r="S325" i="31"/>
  <c r="S330" i="31"/>
  <c r="V325" i="31"/>
  <c r="V330" i="31"/>
  <c r="Y326" i="31"/>
  <c r="Z327" i="31"/>
  <c r="N328" i="31" s="1"/>
  <c r="M327" i="31"/>
  <c r="Y327" i="31" s="1"/>
  <c r="Y691" i="31"/>
  <c r="Y321" i="31"/>
  <c r="Z322" i="31"/>
  <c r="N323" i="31" s="1"/>
  <c r="M322" i="31"/>
  <c r="Y322" i="31" s="1"/>
  <c r="Y693" i="31"/>
  <c r="Y698" i="31"/>
  <c r="Y688" i="31"/>
  <c r="Y692" i="31"/>
  <c r="V700" i="31"/>
  <c r="S700" i="31"/>
  <c r="Y699" i="31"/>
  <c r="Y696" i="31"/>
  <c r="Y697" i="31"/>
  <c r="V695" i="31"/>
  <c r="Y686" i="31"/>
  <c r="V690" i="31"/>
  <c r="Y673" i="31"/>
  <c r="Y681" i="31"/>
  <c r="S695" i="31"/>
  <c r="Y694" i="31"/>
  <c r="S680" i="31"/>
  <c r="Y687" i="31"/>
  <c r="S690" i="31"/>
  <c r="Y689" i="31"/>
  <c r="Y678" i="31"/>
  <c r="S685" i="31"/>
  <c r="Y682" i="31"/>
  <c r="Y679" i="31"/>
  <c r="V685" i="31"/>
  <c r="Y683" i="31"/>
  <c r="Y676" i="31"/>
  <c r="Y684" i="31"/>
  <c r="Y671" i="31"/>
  <c r="V680" i="31"/>
  <c r="Y672" i="31"/>
  <c r="Y677" i="31"/>
  <c r="Y669" i="31"/>
  <c r="V675" i="31"/>
  <c r="Y667" i="31"/>
  <c r="V665" i="31"/>
  <c r="V670" i="31"/>
  <c r="S675" i="31"/>
  <c r="Y674" i="31"/>
  <c r="Y661" i="31"/>
  <c r="Y668" i="31"/>
  <c r="S670" i="31"/>
  <c r="Y666" i="31"/>
  <c r="S665" i="31"/>
  <c r="Z328" i="31" l="1"/>
  <c r="N329" i="31" s="1"/>
  <c r="M328" i="31"/>
  <c r="Y328" i="31" s="1"/>
  <c r="Z323" i="31"/>
  <c r="N324" i="31" s="1"/>
  <c r="M323" i="31"/>
  <c r="Y323" i="31" s="1"/>
  <c r="Z329" i="31" l="1"/>
  <c r="M329" i="31"/>
  <c r="Y329" i="31" s="1"/>
  <c r="Z324" i="31"/>
  <c r="M324" i="31"/>
  <c r="Y324" i="31" s="1"/>
  <c r="S538" i="31" l="1"/>
  <c r="X790" i="31" l="1"/>
  <c r="W790" i="31"/>
  <c r="T790" i="31"/>
  <c r="R790" i="31"/>
  <c r="V789" i="31"/>
  <c r="S789" i="31"/>
  <c r="V788" i="31"/>
  <c r="S788" i="31"/>
  <c r="V787" i="31"/>
  <c r="S787" i="31"/>
  <c r="AA786" i="31"/>
  <c r="Z786" i="31"/>
  <c r="V786" i="31"/>
  <c r="S786" i="31"/>
  <c r="M786" i="31"/>
  <c r="W785" i="31"/>
  <c r="U785" i="31"/>
  <c r="T785" i="31"/>
  <c r="R785" i="31"/>
  <c r="V784" i="31"/>
  <c r="S784" i="31"/>
  <c r="V783" i="31"/>
  <c r="S783" i="31"/>
  <c r="V782" i="31"/>
  <c r="S782" i="31"/>
  <c r="Z781" i="31"/>
  <c r="V781" i="31"/>
  <c r="S781" i="31"/>
  <c r="M781" i="31"/>
  <c r="X780" i="31"/>
  <c r="W780" i="31"/>
  <c r="U780" i="31"/>
  <c r="T780" i="31"/>
  <c r="R780" i="31"/>
  <c r="V779" i="31"/>
  <c r="S779" i="31"/>
  <c r="V778" i="31"/>
  <c r="S778" i="31"/>
  <c r="V777" i="31"/>
  <c r="AA776" i="31"/>
  <c r="Z776" i="31"/>
  <c r="V776" i="31"/>
  <c r="S776" i="31"/>
  <c r="M776" i="31"/>
  <c r="W260" i="31"/>
  <c r="W255" i="31" s="1"/>
  <c r="S257" i="31"/>
  <c r="S258" i="31"/>
  <c r="S259" i="31"/>
  <c r="S256" i="31"/>
  <c r="X345" i="31"/>
  <c r="W345" i="31"/>
  <c r="U345" i="31"/>
  <c r="T345" i="31"/>
  <c r="R345" i="31"/>
  <c r="V344" i="31"/>
  <c r="S344" i="31"/>
  <c r="V343" i="31"/>
  <c r="S343" i="31"/>
  <c r="V342" i="31"/>
  <c r="S342" i="31"/>
  <c r="AA341" i="31"/>
  <c r="O342" i="31" s="1"/>
  <c r="AA342" i="31" s="1"/>
  <c r="O343" i="31" s="1"/>
  <c r="AA343" i="31" s="1"/>
  <c r="O344" i="31" s="1"/>
  <c r="AA344" i="31" s="1"/>
  <c r="Z341" i="31"/>
  <c r="N342" i="31" s="1"/>
  <c r="V341" i="31"/>
  <c r="S341" i="31"/>
  <c r="M341" i="31"/>
  <c r="Y783" i="31" l="1"/>
  <c r="Z782" i="31"/>
  <c r="M782" i="31"/>
  <c r="Y782" i="31" s="1"/>
  <c r="AA787" i="31"/>
  <c r="V345" i="31"/>
  <c r="Y781" i="31"/>
  <c r="Y786" i="31"/>
  <c r="S780" i="31"/>
  <c r="S785" i="31"/>
  <c r="V780" i="31"/>
  <c r="V785" i="31"/>
  <c r="V790" i="31"/>
  <c r="Y341" i="31"/>
  <c r="S790" i="31"/>
  <c r="Y776" i="31"/>
  <c r="Z787" i="31"/>
  <c r="M787" i="31"/>
  <c r="Y787" i="31" s="1"/>
  <c r="AA777" i="31"/>
  <c r="Z777" i="31"/>
  <c r="M777" i="31"/>
  <c r="Y777" i="31" s="1"/>
  <c r="S345" i="31"/>
  <c r="Z342" i="31"/>
  <c r="N343" i="31" s="1"/>
  <c r="M342" i="31"/>
  <c r="Y342" i="31" s="1"/>
  <c r="S775" i="31" l="1"/>
  <c r="AA788" i="31"/>
  <c r="Z788" i="31"/>
  <c r="M788" i="31"/>
  <c r="Y788" i="31" s="1"/>
  <c r="Z778" i="31"/>
  <c r="M778" i="31"/>
  <c r="Y778" i="31" s="1"/>
  <c r="AA778" i="31"/>
  <c r="Z343" i="31"/>
  <c r="N344" i="31" s="1"/>
  <c r="M343" i="31"/>
  <c r="Y343" i="31" s="1"/>
  <c r="M784" i="31" l="1"/>
  <c r="Y784" i="31" s="1"/>
  <c r="Z784" i="31"/>
  <c r="AA789" i="31"/>
  <c r="Z789" i="31"/>
  <c r="M789" i="31"/>
  <c r="Y789" i="31" s="1"/>
  <c r="Z779" i="31"/>
  <c r="M779" i="31"/>
  <c r="Y779" i="31" s="1"/>
  <c r="AA779" i="31"/>
  <c r="Z344" i="31"/>
  <c r="M344" i="31"/>
  <c r="Y344" i="31" s="1"/>
  <c r="X195" i="31" l="1"/>
  <c r="W195" i="31"/>
  <c r="U195" i="31"/>
  <c r="T195" i="31"/>
  <c r="R195" i="31"/>
  <c r="V194" i="31"/>
  <c r="V193" i="31"/>
  <c r="V192" i="31"/>
  <c r="AA191" i="31"/>
  <c r="AA192" i="31" s="1"/>
  <c r="AA193" i="31" s="1"/>
  <c r="AA194" i="31" s="1"/>
  <c r="Z191" i="31"/>
  <c r="V191" i="31"/>
  <c r="M191" i="31"/>
  <c r="S111" i="31"/>
  <c r="S112" i="31"/>
  <c r="S113" i="31"/>
  <c r="S114" i="31"/>
  <c r="U110" i="31"/>
  <c r="T110" i="31"/>
  <c r="V87" i="31"/>
  <c r="V88" i="31"/>
  <c r="V89" i="31"/>
  <c r="V86" i="31"/>
  <c r="V91" i="31"/>
  <c r="V92" i="31"/>
  <c r="S91" i="31"/>
  <c r="S92" i="31"/>
  <c r="S93" i="31"/>
  <c r="S94" i="31"/>
  <c r="U95" i="31"/>
  <c r="T95" i="31"/>
  <c r="S86" i="31"/>
  <c r="S87" i="31"/>
  <c r="S88" i="31"/>
  <c r="S89" i="31"/>
  <c r="U90" i="31"/>
  <c r="T90" i="31"/>
  <c r="T85" i="31"/>
  <c r="V77" i="31"/>
  <c r="V78" i="31"/>
  <c r="V79" i="31"/>
  <c r="S77" i="31"/>
  <c r="S78" i="31"/>
  <c r="S79" i="31"/>
  <c r="U80" i="31"/>
  <c r="T80" i="31"/>
  <c r="U75" i="31"/>
  <c r="T75" i="31"/>
  <c r="U70" i="31"/>
  <c r="T70" i="31"/>
  <c r="V72" i="31"/>
  <c r="S72" i="31"/>
  <c r="S73" i="31"/>
  <c r="S74" i="31"/>
  <c r="S14" i="31" l="1"/>
  <c r="S13" i="31"/>
  <c r="S12" i="31"/>
  <c r="S11" i="31"/>
  <c r="S195" i="31"/>
  <c r="V195" i="31"/>
  <c r="S90" i="31"/>
  <c r="Y191" i="31"/>
  <c r="Z192" i="31"/>
  <c r="Y192" i="31"/>
  <c r="V63" i="31"/>
  <c r="S63" i="31"/>
  <c r="S64" i="31"/>
  <c r="U65" i="31"/>
  <c r="T65" i="31"/>
  <c r="V58" i="31"/>
  <c r="V59" i="31"/>
  <c r="T60" i="31"/>
  <c r="U60" i="31"/>
  <c r="S58" i="31"/>
  <c r="U55" i="31"/>
  <c r="T55" i="31"/>
  <c r="V49" i="31"/>
  <c r="S49" i="31"/>
  <c r="U50" i="31"/>
  <c r="T50" i="31"/>
  <c r="V44" i="31"/>
  <c r="S44" i="31"/>
  <c r="U45" i="31"/>
  <c r="T45" i="31"/>
  <c r="Z193" i="31" l="1"/>
  <c r="Y193" i="31"/>
  <c r="U40" i="31"/>
  <c r="T40" i="31"/>
  <c r="Z194" i="31" l="1"/>
  <c r="Y194" i="31"/>
  <c r="S22" i="31"/>
  <c r="S40" i="31" l="1"/>
  <c r="S41" i="31"/>
  <c r="V41" i="31"/>
  <c r="S42" i="31"/>
  <c r="V42" i="31"/>
  <c r="S43" i="31"/>
  <c r="V43" i="31"/>
  <c r="S45" i="31"/>
  <c r="S46" i="31"/>
  <c r="V46" i="31"/>
  <c r="S47" i="31"/>
  <c r="V47" i="31"/>
  <c r="S48" i="31"/>
  <c r="V48" i="31"/>
  <c r="S50" i="31"/>
  <c r="S51" i="31"/>
  <c r="V51" i="31"/>
  <c r="S52" i="31"/>
  <c r="V52" i="31"/>
  <c r="S53" i="31"/>
  <c r="V53" i="31"/>
  <c r="S54" i="31"/>
  <c r="V54" i="31"/>
  <c r="S55" i="31"/>
  <c r="S56" i="31"/>
  <c r="V56" i="31"/>
  <c r="S57" i="31"/>
  <c r="V57" i="31"/>
  <c r="S59" i="31"/>
  <c r="S61" i="31"/>
  <c r="V61" i="31"/>
  <c r="S62" i="31"/>
  <c r="V62" i="31"/>
  <c r="V64" i="31"/>
  <c r="S65" i="31"/>
  <c r="S66" i="31"/>
  <c r="V66" i="31"/>
  <c r="S67" i="31"/>
  <c r="V67" i="31"/>
  <c r="S68" i="31"/>
  <c r="V68" i="31"/>
  <c r="S69" i="31"/>
  <c r="V69" i="31"/>
  <c r="S70" i="31"/>
  <c r="S71" i="31"/>
  <c r="V71" i="31"/>
  <c r="V73" i="31"/>
  <c r="V74" i="31"/>
  <c r="S75" i="31"/>
  <c r="S76" i="31"/>
  <c r="V76" i="31"/>
  <c r="S80" i="31"/>
  <c r="S81" i="31"/>
  <c r="V81" i="31"/>
  <c r="S82" i="31"/>
  <c r="V82" i="31"/>
  <c r="S83" i="31"/>
  <c r="V83" i="31"/>
  <c r="S84" i="31"/>
  <c r="V84" i="31"/>
  <c r="S85" i="31"/>
  <c r="V93" i="31"/>
  <c r="V94" i="31"/>
  <c r="S95" i="31"/>
  <c r="S96" i="31"/>
  <c r="V96" i="31"/>
  <c r="S97" i="31"/>
  <c r="V97" i="31"/>
  <c r="S98" i="31"/>
  <c r="V98" i="31"/>
  <c r="S99" i="31"/>
  <c r="V99" i="31"/>
  <c r="T100" i="31"/>
  <c r="U100" i="31"/>
  <c r="S101" i="31"/>
  <c r="V101" i="31"/>
  <c r="S102" i="31"/>
  <c r="V102" i="31"/>
  <c r="S103" i="31"/>
  <c r="V103" i="31"/>
  <c r="S104" i="31"/>
  <c r="V104" i="31"/>
  <c r="T105" i="31"/>
  <c r="U105" i="31"/>
  <c r="S106" i="31"/>
  <c r="V106" i="31"/>
  <c r="S107" i="31"/>
  <c r="V107" i="31"/>
  <c r="S108" i="31"/>
  <c r="V108" i="31"/>
  <c r="S109" i="31"/>
  <c r="V109" i="31"/>
  <c r="S110" i="31"/>
  <c r="V111" i="31"/>
  <c r="V105" i="31" l="1"/>
  <c r="S105" i="31"/>
  <c r="V100" i="31"/>
  <c r="S100" i="31"/>
  <c r="S60" i="31"/>
  <c r="M506" i="31"/>
  <c r="M431" i="31"/>
  <c r="V299" i="31" l="1"/>
  <c r="V298" i="31"/>
  <c r="V297" i="31"/>
  <c r="V296" i="31"/>
  <c r="M256" i="31"/>
  <c r="M187" i="31" l="1"/>
  <c r="M188" i="31"/>
  <c r="M189" i="31"/>
  <c r="V177" i="31"/>
  <c r="V178" i="31"/>
  <c r="V179" i="31"/>
  <c r="AA157" i="31"/>
  <c r="AA158" i="31"/>
  <c r="AA159" i="31"/>
  <c r="S16" i="31" l="1"/>
  <c r="W15" i="31"/>
  <c r="M186" i="31"/>
  <c r="M97" i="31"/>
  <c r="M182" i="31"/>
  <c r="M181" i="31"/>
  <c r="X510" i="31" l="1"/>
  <c r="W510" i="31"/>
  <c r="U510" i="31"/>
  <c r="T510" i="31"/>
  <c r="R510" i="31"/>
  <c r="V509" i="31"/>
  <c r="S509" i="31"/>
  <c r="V508" i="31"/>
  <c r="S508" i="31"/>
  <c r="V507" i="31"/>
  <c r="S507" i="31"/>
  <c r="AA506" i="31"/>
  <c r="Z506" i="31"/>
  <c r="V506" i="31"/>
  <c r="S506" i="31"/>
  <c r="M507" i="31" l="1"/>
  <c r="Y507" i="31" s="1"/>
  <c r="Y506" i="31"/>
  <c r="S510" i="31"/>
  <c r="V510" i="31"/>
  <c r="V272" i="31"/>
  <c r="V275" i="31" s="1"/>
  <c r="M508" i="31" l="1"/>
  <c r="Y508" i="31" s="1"/>
  <c r="M509" i="31"/>
  <c r="Y509" i="31" s="1"/>
  <c r="T260" i="31"/>
  <c r="T255" i="31" s="1"/>
  <c r="X185" i="31" l="1"/>
  <c r="W185" i="31"/>
  <c r="R185" i="31"/>
  <c r="V184" i="31"/>
  <c r="S184" i="31"/>
  <c r="V183" i="31"/>
  <c r="S183" i="31"/>
  <c r="V182" i="31"/>
  <c r="S182" i="31"/>
  <c r="V181" i="31"/>
  <c r="AA181" i="31"/>
  <c r="AA184" i="31" s="1"/>
  <c r="Y182" i="31" l="1"/>
  <c r="U185" i="31"/>
  <c r="T185" i="31"/>
  <c r="Z181" i="31"/>
  <c r="Z182" i="31" s="1"/>
  <c r="S181" i="31"/>
  <c r="V185" i="31"/>
  <c r="X660" i="31"/>
  <c r="W660" i="31"/>
  <c r="U660" i="31"/>
  <c r="T660" i="31"/>
  <c r="R660" i="31"/>
  <c r="AA659" i="31"/>
  <c r="Z659" i="31"/>
  <c r="V659" i="31"/>
  <c r="S659" i="31"/>
  <c r="M659" i="31"/>
  <c r="AA658" i="31"/>
  <c r="Z658" i="31"/>
  <c r="V658" i="31"/>
  <c r="S658" i="31"/>
  <c r="M658" i="31"/>
  <c r="AA657" i="31"/>
  <c r="Z657" i="31"/>
  <c r="V657" i="31"/>
  <c r="S657" i="31"/>
  <c r="M657" i="31"/>
  <c r="AA656" i="31"/>
  <c r="Z656" i="31"/>
  <c r="V656" i="31"/>
  <c r="S656" i="31"/>
  <c r="M656" i="31"/>
  <c r="X655" i="31"/>
  <c r="W655" i="31"/>
  <c r="U655" i="31"/>
  <c r="T655" i="31"/>
  <c r="R655" i="31"/>
  <c r="AA654" i="31"/>
  <c r="Z654" i="31"/>
  <c r="V654" i="31"/>
  <c r="S654" i="31"/>
  <c r="M654" i="31"/>
  <c r="AA653" i="31"/>
  <c r="Z653" i="31"/>
  <c r="V653" i="31"/>
  <c r="S653" i="31"/>
  <c r="M653" i="31"/>
  <c r="AA652" i="31"/>
  <c r="Z652" i="31"/>
  <c r="V652" i="31"/>
  <c r="S652" i="31"/>
  <c r="M652" i="31"/>
  <c r="AA651" i="31"/>
  <c r="Z651" i="31"/>
  <c r="V651" i="31"/>
  <c r="S651" i="31"/>
  <c r="M651" i="31"/>
  <c r="Z183" i="31" l="1"/>
  <c r="M183" i="31"/>
  <c r="Y183" i="31" s="1"/>
  <c r="Y659" i="31"/>
  <c r="S185" i="31"/>
  <c r="Y181" i="31"/>
  <c r="Y658" i="31"/>
  <c r="V660" i="31"/>
  <c r="Y656" i="31"/>
  <c r="V655" i="31"/>
  <c r="Y653" i="31"/>
  <c r="S660" i="31"/>
  <c r="Y657" i="31"/>
  <c r="Y651" i="31"/>
  <c r="Y652" i="31"/>
  <c r="S655" i="31"/>
  <c r="Y654" i="31"/>
  <c r="V538" i="31"/>
  <c r="Z184" i="31" l="1"/>
  <c r="M184" i="31"/>
  <c r="Y184" i="31" s="1"/>
  <c r="AA704" i="31"/>
  <c r="Z704" i="31"/>
  <c r="M701" i="31"/>
  <c r="S701" i="31"/>
  <c r="V701" i="31"/>
  <c r="Z701" i="31"/>
  <c r="AA701" i="31"/>
  <c r="M702" i="31"/>
  <c r="S702" i="31"/>
  <c r="V702" i="31"/>
  <c r="Z702" i="31"/>
  <c r="AA702" i="31"/>
  <c r="M703" i="31"/>
  <c r="S703" i="31"/>
  <c r="V703" i="31"/>
  <c r="Z703" i="31"/>
  <c r="AA703" i="31"/>
  <c r="M704" i="31"/>
  <c r="S704" i="31"/>
  <c r="V704" i="31"/>
  <c r="R705" i="31"/>
  <c r="T705" i="31"/>
  <c r="W705" i="31"/>
  <c r="X705" i="31"/>
  <c r="V705" i="31" l="1"/>
  <c r="Y703" i="31"/>
  <c r="Y704" i="31"/>
  <c r="Y701" i="31"/>
  <c r="Y702" i="31"/>
  <c r="S705" i="31"/>
  <c r="V454" i="31"/>
  <c r="S433" i="31" l="1"/>
  <c r="X650" i="31" l="1"/>
  <c r="W650" i="31"/>
  <c r="U650" i="31"/>
  <c r="T650" i="31"/>
  <c r="R650" i="31"/>
  <c r="V649" i="31"/>
  <c r="S649" i="31"/>
  <c r="V648" i="31"/>
  <c r="S648" i="31"/>
  <c r="V647" i="31"/>
  <c r="S647" i="31"/>
  <c r="AA646" i="31"/>
  <c r="Z646" i="31"/>
  <c r="V646" i="31"/>
  <c r="S646" i="31"/>
  <c r="M646" i="31"/>
  <c r="J646" i="31"/>
  <c r="X645" i="31"/>
  <c r="W645" i="31"/>
  <c r="U645" i="31"/>
  <c r="T645" i="31"/>
  <c r="R645" i="31"/>
  <c r="V644" i="31"/>
  <c r="S644" i="31"/>
  <c r="V643" i="31"/>
  <c r="S643" i="31"/>
  <c r="V642" i="31"/>
  <c r="S642" i="31"/>
  <c r="AA641" i="31"/>
  <c r="AA642" i="31" s="1"/>
  <c r="O643" i="31" s="1"/>
  <c r="AA643" i="31" s="1"/>
  <c r="O644" i="31" s="1"/>
  <c r="AA644" i="31" s="1"/>
  <c r="Z641" i="31"/>
  <c r="V641" i="31"/>
  <c r="S641" i="31"/>
  <c r="M641" i="31"/>
  <c r="X640" i="31"/>
  <c r="W640" i="31"/>
  <c r="U640" i="31"/>
  <c r="T640" i="31"/>
  <c r="R640" i="31"/>
  <c r="V639" i="31"/>
  <c r="S639" i="31"/>
  <c r="V638" i="31"/>
  <c r="S638" i="31"/>
  <c r="V637" i="31"/>
  <c r="S637" i="31"/>
  <c r="AA636" i="31"/>
  <c r="AA637" i="31" s="1"/>
  <c r="AA638" i="31" s="1"/>
  <c r="AA639" i="31" s="1"/>
  <c r="Z636" i="31"/>
  <c r="V636" i="31"/>
  <c r="S636" i="31"/>
  <c r="X635" i="31"/>
  <c r="W635" i="31"/>
  <c r="U635" i="31"/>
  <c r="T635" i="31"/>
  <c r="R635" i="31"/>
  <c r="V634" i="31"/>
  <c r="S634" i="31"/>
  <c r="V633" i="31"/>
  <c r="S633" i="31"/>
  <c r="V632" i="31"/>
  <c r="S632" i="31"/>
  <c r="AA631" i="31"/>
  <c r="AA632" i="31" s="1"/>
  <c r="AA633" i="31" s="1"/>
  <c r="AA634" i="31" s="1"/>
  <c r="Z631" i="31"/>
  <c r="V631" i="31"/>
  <c r="S631" i="31"/>
  <c r="M631" i="31"/>
  <c r="X630" i="31"/>
  <c r="W630" i="31"/>
  <c r="U630" i="31"/>
  <c r="T630" i="31"/>
  <c r="R630" i="31"/>
  <c r="V629" i="31"/>
  <c r="S629" i="31"/>
  <c r="V628" i="31"/>
  <c r="S628" i="31"/>
  <c r="V627" i="31"/>
  <c r="S627" i="31"/>
  <c r="AA626" i="31"/>
  <c r="Z626" i="31"/>
  <c r="V626" i="31"/>
  <c r="S626" i="31"/>
  <c r="M626" i="31"/>
  <c r="X625" i="31"/>
  <c r="W625" i="31"/>
  <c r="U625" i="31"/>
  <c r="T625" i="31"/>
  <c r="R625" i="31"/>
  <c r="S624" i="31"/>
  <c r="V623" i="31"/>
  <c r="S623" i="31"/>
  <c r="V622" i="31"/>
  <c r="S622" i="31"/>
  <c r="AA621" i="31"/>
  <c r="AA622" i="31" s="1"/>
  <c r="O623" i="31" s="1"/>
  <c r="AA623" i="31" s="1"/>
  <c r="O624" i="31" s="1"/>
  <c r="AA624" i="31" s="1"/>
  <c r="Z621" i="31"/>
  <c r="V621" i="31"/>
  <c r="S621" i="31"/>
  <c r="M621" i="31"/>
  <c r="X620" i="31"/>
  <c r="W620" i="31"/>
  <c r="U620" i="31"/>
  <c r="T620" i="31"/>
  <c r="R620" i="31"/>
  <c r="V619" i="31"/>
  <c r="S619" i="31"/>
  <c r="V618" i="31"/>
  <c r="S618" i="31"/>
  <c r="V617" i="31"/>
  <c r="S617" i="31"/>
  <c r="AA616" i="31"/>
  <c r="AA617" i="31" s="1"/>
  <c r="O618" i="31" s="1"/>
  <c r="AA618" i="31" s="1"/>
  <c r="O619" i="31" s="1"/>
  <c r="AA619" i="31" s="1"/>
  <c r="Z616" i="31"/>
  <c r="V616" i="31"/>
  <c r="S616" i="31"/>
  <c r="M616" i="31"/>
  <c r="X615" i="31"/>
  <c r="W615" i="31"/>
  <c r="U615" i="31"/>
  <c r="T615" i="31"/>
  <c r="R615" i="31"/>
  <c r="V614" i="31"/>
  <c r="S614" i="31"/>
  <c r="V613" i="31"/>
  <c r="S613" i="31"/>
  <c r="V612" i="31"/>
  <c r="S612" i="31"/>
  <c r="AA611" i="31"/>
  <c r="AA612" i="31" s="1"/>
  <c r="Z611" i="31"/>
  <c r="V611" i="31"/>
  <c r="S611" i="31"/>
  <c r="M611" i="31"/>
  <c r="X610" i="31"/>
  <c r="W610" i="31"/>
  <c r="U610" i="31"/>
  <c r="T610" i="31"/>
  <c r="R610" i="31"/>
  <c r="V609" i="31"/>
  <c r="S609" i="31"/>
  <c r="V608" i="31"/>
  <c r="S608" i="31"/>
  <c r="V607" i="31"/>
  <c r="S607" i="31"/>
  <c r="AA606" i="31"/>
  <c r="O607" i="31" s="1"/>
  <c r="AA607" i="31" s="1"/>
  <c r="O608" i="31" s="1"/>
  <c r="AA608" i="31" s="1"/>
  <c r="O609" i="31" s="1"/>
  <c r="AA609" i="31" s="1"/>
  <c r="Z606" i="31"/>
  <c r="V606" i="31"/>
  <c r="S606" i="31"/>
  <c r="M606" i="31"/>
  <c r="X605" i="31"/>
  <c r="W605" i="31"/>
  <c r="U605" i="31"/>
  <c r="T605" i="31"/>
  <c r="R605" i="31"/>
  <c r="V604" i="31"/>
  <c r="S604" i="31"/>
  <c r="V603" i="31"/>
  <c r="S603" i="31"/>
  <c r="V602" i="31"/>
  <c r="S602" i="31"/>
  <c r="AA601" i="31"/>
  <c r="AA602" i="31" s="1"/>
  <c r="AA603" i="31" s="1"/>
  <c r="AA604" i="31" s="1"/>
  <c r="Z601" i="31"/>
  <c r="V601" i="31"/>
  <c r="S601" i="31"/>
  <c r="X600" i="31"/>
  <c r="W600" i="31"/>
  <c r="U600" i="31"/>
  <c r="T600" i="31"/>
  <c r="R600" i="31"/>
  <c r="V599" i="31"/>
  <c r="S599" i="31"/>
  <c r="V598" i="31"/>
  <c r="S598" i="31"/>
  <c r="V597" i="31"/>
  <c r="S597" i="31"/>
  <c r="AA596" i="31"/>
  <c r="AA597" i="31" s="1"/>
  <c r="O598" i="31" s="1"/>
  <c r="AA598" i="31" s="1"/>
  <c r="O599" i="31" s="1"/>
  <c r="AA599" i="31" s="1"/>
  <c r="Z596" i="31"/>
  <c r="V596" i="31"/>
  <c r="S596" i="31"/>
  <c r="M596" i="31"/>
  <c r="X595" i="31"/>
  <c r="W595" i="31"/>
  <c r="U595" i="31"/>
  <c r="T595" i="31"/>
  <c r="R595" i="31"/>
  <c r="V594" i="31"/>
  <c r="S594" i="31"/>
  <c r="V593" i="31"/>
  <c r="S593" i="31"/>
  <c r="V592" i="31"/>
  <c r="S592" i="31"/>
  <c r="AA591" i="31"/>
  <c r="AA592" i="31" s="1"/>
  <c r="O593" i="31" s="1"/>
  <c r="AA593" i="31" s="1"/>
  <c r="O594" i="31" s="1"/>
  <c r="AA594" i="31" s="1"/>
  <c r="Z591" i="31"/>
  <c r="Z592" i="31" s="1"/>
  <c r="N593" i="31" s="1"/>
  <c r="V591" i="31"/>
  <c r="S591" i="31"/>
  <c r="M591" i="31"/>
  <c r="X590" i="31"/>
  <c r="W590" i="31"/>
  <c r="U590" i="31"/>
  <c r="T590" i="31"/>
  <c r="R590" i="31"/>
  <c r="V589" i="31"/>
  <c r="S589" i="31"/>
  <c r="V588" i="31"/>
  <c r="S588" i="31"/>
  <c r="V587" i="31"/>
  <c r="S587" i="31"/>
  <c r="AA586" i="31"/>
  <c r="AA587" i="31" s="1"/>
  <c r="O588" i="31" s="1"/>
  <c r="AA588" i="31" s="1"/>
  <c r="O589" i="31" s="1"/>
  <c r="AA589" i="31" s="1"/>
  <c r="Z586" i="31"/>
  <c r="V586" i="31"/>
  <c r="S586" i="31"/>
  <c r="M586" i="31"/>
  <c r="X585" i="31"/>
  <c r="W585" i="31"/>
  <c r="U585" i="31"/>
  <c r="T585" i="31"/>
  <c r="R585" i="31"/>
  <c r="V584" i="31"/>
  <c r="S584" i="31"/>
  <c r="V583" i="31"/>
  <c r="S583" i="31"/>
  <c r="V582" i="31"/>
  <c r="S582" i="31"/>
  <c r="AA581" i="31"/>
  <c r="AA582" i="31" s="1"/>
  <c r="O583" i="31" s="1"/>
  <c r="AA583" i="31" s="1"/>
  <c r="O584" i="31" s="1"/>
  <c r="AA584" i="31" s="1"/>
  <c r="Z581" i="31"/>
  <c r="Z582" i="31" s="1"/>
  <c r="N583" i="31" s="1"/>
  <c r="V581" i="31"/>
  <c r="S581" i="31"/>
  <c r="M581" i="31"/>
  <c r="X580" i="31"/>
  <c r="W580" i="31"/>
  <c r="U580" i="31"/>
  <c r="T580" i="31"/>
  <c r="R580" i="31"/>
  <c r="V579" i="31"/>
  <c r="S579" i="31"/>
  <c r="V578" i="31"/>
  <c r="S578" i="31"/>
  <c r="V577" i="31"/>
  <c r="S577" i="31"/>
  <c r="AA576" i="31"/>
  <c r="AA577" i="31" s="1"/>
  <c r="O578" i="31" s="1"/>
  <c r="AA578" i="31" s="1"/>
  <c r="O579" i="31" s="1"/>
  <c r="AA579" i="31" s="1"/>
  <c r="Z576" i="31"/>
  <c r="V576" i="31"/>
  <c r="S576" i="31"/>
  <c r="M576" i="31"/>
  <c r="X575" i="31"/>
  <c r="W575" i="31"/>
  <c r="U575" i="31"/>
  <c r="T575" i="31"/>
  <c r="R575" i="31"/>
  <c r="V574" i="31"/>
  <c r="S574" i="31"/>
  <c r="V573" i="31"/>
  <c r="S573" i="31"/>
  <c r="V572" i="31"/>
  <c r="S572" i="31"/>
  <c r="AA571" i="31"/>
  <c r="AA572" i="31" s="1"/>
  <c r="O573" i="31" s="1"/>
  <c r="AA573" i="31" s="1"/>
  <c r="O574" i="31" s="1"/>
  <c r="AA574" i="31" s="1"/>
  <c r="Z571" i="31"/>
  <c r="Z572" i="31" s="1"/>
  <c r="N573" i="31" s="1"/>
  <c r="V571" i="31"/>
  <c r="S571" i="31"/>
  <c r="M571" i="31"/>
  <c r="X570" i="31"/>
  <c r="W570" i="31"/>
  <c r="U570" i="31"/>
  <c r="T570" i="31"/>
  <c r="R570" i="31"/>
  <c r="V569" i="31"/>
  <c r="S569" i="31"/>
  <c r="V568" i="31"/>
  <c r="S568" i="31"/>
  <c r="V567" i="31"/>
  <c r="S567" i="31"/>
  <c r="AA566" i="31"/>
  <c r="AA567" i="31" s="1"/>
  <c r="O568" i="31" s="1"/>
  <c r="Z566" i="31"/>
  <c r="V566" i="31"/>
  <c r="S566" i="31"/>
  <c r="M566" i="31"/>
  <c r="X565" i="31"/>
  <c r="W565" i="31"/>
  <c r="U565" i="31"/>
  <c r="T565" i="31"/>
  <c r="R565" i="31"/>
  <c r="V564" i="31"/>
  <c r="S564" i="31"/>
  <c r="V563" i="31"/>
  <c r="S563" i="31"/>
  <c r="V562" i="31"/>
  <c r="S562" i="31"/>
  <c r="AA561" i="31"/>
  <c r="O562" i="31" s="1"/>
  <c r="AA562" i="31" s="1"/>
  <c r="O563" i="31" s="1"/>
  <c r="AA563" i="31" s="1"/>
  <c r="O564" i="31" s="1"/>
  <c r="AA564" i="31" s="1"/>
  <c r="Z561" i="31"/>
  <c r="N562" i="31" s="1"/>
  <c r="Z562" i="31" s="1"/>
  <c r="N563" i="31" s="1"/>
  <c r="V561" i="31"/>
  <c r="S561" i="31"/>
  <c r="M561" i="31"/>
  <c r="X560" i="31"/>
  <c r="W560" i="31"/>
  <c r="U560" i="31"/>
  <c r="T560" i="31"/>
  <c r="R560" i="31"/>
  <c r="V559" i="31"/>
  <c r="S559" i="31"/>
  <c r="V558" i="31"/>
  <c r="S558" i="31"/>
  <c r="V557" i="31"/>
  <c r="S557" i="31"/>
  <c r="AA556" i="31"/>
  <c r="AA557" i="31" s="1"/>
  <c r="O558" i="31" s="1"/>
  <c r="AA558" i="31" s="1"/>
  <c r="O559" i="31" s="1"/>
  <c r="AA559" i="31" s="1"/>
  <c r="Z556" i="31"/>
  <c r="V556" i="31"/>
  <c r="S556" i="31"/>
  <c r="M556" i="31"/>
  <c r="X555" i="31"/>
  <c r="W555" i="31"/>
  <c r="U555" i="31"/>
  <c r="T555" i="31"/>
  <c r="R555" i="31"/>
  <c r="V554" i="31"/>
  <c r="S554" i="31"/>
  <c r="V553" i="31"/>
  <c r="S553" i="31"/>
  <c r="V552" i="31"/>
  <c r="S552" i="31"/>
  <c r="AA551" i="31"/>
  <c r="AA552" i="31" s="1"/>
  <c r="AA553" i="31" s="1"/>
  <c r="AA554" i="31" s="1"/>
  <c r="Z551" i="31"/>
  <c r="Z552" i="31" s="1"/>
  <c r="N553" i="31" s="1"/>
  <c r="V551" i="31"/>
  <c r="S551" i="31"/>
  <c r="M551" i="31"/>
  <c r="X550" i="31"/>
  <c r="W550" i="31"/>
  <c r="U550" i="31"/>
  <c r="T550" i="31"/>
  <c r="R550" i="31"/>
  <c r="V549" i="31"/>
  <c r="V548" i="31"/>
  <c r="S548" i="31"/>
  <c r="V547" i="31"/>
  <c r="S547" i="31"/>
  <c r="AA546" i="31"/>
  <c r="AA547" i="31" s="1"/>
  <c r="O548" i="31" s="1"/>
  <c r="AA548" i="31" s="1"/>
  <c r="O549" i="31" s="1"/>
  <c r="AA549" i="31" s="1"/>
  <c r="Z546" i="31"/>
  <c r="V546" i="31"/>
  <c r="S546" i="31"/>
  <c r="M546" i="31"/>
  <c r="X545" i="31"/>
  <c r="W545" i="31"/>
  <c r="U545" i="31"/>
  <c r="T545" i="31"/>
  <c r="R545" i="31"/>
  <c r="V544" i="31"/>
  <c r="S544" i="31"/>
  <c r="V543" i="31"/>
  <c r="S543" i="31"/>
  <c r="V542" i="31"/>
  <c r="S542" i="31"/>
  <c r="AA541" i="31"/>
  <c r="AA542" i="31" s="1"/>
  <c r="O543" i="31" s="1"/>
  <c r="AA543" i="31" s="1"/>
  <c r="O544" i="31" s="1"/>
  <c r="AA544" i="31" s="1"/>
  <c r="Z541" i="31"/>
  <c r="Z542" i="31" s="1"/>
  <c r="N543" i="31" s="1"/>
  <c r="V541" i="31"/>
  <c r="S541" i="31"/>
  <c r="M541" i="31"/>
  <c r="X540" i="31"/>
  <c r="W540" i="31"/>
  <c r="U540" i="31"/>
  <c r="T540" i="31"/>
  <c r="R540" i="31"/>
  <c r="V539" i="31"/>
  <c r="V537" i="31"/>
  <c r="S537" i="31"/>
  <c r="AA536" i="31"/>
  <c r="O537" i="31" s="1"/>
  <c r="O527" i="31" s="1"/>
  <c r="Z536" i="31"/>
  <c r="N537" i="31" s="1"/>
  <c r="N527" i="31" s="1"/>
  <c r="Z527" i="31" s="1"/>
  <c r="V536" i="31"/>
  <c r="S536" i="31"/>
  <c r="M536" i="31"/>
  <c r="X535" i="31"/>
  <c r="W535" i="31"/>
  <c r="U535" i="31"/>
  <c r="T535" i="31"/>
  <c r="R535" i="31"/>
  <c r="V534" i="31"/>
  <c r="S534" i="31"/>
  <c r="V533" i="31"/>
  <c r="S533" i="31"/>
  <c r="V532" i="31"/>
  <c r="S532" i="31"/>
  <c r="AA531" i="31"/>
  <c r="Z531" i="31"/>
  <c r="V531" i="31"/>
  <c r="S531" i="31"/>
  <c r="M531" i="31"/>
  <c r="AA527" i="31" l="1"/>
  <c r="O613" i="31"/>
  <c r="AA613" i="31" s="1"/>
  <c r="AA568" i="31"/>
  <c r="O569" i="31" s="1"/>
  <c r="Z537" i="31"/>
  <c r="N538" i="31" s="1"/>
  <c r="Z538" i="31" s="1"/>
  <c r="N539" i="31" s="1"/>
  <c r="Z539" i="31" s="1"/>
  <c r="AA537" i="31"/>
  <c r="O538" i="31" s="1"/>
  <c r="AA538" i="31" s="1"/>
  <c r="O539" i="31" s="1"/>
  <c r="AA539" i="31" s="1"/>
  <c r="AA532" i="31"/>
  <c r="O533" i="31" s="1"/>
  <c r="AA627" i="31"/>
  <c r="O628" i="31" s="1"/>
  <c r="AA647" i="31"/>
  <c r="O648" i="31" s="1"/>
  <c r="S615" i="31"/>
  <c r="S575" i="31"/>
  <c r="S610" i="31"/>
  <c r="V645" i="31"/>
  <c r="V625" i="31"/>
  <c r="V650" i="31"/>
  <c r="S625" i="31"/>
  <c r="Y626" i="31"/>
  <c r="V580" i="31"/>
  <c r="S605" i="31"/>
  <c r="Y551" i="31"/>
  <c r="S595" i="31"/>
  <c r="V610" i="31"/>
  <c r="S635" i="31"/>
  <c r="S645" i="31"/>
  <c r="S565" i="31"/>
  <c r="V540" i="31"/>
  <c r="Y541" i="31"/>
  <c r="S555" i="31"/>
  <c r="Y591" i="31"/>
  <c r="V615" i="31"/>
  <c r="Y616" i="31"/>
  <c r="V555" i="31"/>
  <c r="Y581" i="31"/>
  <c r="S535" i="31"/>
  <c r="V550" i="31"/>
  <c r="Y561" i="31"/>
  <c r="Y571" i="31"/>
  <c r="M577" i="31"/>
  <c r="Y577" i="31" s="1"/>
  <c r="S585" i="31"/>
  <c r="V605" i="31"/>
  <c r="V635" i="31"/>
  <c r="Y636" i="31"/>
  <c r="M597" i="31"/>
  <c r="Y597" i="31" s="1"/>
  <c r="V535" i="31"/>
  <c r="S590" i="31"/>
  <c r="Y601" i="31"/>
  <c r="Y611" i="31"/>
  <c r="V545" i="31"/>
  <c r="V560" i="31"/>
  <c r="V565" i="31"/>
  <c r="S570" i="31"/>
  <c r="V585" i="31"/>
  <c r="V590" i="31"/>
  <c r="V595" i="31"/>
  <c r="Y646" i="31"/>
  <c r="Y546" i="31"/>
  <c r="Y606" i="31"/>
  <c r="Y621" i="31"/>
  <c r="Y631" i="31"/>
  <c r="Y641" i="31"/>
  <c r="Y531" i="31"/>
  <c r="S540" i="31"/>
  <c r="S545" i="31"/>
  <c r="M557" i="31"/>
  <c r="Y557" i="31" s="1"/>
  <c r="V570" i="31"/>
  <c r="V575" i="31"/>
  <c r="V600" i="31"/>
  <c r="V620" i="31"/>
  <c r="V630" i="31"/>
  <c r="V640" i="31"/>
  <c r="M547" i="31"/>
  <c r="Y547" i="31" s="1"/>
  <c r="Z547" i="31"/>
  <c r="N548" i="31" s="1"/>
  <c r="Z553" i="31"/>
  <c r="N554" i="31" s="1"/>
  <c r="M553" i="31"/>
  <c r="Y553" i="31" s="1"/>
  <c r="Z593" i="31"/>
  <c r="N594" i="31" s="1"/>
  <c r="M593" i="31"/>
  <c r="Y593" i="31" s="1"/>
  <c r="Z532" i="31"/>
  <c r="N533" i="31" s="1"/>
  <c r="M532" i="31"/>
  <c r="Y532" i="31" s="1"/>
  <c r="Z583" i="31"/>
  <c r="N584" i="31" s="1"/>
  <c r="M583" i="31"/>
  <c r="Y583" i="31" s="1"/>
  <c r="Z543" i="31"/>
  <c r="N544" i="31" s="1"/>
  <c r="M543" i="31"/>
  <c r="Y543" i="31" s="1"/>
  <c r="Z563" i="31"/>
  <c r="N564" i="31" s="1"/>
  <c r="M563" i="31"/>
  <c r="Y563" i="31" s="1"/>
  <c r="Z573" i="31"/>
  <c r="N574" i="31" s="1"/>
  <c r="M573" i="31"/>
  <c r="Y573" i="31" s="1"/>
  <c r="M537" i="31"/>
  <c r="Y537" i="31" s="1"/>
  <c r="Y556" i="31"/>
  <c r="Z557" i="31"/>
  <c r="N558" i="31" s="1"/>
  <c r="M562" i="31"/>
  <c r="Y562" i="31" s="1"/>
  <c r="Y576" i="31"/>
  <c r="Z577" i="31"/>
  <c r="N578" i="31" s="1"/>
  <c r="M582" i="31"/>
  <c r="Y582" i="31" s="1"/>
  <c r="Y596" i="31"/>
  <c r="Z597" i="31"/>
  <c r="N598" i="31" s="1"/>
  <c r="S550" i="31"/>
  <c r="S560" i="31"/>
  <c r="M567" i="31"/>
  <c r="Y567" i="31" s="1"/>
  <c r="S580" i="31"/>
  <c r="M587" i="31"/>
  <c r="Y587" i="31" s="1"/>
  <c r="S600" i="31"/>
  <c r="Z647" i="31"/>
  <c r="N648" i="31" s="1"/>
  <c r="M647" i="31"/>
  <c r="Y647" i="31" s="1"/>
  <c r="Y536" i="31"/>
  <c r="M542" i="31"/>
  <c r="Y542" i="31" s="1"/>
  <c r="M552" i="31"/>
  <c r="Y552" i="31" s="1"/>
  <c r="Y566" i="31"/>
  <c r="Z567" i="31"/>
  <c r="N568" i="31" s="1"/>
  <c r="M572" i="31"/>
  <c r="Y572" i="31" s="1"/>
  <c r="Y586" i="31"/>
  <c r="Z587" i="31"/>
  <c r="N588" i="31" s="1"/>
  <c r="M592" i="31"/>
  <c r="Y592" i="31" s="1"/>
  <c r="S620" i="31"/>
  <c r="S630" i="31"/>
  <c r="S640" i="31"/>
  <c r="M602" i="31"/>
  <c r="Y602" i="31" s="1"/>
  <c r="Z602" i="31"/>
  <c r="N603" i="31" s="1"/>
  <c r="M607" i="31"/>
  <c r="Y607" i="31" s="1"/>
  <c r="Z607" i="31"/>
  <c r="N608" i="31" s="1"/>
  <c r="M612" i="31"/>
  <c r="Y612" i="31" s="1"/>
  <c r="Z612" i="31"/>
  <c r="N613" i="31" s="1"/>
  <c r="M622" i="31"/>
  <c r="Y622" i="31" s="1"/>
  <c r="Z622" i="31"/>
  <c r="N623" i="31" s="1"/>
  <c r="M632" i="31"/>
  <c r="Y632" i="31" s="1"/>
  <c r="Z632" i="31"/>
  <c r="M642" i="31"/>
  <c r="Y642" i="31" s="1"/>
  <c r="Z642" i="31"/>
  <c r="N643" i="31" s="1"/>
  <c r="S650" i="31"/>
  <c r="Z617" i="31"/>
  <c r="N618" i="31" s="1"/>
  <c r="M617" i="31"/>
  <c r="Y617" i="31" s="1"/>
  <c r="Z627" i="31"/>
  <c r="N628" i="31" s="1"/>
  <c r="M627" i="31"/>
  <c r="Y627" i="31" s="1"/>
  <c r="Z637" i="31"/>
  <c r="M637" i="31"/>
  <c r="Y637" i="31" s="1"/>
  <c r="N528" i="31" l="1"/>
  <c r="Z528" i="31" s="1"/>
  <c r="O528" i="31"/>
  <c r="AA528" i="31"/>
  <c r="M527" i="31"/>
  <c r="Y527" i="31" s="1"/>
  <c r="O614" i="31"/>
  <c r="AA614" i="31" s="1"/>
  <c r="AA569" i="31"/>
  <c r="M539" i="31"/>
  <c r="Y539" i="31" s="1"/>
  <c r="M538" i="31"/>
  <c r="Y538" i="31" s="1"/>
  <c r="AA533" i="31"/>
  <c r="O534" i="31" s="1"/>
  <c r="AA628" i="31"/>
  <c r="O629" i="31" s="1"/>
  <c r="AA648" i="31"/>
  <c r="O649" i="31" s="1"/>
  <c r="Z618" i="31"/>
  <c r="N619" i="31" s="1"/>
  <c r="M618" i="31"/>
  <c r="Y618" i="31" s="1"/>
  <c r="M623" i="31"/>
  <c r="Y623" i="31" s="1"/>
  <c r="Z623" i="31"/>
  <c r="N624" i="31" s="1"/>
  <c r="Z574" i="31"/>
  <c r="M574" i="31"/>
  <c r="Y574" i="31" s="1"/>
  <c r="M598" i="31"/>
  <c r="Y598" i="31" s="1"/>
  <c r="Z598" i="31"/>
  <c r="N599" i="31" s="1"/>
  <c r="Z564" i="31"/>
  <c r="M564" i="31"/>
  <c r="Y564" i="31" s="1"/>
  <c r="Z584" i="31"/>
  <c r="M584" i="31"/>
  <c r="Y584" i="31" s="1"/>
  <c r="Z594" i="31"/>
  <c r="M594" i="31"/>
  <c r="Y594" i="31" s="1"/>
  <c r="M643" i="31"/>
  <c r="Y643" i="31" s="1"/>
  <c r="Z643" i="31"/>
  <c r="N644" i="31" s="1"/>
  <c r="M578" i="31"/>
  <c r="Y578" i="31" s="1"/>
  <c r="Z578" i="31"/>
  <c r="N579" i="31" s="1"/>
  <c r="M633" i="31"/>
  <c r="Y633" i="31" s="1"/>
  <c r="Z633" i="31"/>
  <c r="M603" i="31"/>
  <c r="Y603" i="31" s="1"/>
  <c r="Z603" i="31"/>
  <c r="N604" i="31" s="1"/>
  <c r="M568" i="31"/>
  <c r="Y568" i="31" s="1"/>
  <c r="Z568" i="31"/>
  <c r="N569" i="31" s="1"/>
  <c r="M548" i="31"/>
  <c r="Y548" i="31" s="1"/>
  <c r="Z548" i="31"/>
  <c r="N549" i="31" s="1"/>
  <c r="Z638" i="31"/>
  <c r="M638" i="31"/>
  <c r="Y638" i="31" s="1"/>
  <c r="M608" i="31"/>
  <c r="Y608" i="31" s="1"/>
  <c r="Z608" i="31"/>
  <c r="N609" i="31" s="1"/>
  <c r="Z628" i="31"/>
  <c r="N629" i="31" s="1"/>
  <c r="M628" i="31"/>
  <c r="Y628" i="31" s="1"/>
  <c r="M613" i="31"/>
  <c r="Y613" i="31" s="1"/>
  <c r="Z613" i="31"/>
  <c r="N614" i="31" s="1"/>
  <c r="M588" i="31"/>
  <c r="Y588" i="31" s="1"/>
  <c r="Z588" i="31"/>
  <c r="N589" i="31" s="1"/>
  <c r="Z648" i="31"/>
  <c r="N649" i="31" s="1"/>
  <c r="M648" i="31"/>
  <c r="Y648" i="31" s="1"/>
  <c r="M558" i="31"/>
  <c r="Y558" i="31" s="1"/>
  <c r="Z558" i="31"/>
  <c r="N559" i="31" s="1"/>
  <c r="Z544" i="31"/>
  <c r="M544" i="31"/>
  <c r="Y544" i="31" s="1"/>
  <c r="Z533" i="31"/>
  <c r="N534" i="31" s="1"/>
  <c r="M533" i="31"/>
  <c r="Y533" i="31" s="1"/>
  <c r="Z554" i="31"/>
  <c r="M554" i="31"/>
  <c r="Y554" i="31" s="1"/>
  <c r="N529" i="31" l="1"/>
  <c r="Z529" i="31" s="1"/>
  <c r="O529" i="31"/>
  <c r="AA529" i="31"/>
  <c r="M528" i="31"/>
  <c r="Y528" i="31" s="1"/>
  <c r="AA534" i="31"/>
  <c r="AA629" i="31"/>
  <c r="AA649" i="31"/>
  <c r="M614" i="31"/>
  <c r="Y614" i="31" s="1"/>
  <c r="Z614" i="31"/>
  <c r="M569" i="31"/>
  <c r="Y569" i="31" s="1"/>
  <c r="Z569" i="31"/>
  <c r="M579" i="31"/>
  <c r="Y579" i="31" s="1"/>
  <c r="Z579" i="31"/>
  <c r="M624" i="31"/>
  <c r="Y624" i="31" s="1"/>
  <c r="Z624" i="31"/>
  <c r="Z534" i="31"/>
  <c r="M534" i="31"/>
  <c r="Y534" i="31" s="1"/>
  <c r="Z649" i="31"/>
  <c r="M649" i="31"/>
  <c r="Y649" i="31" s="1"/>
  <c r="Z629" i="31"/>
  <c r="M629" i="31"/>
  <c r="Y629" i="31" s="1"/>
  <c r="Z639" i="31"/>
  <c r="M639" i="31"/>
  <c r="Y639" i="31" s="1"/>
  <c r="M559" i="31"/>
  <c r="Y559" i="31" s="1"/>
  <c r="Z559" i="31"/>
  <c r="M589" i="31"/>
  <c r="Y589" i="31" s="1"/>
  <c r="Z589" i="31"/>
  <c r="M549" i="31"/>
  <c r="Y549" i="31" s="1"/>
  <c r="Z549" i="31"/>
  <c r="M604" i="31"/>
  <c r="Y604" i="31" s="1"/>
  <c r="Z604" i="31"/>
  <c r="M644" i="31"/>
  <c r="Y644" i="31" s="1"/>
  <c r="Z644" i="31"/>
  <c r="M599" i="31"/>
  <c r="Y599" i="31" s="1"/>
  <c r="Z599" i="31"/>
  <c r="M609" i="31"/>
  <c r="Y609" i="31" s="1"/>
  <c r="Z609" i="31"/>
  <c r="M634" i="31"/>
  <c r="Y634" i="31" s="1"/>
  <c r="Z634" i="31"/>
  <c r="Z619" i="31"/>
  <c r="M619" i="31"/>
  <c r="Y619" i="31" s="1"/>
  <c r="M529" i="31" l="1"/>
  <c r="Y529" i="31" s="1"/>
  <c r="X315" i="31"/>
  <c r="W315" i="31"/>
  <c r="U315" i="31"/>
  <c r="T315" i="31"/>
  <c r="R315" i="31"/>
  <c r="V314" i="31"/>
  <c r="S314" i="31"/>
  <c r="V313" i="31"/>
  <c r="S313" i="31"/>
  <c r="V312" i="31"/>
  <c r="S312" i="31"/>
  <c r="AA311" i="31"/>
  <c r="O312" i="31" s="1"/>
  <c r="AA312" i="31" s="1"/>
  <c r="O313" i="31" s="1"/>
  <c r="AA313" i="31" s="1"/>
  <c r="O314" i="31" s="1"/>
  <c r="AA314" i="31" s="1"/>
  <c r="Z311" i="31"/>
  <c r="N312" i="31" s="1"/>
  <c r="V311" i="31"/>
  <c r="S311" i="31"/>
  <c r="M311" i="31"/>
  <c r="X310" i="31"/>
  <c r="W310" i="31"/>
  <c r="U310" i="31"/>
  <c r="T310" i="31"/>
  <c r="R310" i="31"/>
  <c r="V309" i="31"/>
  <c r="S309" i="31"/>
  <c r="V308" i="31"/>
  <c r="S308" i="31"/>
  <c r="V307" i="31"/>
  <c r="S307" i="31"/>
  <c r="AA306" i="31"/>
  <c r="O307" i="31" s="1"/>
  <c r="AA307" i="31" s="1"/>
  <c r="O308" i="31" s="1"/>
  <c r="AA308" i="31" s="1"/>
  <c r="O309" i="31" s="1"/>
  <c r="AA309" i="31" s="1"/>
  <c r="Z306" i="31"/>
  <c r="N307" i="31" s="1"/>
  <c r="V306" i="31"/>
  <c r="S306" i="31"/>
  <c r="M306" i="31"/>
  <c r="X320" i="31"/>
  <c r="W320" i="31"/>
  <c r="U320" i="31"/>
  <c r="T320" i="31"/>
  <c r="R320" i="31"/>
  <c r="V319" i="31"/>
  <c r="S319" i="31"/>
  <c r="V318" i="31"/>
  <c r="S318" i="31"/>
  <c r="V317" i="31"/>
  <c r="S317" i="31"/>
  <c r="AA316" i="31"/>
  <c r="O317" i="31" s="1"/>
  <c r="AA317" i="31" s="1"/>
  <c r="O318" i="31" s="1"/>
  <c r="AA318" i="31" s="1"/>
  <c r="O319" i="31" s="1"/>
  <c r="AA319" i="31" s="1"/>
  <c r="Z316" i="31"/>
  <c r="N317" i="31" s="1"/>
  <c r="V316" i="31"/>
  <c r="S316" i="31"/>
  <c r="M316" i="31"/>
  <c r="X305" i="31"/>
  <c r="W305" i="31"/>
  <c r="U305" i="31"/>
  <c r="T305" i="31"/>
  <c r="R305" i="31"/>
  <c r="V304" i="31"/>
  <c r="S304" i="31"/>
  <c r="V303" i="31"/>
  <c r="S303" i="31"/>
  <c r="V302" i="31"/>
  <c r="S302" i="31"/>
  <c r="AA301" i="31"/>
  <c r="O302" i="31" s="1"/>
  <c r="AA302" i="31" s="1"/>
  <c r="O303" i="31" s="1"/>
  <c r="AA303" i="31" s="1"/>
  <c r="O304" i="31" s="1"/>
  <c r="AA304" i="31" s="1"/>
  <c r="Z301" i="31"/>
  <c r="N302" i="31" s="1"/>
  <c r="V301" i="31"/>
  <c r="S301" i="31"/>
  <c r="M301" i="31"/>
  <c r="V315" i="31" l="1"/>
  <c r="V310" i="31"/>
  <c r="Y311" i="31"/>
  <c r="S320" i="31"/>
  <c r="S310" i="31"/>
  <c r="S315" i="31"/>
  <c r="Z312" i="31"/>
  <c r="N313" i="31" s="1"/>
  <c r="M312" i="31"/>
  <c r="Y312" i="31" s="1"/>
  <c r="Y306" i="31"/>
  <c r="Z307" i="31"/>
  <c r="N308" i="31" s="1"/>
  <c r="M307" i="31"/>
  <c r="Y307" i="31" s="1"/>
  <c r="Y316" i="31"/>
  <c r="V320" i="31"/>
  <c r="Z317" i="31"/>
  <c r="N318" i="31" s="1"/>
  <c r="M317" i="31"/>
  <c r="Y317" i="31" s="1"/>
  <c r="S305" i="31"/>
  <c r="V305" i="31"/>
  <c r="M302" i="31"/>
  <c r="Y302" i="31" s="1"/>
  <c r="Y301" i="31"/>
  <c r="Z302" i="31"/>
  <c r="N303" i="31" s="1"/>
  <c r="Z313" i="31" l="1"/>
  <c r="N314" i="31" s="1"/>
  <c r="M313" i="31"/>
  <c r="Y313" i="31" s="1"/>
  <c r="Z308" i="31"/>
  <c r="N309" i="31" s="1"/>
  <c r="M308" i="31"/>
  <c r="Y308" i="31" s="1"/>
  <c r="Z318" i="31"/>
  <c r="N319" i="31" s="1"/>
  <c r="M318" i="31"/>
  <c r="Y318" i="31" s="1"/>
  <c r="M303" i="31"/>
  <c r="Y303" i="31" s="1"/>
  <c r="Z303" i="31"/>
  <c r="N304" i="31" s="1"/>
  <c r="Z314" i="31" l="1"/>
  <c r="M314" i="31"/>
  <c r="Y314" i="31" s="1"/>
  <c r="Z309" i="31"/>
  <c r="M309" i="31"/>
  <c r="Y309" i="31" s="1"/>
  <c r="Z319" i="31"/>
  <c r="M319" i="31"/>
  <c r="Y319" i="31" s="1"/>
  <c r="M304" i="31"/>
  <c r="Y304" i="31" s="1"/>
  <c r="Z304" i="31"/>
  <c r="X300" i="31" l="1"/>
  <c r="W300" i="31"/>
  <c r="U300" i="31"/>
  <c r="T300" i="31"/>
  <c r="R300" i="31"/>
  <c r="V300" i="31"/>
  <c r="S299" i="31"/>
  <c r="S298" i="31"/>
  <c r="S297" i="31"/>
  <c r="AA296" i="31"/>
  <c r="O297" i="31" s="1"/>
  <c r="AA297" i="31" s="1"/>
  <c r="O298" i="31" s="1"/>
  <c r="AA298" i="31" s="1"/>
  <c r="O299" i="31" s="1"/>
  <c r="AA299" i="31" s="1"/>
  <c r="Z296" i="31"/>
  <c r="N297" i="31" s="1"/>
  <c r="S296" i="31"/>
  <c r="M296" i="31"/>
  <c r="V18" i="31" l="1"/>
  <c r="S300" i="31"/>
  <c r="Y296" i="31"/>
  <c r="Z297" i="31"/>
  <c r="N298" i="31" s="1"/>
  <c r="M297" i="31"/>
  <c r="Y297" i="31" s="1"/>
  <c r="Z298" i="31" l="1"/>
  <c r="N299" i="31" s="1"/>
  <c r="M298" i="31"/>
  <c r="Y298" i="31" s="1"/>
  <c r="X190" i="31"/>
  <c r="W190" i="31"/>
  <c r="R190" i="31"/>
  <c r="V189" i="31"/>
  <c r="S189" i="31"/>
  <c r="V188" i="31"/>
  <c r="S188" i="31"/>
  <c r="V187" i="31"/>
  <c r="S187" i="31"/>
  <c r="V186" i="31"/>
  <c r="AA186" i="31"/>
  <c r="AA187" i="31" s="1"/>
  <c r="AA188" i="31" s="1"/>
  <c r="AA189" i="31" s="1"/>
  <c r="Y187" i="31" l="1"/>
  <c r="Y188" i="31"/>
  <c r="V17" i="31"/>
  <c r="Z299" i="31"/>
  <c r="M299" i="31"/>
  <c r="Y299" i="31" s="1"/>
  <c r="U190" i="31"/>
  <c r="V190" i="31"/>
  <c r="S276" i="31"/>
  <c r="S126" i="31"/>
  <c r="S21" i="31"/>
  <c r="T190" i="31" l="1"/>
  <c r="S186" i="31"/>
  <c r="Z186" i="31"/>
  <c r="X500" i="31"/>
  <c r="W500" i="31"/>
  <c r="U500" i="31"/>
  <c r="T500" i="31"/>
  <c r="R500" i="31"/>
  <c r="V499" i="31"/>
  <c r="S499" i="31"/>
  <c r="V498" i="31"/>
  <c r="S498" i="31"/>
  <c r="V497" i="31"/>
  <c r="S497" i="31"/>
  <c r="AA496" i="31"/>
  <c r="O497" i="31" s="1"/>
  <c r="Z496" i="31"/>
  <c r="N497" i="31" s="1"/>
  <c r="V496" i="31"/>
  <c r="S496" i="31"/>
  <c r="X495" i="31"/>
  <c r="W495" i="31"/>
  <c r="U495" i="31"/>
  <c r="T495" i="31"/>
  <c r="R495" i="31"/>
  <c r="V494" i="31"/>
  <c r="S494" i="31"/>
  <c r="V493" i="31"/>
  <c r="S493" i="31"/>
  <c r="V492" i="31"/>
  <c r="S492" i="31"/>
  <c r="AA491" i="31"/>
  <c r="O492" i="31" s="1"/>
  <c r="Z491" i="31"/>
  <c r="N492" i="31" s="1"/>
  <c r="V491" i="31"/>
  <c r="S491" i="31"/>
  <c r="X490" i="31"/>
  <c r="W490" i="31"/>
  <c r="U490" i="31"/>
  <c r="T490" i="31"/>
  <c r="R490" i="31"/>
  <c r="V489" i="31"/>
  <c r="S489" i="31"/>
  <c r="V488" i="31"/>
  <c r="S488" i="31"/>
  <c r="V487" i="31"/>
  <c r="S487" i="31"/>
  <c r="AA486" i="31"/>
  <c r="Z486" i="31"/>
  <c r="V486" i="31"/>
  <c r="S486" i="31"/>
  <c r="X485" i="31"/>
  <c r="W485" i="31"/>
  <c r="U485" i="31"/>
  <c r="T485" i="31"/>
  <c r="R485" i="31"/>
  <c r="V484" i="31"/>
  <c r="S484" i="31"/>
  <c r="V483" i="31"/>
  <c r="S483" i="31"/>
  <c r="V482" i="31"/>
  <c r="S482" i="31"/>
  <c r="AA481" i="31"/>
  <c r="O482" i="31" s="1"/>
  <c r="Z481" i="31"/>
  <c r="N482" i="31" s="1"/>
  <c r="V481" i="31"/>
  <c r="S481" i="31"/>
  <c r="X480" i="31"/>
  <c r="W480" i="31"/>
  <c r="U480" i="31"/>
  <c r="T480" i="31"/>
  <c r="R480" i="31"/>
  <c r="V479" i="31"/>
  <c r="S479" i="31"/>
  <c r="V478" i="31"/>
  <c r="S478" i="31"/>
  <c r="V477" i="31"/>
  <c r="S477" i="31"/>
  <c r="AA476" i="31"/>
  <c r="O477" i="31" s="1"/>
  <c r="Z476" i="31"/>
  <c r="N477" i="31" s="1"/>
  <c r="V476" i="31"/>
  <c r="S476" i="31"/>
  <c r="X475" i="31"/>
  <c r="W475" i="31"/>
  <c r="U475" i="31"/>
  <c r="T475" i="31"/>
  <c r="R475" i="31"/>
  <c r="V474" i="31"/>
  <c r="S474" i="31"/>
  <c r="V473" i="31"/>
  <c r="S473" i="31"/>
  <c r="V472" i="31"/>
  <c r="S472" i="31"/>
  <c r="AA471" i="31"/>
  <c r="O472" i="31" s="1"/>
  <c r="Z471" i="31"/>
  <c r="N472" i="31" s="1"/>
  <c r="V471" i="31"/>
  <c r="S471" i="31"/>
  <c r="X470" i="31"/>
  <c r="W470" i="31"/>
  <c r="U470" i="31"/>
  <c r="T470" i="31"/>
  <c r="R470" i="31"/>
  <c r="V469" i="31"/>
  <c r="S469" i="31"/>
  <c r="V468" i="31"/>
  <c r="S468" i="31"/>
  <c r="V467" i="31"/>
  <c r="S467" i="31"/>
  <c r="AA466" i="31"/>
  <c r="O467" i="31" s="1"/>
  <c r="Z466" i="31"/>
  <c r="N467" i="31" s="1"/>
  <c r="V466" i="31"/>
  <c r="S466" i="31"/>
  <c r="X465" i="31"/>
  <c r="W465" i="31"/>
  <c r="U465" i="31"/>
  <c r="T465" i="31"/>
  <c r="R465" i="31"/>
  <c r="V464" i="31"/>
  <c r="S464" i="31"/>
  <c r="V463" i="31"/>
  <c r="S463" i="31"/>
  <c r="V462" i="31"/>
  <c r="S462" i="31"/>
  <c r="AA461" i="31"/>
  <c r="O462" i="31" s="1"/>
  <c r="Z461" i="31"/>
  <c r="N462" i="31" s="1"/>
  <c r="V461" i="31"/>
  <c r="S461" i="31"/>
  <c r="X460" i="31"/>
  <c r="W460" i="31"/>
  <c r="U460" i="31"/>
  <c r="T460" i="31"/>
  <c r="R460" i="31"/>
  <c r="V459" i="31"/>
  <c r="S459" i="31"/>
  <c r="V458" i="31"/>
  <c r="S458" i="31"/>
  <c r="V457" i="31"/>
  <c r="S457" i="31"/>
  <c r="AA456" i="31"/>
  <c r="O457" i="31" s="1"/>
  <c r="Z456" i="31"/>
  <c r="N457" i="31" s="1"/>
  <c r="V456" i="31"/>
  <c r="S456" i="31"/>
  <c r="X455" i="31"/>
  <c r="W455" i="31"/>
  <c r="U455" i="31"/>
  <c r="T455" i="31"/>
  <c r="R455" i="31"/>
  <c r="S454" i="31"/>
  <c r="V453" i="31"/>
  <c r="S453" i="31"/>
  <c r="V452" i="31"/>
  <c r="S452" i="31"/>
  <c r="AA451" i="31"/>
  <c r="O452" i="31" s="1"/>
  <c r="AA452" i="31" s="1"/>
  <c r="Z451" i="31"/>
  <c r="N452" i="31" s="1"/>
  <c r="Z452" i="31" s="1"/>
  <c r="V451" i="31"/>
  <c r="S451" i="31"/>
  <c r="X450" i="31"/>
  <c r="W450" i="31"/>
  <c r="U450" i="31"/>
  <c r="T450" i="31"/>
  <c r="R450" i="31"/>
  <c r="V449" i="31"/>
  <c r="S449" i="31"/>
  <c r="V448" i="31"/>
  <c r="S448" i="31"/>
  <c r="V447" i="31"/>
  <c r="S447" i="31"/>
  <c r="AA446" i="31"/>
  <c r="O447" i="31" s="1"/>
  <c r="AA447" i="31" s="1"/>
  <c r="Z446" i="31"/>
  <c r="N447" i="31" s="1"/>
  <c r="Z447" i="31" s="1"/>
  <c r="V446" i="31"/>
  <c r="S446" i="31"/>
  <c r="X445" i="31"/>
  <c r="W445" i="31"/>
  <c r="U445" i="31"/>
  <c r="T445" i="31"/>
  <c r="R445" i="31"/>
  <c r="V444" i="31"/>
  <c r="S444" i="31"/>
  <c r="V443" i="31"/>
  <c r="S443" i="31"/>
  <c r="V442" i="31"/>
  <c r="S442" i="31"/>
  <c r="AA441" i="31"/>
  <c r="O442" i="31" s="1"/>
  <c r="Z441" i="31"/>
  <c r="N442" i="31" s="1"/>
  <c r="Z442" i="31" s="1"/>
  <c r="V441" i="31"/>
  <c r="S441" i="31"/>
  <c r="X440" i="31"/>
  <c r="W440" i="31"/>
  <c r="U440" i="31"/>
  <c r="T440" i="31"/>
  <c r="R440" i="31"/>
  <c r="V439" i="31"/>
  <c r="S439" i="31"/>
  <c r="V438" i="31"/>
  <c r="S438" i="31"/>
  <c r="V437" i="31"/>
  <c r="S437" i="31"/>
  <c r="AA436" i="31"/>
  <c r="O437" i="31" s="1"/>
  <c r="O427" i="31" s="1"/>
  <c r="Z436" i="31"/>
  <c r="N437" i="31" s="1"/>
  <c r="N427" i="31" s="1"/>
  <c r="V436" i="31"/>
  <c r="S436" i="31"/>
  <c r="S431" i="31"/>
  <c r="V431" i="31"/>
  <c r="Z431" i="31"/>
  <c r="AA431" i="31"/>
  <c r="S432" i="31"/>
  <c r="V432" i="31"/>
  <c r="S434" i="31"/>
  <c r="R435" i="31"/>
  <c r="T435" i="31"/>
  <c r="U435" i="31"/>
  <c r="W435" i="31"/>
  <c r="X435" i="31"/>
  <c r="X295" i="31"/>
  <c r="W295" i="31"/>
  <c r="U295" i="31"/>
  <c r="T295" i="31"/>
  <c r="V294" i="31"/>
  <c r="S294" i="31"/>
  <c r="V293" i="31"/>
  <c r="S293" i="31"/>
  <c r="V292" i="31"/>
  <c r="S292" i="31"/>
  <c r="AA291" i="31"/>
  <c r="Z291" i="31"/>
  <c r="V291" i="31"/>
  <c r="S291" i="31"/>
  <c r="X290" i="31"/>
  <c r="W290" i="31"/>
  <c r="U290" i="31"/>
  <c r="T290" i="31"/>
  <c r="V289" i="31"/>
  <c r="S289" i="31"/>
  <c r="V288" i="31"/>
  <c r="S288" i="31"/>
  <c r="V287" i="31"/>
  <c r="S287" i="31"/>
  <c r="AA286" i="31"/>
  <c r="Z286" i="31"/>
  <c r="V286" i="31"/>
  <c r="S286" i="31"/>
  <c r="X285" i="31"/>
  <c r="W285" i="31"/>
  <c r="U285" i="31"/>
  <c r="T285" i="31"/>
  <c r="V284" i="31"/>
  <c r="S284" i="31"/>
  <c r="V283" i="31"/>
  <c r="S283" i="31"/>
  <c r="V282" i="31"/>
  <c r="S282" i="31"/>
  <c r="AA281" i="31"/>
  <c r="Z281" i="31"/>
  <c r="V281" i="31"/>
  <c r="S281" i="31"/>
  <c r="M291" i="31"/>
  <c r="M286" i="31"/>
  <c r="X280" i="31"/>
  <c r="W280" i="31"/>
  <c r="U280" i="31"/>
  <c r="T280" i="31"/>
  <c r="V279" i="31"/>
  <c r="S279" i="31"/>
  <c r="V278" i="31"/>
  <c r="S278" i="31"/>
  <c r="V277" i="31"/>
  <c r="S277" i="31"/>
  <c r="AA276" i="31"/>
  <c r="Z276" i="31"/>
  <c r="V276" i="31"/>
  <c r="AA427" i="31" l="1"/>
  <c r="Z427" i="31"/>
  <c r="R279" i="31"/>
  <c r="Y279" i="31"/>
  <c r="R277" i="31"/>
  <c r="Y277" i="31"/>
  <c r="R278" i="31"/>
  <c r="Y278" i="31"/>
  <c r="M432" i="31"/>
  <c r="Y432" i="31" s="1"/>
  <c r="AA277" i="31"/>
  <c r="V460" i="31"/>
  <c r="Z187" i="31"/>
  <c r="V475" i="31"/>
  <c r="S490" i="31"/>
  <c r="V495" i="31"/>
  <c r="Y186" i="31"/>
  <c r="S190" i="31"/>
  <c r="V290" i="31"/>
  <c r="S455" i="31"/>
  <c r="S470" i="31"/>
  <c r="V480" i="31"/>
  <c r="V445" i="31"/>
  <c r="S290" i="31"/>
  <c r="S285" i="31"/>
  <c r="S295" i="31"/>
  <c r="V455" i="31"/>
  <c r="V470" i="31"/>
  <c r="V490" i="31"/>
  <c r="V285" i="31"/>
  <c r="V295" i="31"/>
  <c r="V450" i="31"/>
  <c r="M452" i="31"/>
  <c r="S460" i="31"/>
  <c r="V465" i="31"/>
  <c r="S480" i="31"/>
  <c r="V485" i="31"/>
  <c r="V500" i="31"/>
  <c r="M437" i="31"/>
  <c r="Y437" i="31" s="1"/>
  <c r="Z277" i="31"/>
  <c r="M442" i="31"/>
  <c r="M447" i="31"/>
  <c r="Y447" i="31" s="1"/>
  <c r="M497" i="31"/>
  <c r="S500" i="31"/>
  <c r="M492" i="31"/>
  <c r="S495" i="31"/>
  <c r="M487" i="31"/>
  <c r="M482" i="31"/>
  <c r="M477" i="31"/>
  <c r="M472" i="31"/>
  <c r="M467" i="31"/>
  <c r="M462" i="31"/>
  <c r="M457" i="31"/>
  <c r="S445" i="31"/>
  <c r="V440" i="31"/>
  <c r="S440" i="31"/>
  <c r="S450" i="31"/>
  <c r="S465" i="31"/>
  <c r="S475" i="31"/>
  <c r="S485" i="31"/>
  <c r="V435" i="31"/>
  <c r="S435" i="31"/>
  <c r="V280" i="31"/>
  <c r="S280" i="31"/>
  <c r="Y291" i="31"/>
  <c r="Y286" i="31"/>
  <c r="S274" i="31"/>
  <c r="Y281" i="31"/>
  <c r="M271" i="31"/>
  <c r="Y276" i="31"/>
  <c r="R276" i="31"/>
  <c r="M126" i="31"/>
  <c r="M121" i="31"/>
  <c r="M116" i="31"/>
  <c r="M111" i="31"/>
  <c r="M106" i="31"/>
  <c r="M101" i="31"/>
  <c r="M96" i="31"/>
  <c r="M91" i="31"/>
  <c r="M76" i="31"/>
  <c r="M71" i="31"/>
  <c r="M66" i="31"/>
  <c r="M61" i="31"/>
  <c r="M56" i="31"/>
  <c r="M46" i="31"/>
  <c r="M41" i="31"/>
  <c r="M36" i="31"/>
  <c r="M31" i="31"/>
  <c r="M26" i="31"/>
  <c r="M427" i="31" l="1"/>
  <c r="Y427" i="31" s="1"/>
  <c r="R280" i="31"/>
  <c r="Z278" i="31"/>
  <c r="Z279" i="31" s="1"/>
  <c r="AA278" i="31"/>
  <c r="V11" i="31"/>
  <c r="V15" i="31" s="1"/>
  <c r="V16" i="31"/>
  <c r="Z188" i="31"/>
  <c r="AA279" i="31" l="1"/>
  <c r="Z189" i="31"/>
  <c r="Y189" i="31"/>
  <c r="O292" i="31" l="1"/>
  <c r="O272" i="31" s="1"/>
  <c r="O12" i="31" s="1"/>
  <c r="N292" i="31"/>
  <c r="N272" i="31" s="1"/>
  <c r="N12" i="31" s="1"/>
  <c r="Z256" i="31"/>
  <c r="Z176" i="31"/>
  <c r="Z171" i="31"/>
  <c r="Z166" i="31"/>
  <c r="Z161" i="31"/>
  <c r="Z156" i="31"/>
  <c r="Z151" i="31"/>
  <c r="Z146" i="31"/>
  <c r="Z141" i="31"/>
  <c r="Z136" i="31"/>
  <c r="Z131" i="31"/>
  <c r="AA126" i="31"/>
  <c r="Z126" i="31"/>
  <c r="AA121" i="31"/>
  <c r="Z121" i="31"/>
  <c r="AA116" i="31"/>
  <c r="Z116" i="31"/>
  <c r="AA111" i="31"/>
  <c r="Z111" i="31"/>
  <c r="AA106" i="31"/>
  <c r="Z106" i="31"/>
  <c r="AA101" i="31"/>
  <c r="Z101" i="31"/>
  <c r="AA96" i="31"/>
  <c r="Z96" i="31"/>
  <c r="AA91" i="31"/>
  <c r="Z91" i="31"/>
  <c r="Z86" i="31"/>
  <c r="Z81" i="31"/>
  <c r="Z76" i="31"/>
  <c r="Z71" i="31"/>
  <c r="Z66" i="31"/>
  <c r="Z61" i="31"/>
  <c r="Z56" i="31"/>
  <c r="Z46" i="31"/>
  <c r="Z41" i="31"/>
  <c r="Z36" i="31"/>
  <c r="AA31" i="31"/>
  <c r="Z31" i="31"/>
  <c r="AA26" i="31"/>
  <c r="Z26" i="31"/>
  <c r="U260" i="31"/>
  <c r="U255" i="31" s="1"/>
  <c r="S255" i="31" s="1"/>
  <c r="V259" i="31"/>
  <c r="V258" i="31"/>
  <c r="V257" i="31"/>
  <c r="V256" i="31"/>
  <c r="X180" i="31"/>
  <c r="W180" i="31"/>
  <c r="U180" i="31"/>
  <c r="T180" i="31"/>
  <c r="X175" i="31"/>
  <c r="W175" i="31"/>
  <c r="U175" i="31"/>
  <c r="T175" i="31"/>
  <c r="V174" i="31"/>
  <c r="S174" i="31"/>
  <c r="V173" i="31"/>
  <c r="S173" i="31"/>
  <c r="V172" i="31"/>
  <c r="S172" i="31"/>
  <c r="V171" i="31"/>
  <c r="S171" i="31"/>
  <c r="X170" i="31"/>
  <c r="W170" i="31"/>
  <c r="U170" i="31"/>
  <c r="T170" i="31"/>
  <c r="V169" i="31"/>
  <c r="S169" i="31"/>
  <c r="V168" i="31"/>
  <c r="S168" i="31"/>
  <c r="V167" i="31"/>
  <c r="S167" i="31"/>
  <c r="V166" i="31"/>
  <c r="S166" i="31"/>
  <c r="X165" i="31"/>
  <c r="W165" i="31"/>
  <c r="U165" i="31"/>
  <c r="T165" i="31"/>
  <c r="V164" i="31"/>
  <c r="S164" i="31"/>
  <c r="V163" i="31"/>
  <c r="S163" i="31"/>
  <c r="V162" i="31"/>
  <c r="S162" i="31"/>
  <c r="V161" i="31"/>
  <c r="S161" i="31"/>
  <c r="X160" i="31"/>
  <c r="W160" i="31"/>
  <c r="U160" i="31"/>
  <c r="T160" i="31"/>
  <c r="V159" i="31"/>
  <c r="S159" i="31"/>
  <c r="V158" i="31"/>
  <c r="S158" i="31"/>
  <c r="V157" i="31"/>
  <c r="S157" i="31"/>
  <c r="V156" i="31"/>
  <c r="S156" i="31"/>
  <c r="X155" i="31"/>
  <c r="W155" i="31"/>
  <c r="U155" i="31"/>
  <c r="T155" i="31"/>
  <c r="V154" i="31"/>
  <c r="S154" i="31"/>
  <c r="V153" i="31"/>
  <c r="S153" i="31"/>
  <c r="V152" i="31"/>
  <c r="S152" i="31"/>
  <c r="V151" i="31"/>
  <c r="S151" i="31"/>
  <c r="X150" i="31"/>
  <c r="W150" i="31"/>
  <c r="U150" i="31"/>
  <c r="T150" i="31"/>
  <c r="V149" i="31"/>
  <c r="S149" i="31"/>
  <c r="V148" i="31"/>
  <c r="S148" i="31"/>
  <c r="V147" i="31"/>
  <c r="S147" i="31"/>
  <c r="V146" i="31"/>
  <c r="S146" i="31"/>
  <c r="X145" i="31"/>
  <c r="W145" i="31"/>
  <c r="U145" i="31"/>
  <c r="T145" i="31"/>
  <c r="V144" i="31"/>
  <c r="S144" i="31"/>
  <c r="V143" i="31"/>
  <c r="S143" i="31"/>
  <c r="V142" i="31"/>
  <c r="S142" i="31"/>
  <c r="V141" i="31"/>
  <c r="S141" i="31"/>
  <c r="X140" i="31"/>
  <c r="W140" i="31"/>
  <c r="U140" i="31"/>
  <c r="T140" i="31"/>
  <c r="V139" i="31"/>
  <c r="S139" i="31"/>
  <c r="V138" i="31"/>
  <c r="S138" i="31"/>
  <c r="V137" i="31"/>
  <c r="S137" i="31"/>
  <c r="V136" i="31"/>
  <c r="S136" i="31"/>
  <c r="X135" i="31"/>
  <c r="W135" i="31"/>
  <c r="U135" i="31"/>
  <c r="T135" i="31"/>
  <c r="V134" i="31"/>
  <c r="S134" i="31"/>
  <c r="V133" i="31"/>
  <c r="S133" i="31"/>
  <c r="V132" i="31"/>
  <c r="S132" i="31"/>
  <c r="V131" i="31"/>
  <c r="S131" i="31"/>
  <c r="X130" i="31"/>
  <c r="W130" i="31"/>
  <c r="U130" i="31"/>
  <c r="T130" i="31"/>
  <c r="V129" i="31"/>
  <c r="S129" i="31"/>
  <c r="V128" i="31"/>
  <c r="S128" i="31"/>
  <c r="V127" i="31"/>
  <c r="S127" i="31"/>
  <c r="V126" i="31"/>
  <c r="X125" i="31"/>
  <c r="W125" i="31"/>
  <c r="U125" i="31"/>
  <c r="T125" i="31"/>
  <c r="V124" i="31"/>
  <c r="S124" i="31"/>
  <c r="V123" i="31"/>
  <c r="S123" i="31"/>
  <c r="V122" i="31"/>
  <c r="S122" i="31"/>
  <c r="V121" i="31"/>
  <c r="S121" i="31"/>
  <c r="X120" i="31"/>
  <c r="W120" i="31"/>
  <c r="U120" i="31"/>
  <c r="T120" i="31"/>
  <c r="V119" i="31"/>
  <c r="S119" i="31"/>
  <c r="V118" i="31"/>
  <c r="S118" i="31"/>
  <c r="V117" i="31"/>
  <c r="S117" i="31"/>
  <c r="V116" i="31"/>
  <c r="S116" i="31"/>
  <c r="X115" i="31"/>
  <c r="W115" i="31"/>
  <c r="U115" i="31"/>
  <c r="T115" i="31"/>
  <c r="V114" i="31"/>
  <c r="V113" i="31"/>
  <c r="V112" i="31"/>
  <c r="X110" i="31"/>
  <c r="V110" i="31" s="1"/>
  <c r="W110" i="31"/>
  <c r="X105" i="31"/>
  <c r="W105" i="31"/>
  <c r="X100" i="31"/>
  <c r="W100" i="31"/>
  <c r="X95" i="31"/>
  <c r="V95" i="31" s="1"/>
  <c r="W95" i="31"/>
  <c r="X90" i="31"/>
  <c r="V90" i="31" s="1"/>
  <c r="W90" i="31"/>
  <c r="X85" i="31"/>
  <c r="V85" i="31" s="1"/>
  <c r="W85" i="31"/>
  <c r="X80" i="31"/>
  <c r="V80" i="31" s="1"/>
  <c r="W80" i="31"/>
  <c r="V75" i="31"/>
  <c r="W75" i="31"/>
  <c r="X70" i="31"/>
  <c r="V70" i="31" s="1"/>
  <c r="X65" i="31"/>
  <c r="V65" i="31" s="1"/>
  <c r="W65" i="31"/>
  <c r="X60" i="31"/>
  <c r="V60" i="31" s="1"/>
  <c r="W60" i="31"/>
  <c r="X55" i="31"/>
  <c r="V55" i="31" s="1"/>
  <c r="W55" i="31"/>
  <c r="X50" i="31"/>
  <c r="V50" i="31" s="1"/>
  <c r="W50" i="31"/>
  <c r="X45" i="31"/>
  <c r="V45" i="31" s="1"/>
  <c r="X40" i="31"/>
  <c r="V40" i="31" s="1"/>
  <c r="W40" i="31"/>
  <c r="V39" i="31"/>
  <c r="S39" i="31"/>
  <c r="V38" i="31"/>
  <c r="S38" i="31"/>
  <c r="V37" i="31"/>
  <c r="S37" i="31"/>
  <c r="V36" i="31"/>
  <c r="S36" i="31"/>
  <c r="X35" i="31"/>
  <c r="W35" i="31"/>
  <c r="U35" i="31"/>
  <c r="T35" i="31"/>
  <c r="V34" i="31"/>
  <c r="S34" i="31"/>
  <c r="V33" i="31"/>
  <c r="S33" i="31"/>
  <c r="V32" i="31"/>
  <c r="S32" i="31"/>
  <c r="V31" i="31"/>
  <c r="S31" i="31"/>
  <c r="V29" i="31"/>
  <c r="S29" i="31"/>
  <c r="V28" i="31"/>
  <c r="S28" i="31"/>
  <c r="V27" i="31"/>
  <c r="S27" i="31"/>
  <c r="V26" i="31"/>
  <c r="S26" i="31"/>
  <c r="M21" i="31"/>
  <c r="V24" i="31"/>
  <c r="Y24" i="31" s="1"/>
  <c r="V23" i="31"/>
  <c r="S23" i="31"/>
  <c r="AA21" i="31"/>
  <c r="Z21" i="31"/>
  <c r="V21" i="31"/>
  <c r="V22" i="31"/>
  <c r="Y22" i="31" s="1"/>
  <c r="AA292" i="31" l="1"/>
  <c r="AA272" i="31"/>
  <c r="Z272" i="31"/>
  <c r="AA287" i="31"/>
  <c r="Y23" i="31"/>
  <c r="V260" i="31"/>
  <c r="S115" i="31"/>
  <c r="S155" i="31"/>
  <c r="S170" i="31"/>
  <c r="S145" i="31"/>
  <c r="S125" i="31"/>
  <c r="V130" i="31"/>
  <c r="V135" i="31"/>
  <c r="V140" i="31"/>
  <c r="V145" i="31"/>
  <c r="V175" i="31"/>
  <c r="S260" i="31"/>
  <c r="S165" i="31"/>
  <c r="V155" i="31"/>
  <c r="S150" i="31"/>
  <c r="S140" i="31"/>
  <c r="S160" i="31"/>
  <c r="V165" i="31"/>
  <c r="V180" i="31"/>
  <c r="V170" i="31"/>
  <c r="V160" i="31"/>
  <c r="V150" i="31"/>
  <c r="S135" i="31"/>
  <c r="V35" i="31"/>
  <c r="V120" i="31"/>
  <c r="V125" i="31"/>
  <c r="S180" i="31"/>
  <c r="S120" i="31"/>
  <c r="S175" i="31"/>
  <c r="AA282" i="31"/>
  <c r="S130" i="31"/>
  <c r="Z282" i="31"/>
  <c r="M292" i="31"/>
  <c r="Y292" i="31" s="1"/>
  <c r="Z292" i="31"/>
  <c r="M287" i="31"/>
  <c r="Y287" i="31" s="1"/>
  <c r="Z287" i="31"/>
  <c r="Y282" i="31"/>
  <c r="V115" i="31"/>
  <c r="Y31" i="31"/>
  <c r="Y41" i="31"/>
  <c r="Y66" i="31"/>
  <c r="Y76" i="31"/>
  <c r="Y46" i="31"/>
  <c r="Y56" i="31"/>
  <c r="Y61" i="31"/>
  <c r="Y71" i="31"/>
  <c r="Y26" i="31"/>
  <c r="Z27" i="31"/>
  <c r="AA27" i="31"/>
  <c r="S35" i="31"/>
  <c r="M27" i="31"/>
  <c r="Y27" i="31" s="1"/>
  <c r="Y21" i="31"/>
  <c r="Z22" i="31"/>
  <c r="Z28" i="31" l="1"/>
  <c r="Z29" i="31" s="1"/>
  <c r="M28" i="31"/>
  <c r="Y28" i="31" s="1"/>
  <c r="AA28" i="31"/>
  <c r="Z23" i="31"/>
  <c r="S19" i="31" l="1"/>
  <c r="AA29" i="31"/>
  <c r="M29" i="31"/>
  <c r="Y29" i="31" s="1"/>
  <c r="Z24" i="31" l="1"/>
  <c r="V19" i="31" l="1"/>
  <c r="V20" i="31" s="1"/>
  <c r="R259" i="31" l="1"/>
  <c r="R258" i="31"/>
  <c r="R257" i="31"/>
  <c r="R256" i="31" l="1"/>
  <c r="R260" i="31" s="1"/>
  <c r="M456" i="31" l="1"/>
  <c r="Y456" i="31" s="1"/>
  <c r="M461" i="31"/>
  <c r="Y461" i="31" s="1"/>
  <c r="M466" i="31"/>
  <c r="Y466" i="31" s="1"/>
  <c r="M471" i="31"/>
  <c r="Y471" i="31" s="1"/>
  <c r="M476" i="31"/>
  <c r="Y476" i="31" s="1"/>
  <c r="M481" i="31"/>
  <c r="Y481" i="31" s="1"/>
  <c r="M486" i="31"/>
  <c r="Y486" i="31" s="1"/>
  <c r="M491" i="31"/>
  <c r="Y491" i="31" s="1"/>
  <c r="M496" i="31"/>
  <c r="Y496" i="31" s="1"/>
  <c r="M451" i="31"/>
  <c r="Y451" i="31" s="1"/>
  <c r="M446" i="31"/>
  <c r="Y446" i="31" s="1"/>
  <c r="M441" i="31"/>
  <c r="Y441" i="31" s="1"/>
  <c r="M436" i="31"/>
  <c r="Y436" i="31" s="1"/>
  <c r="Z482" i="31" l="1"/>
  <c r="N483" i="31" s="1"/>
  <c r="AA477" i="31"/>
  <c r="O478" i="31" s="1"/>
  <c r="Z477" i="31"/>
  <c r="N478" i="31" s="1"/>
  <c r="Y431" i="31"/>
  <c r="M478" i="31" l="1"/>
  <c r="AA478" i="31"/>
  <c r="O479" i="31" s="1"/>
  <c r="Z483" i="31"/>
  <c r="N484" i="31" s="1"/>
  <c r="Y477" i="31"/>
  <c r="Z478" i="31"/>
  <c r="N479" i="31" s="1"/>
  <c r="Z497" i="31"/>
  <c r="N498" i="31" s="1"/>
  <c r="Z492" i="31"/>
  <c r="N493" i="31" s="1"/>
  <c r="AA482" i="31"/>
  <c r="O483" i="31" s="1"/>
  <c r="M483" i="31" s="1"/>
  <c r="Z472" i="31"/>
  <c r="N473" i="31" s="1"/>
  <c r="Z467" i="31"/>
  <c r="N468" i="31" s="1"/>
  <c r="Z462" i="31"/>
  <c r="N463" i="31" s="1"/>
  <c r="Z457" i="31"/>
  <c r="N458" i="31" s="1"/>
  <c r="N453" i="31"/>
  <c r="Z453" i="31" s="1"/>
  <c r="N448" i="31"/>
  <c r="Z448" i="31" s="1"/>
  <c r="N443" i="31"/>
  <c r="Z437" i="31"/>
  <c r="N438" i="31" s="1"/>
  <c r="N428" i="31" s="1"/>
  <c r="Z438" i="31" l="1"/>
  <c r="N439" i="31" s="1"/>
  <c r="M479" i="31"/>
  <c r="N454" i="31"/>
  <c r="Z454" i="31" s="1"/>
  <c r="Z468" i="31"/>
  <c r="N469" i="31" s="1"/>
  <c r="Z469" i="31" s="1"/>
  <c r="Z443" i="31"/>
  <c r="N444" i="31" s="1"/>
  <c r="Z444" i="31" s="1"/>
  <c r="N449" i="31"/>
  <c r="Z449" i="31" s="1"/>
  <c r="Z463" i="31"/>
  <c r="N464" i="31" s="1"/>
  <c r="Z464" i="31" s="1"/>
  <c r="Z473" i="31"/>
  <c r="N474" i="31" s="1"/>
  <c r="Z474" i="31" s="1"/>
  <c r="Z493" i="31"/>
  <c r="N494" i="31" s="1"/>
  <c r="Z494" i="31" s="1"/>
  <c r="Z498" i="31"/>
  <c r="N499" i="31" s="1"/>
  <c r="Z458" i="31"/>
  <c r="N459" i="31" s="1"/>
  <c r="Z459" i="31" s="1"/>
  <c r="AA483" i="31"/>
  <c r="O484" i="31" s="1"/>
  <c r="M484" i="31" s="1"/>
  <c r="AA479" i="31"/>
  <c r="Y482" i="31"/>
  <c r="Y483" i="31"/>
  <c r="Z479" i="31"/>
  <c r="Y478" i="31"/>
  <c r="AA497" i="31"/>
  <c r="O498" i="31" s="1"/>
  <c r="M498" i="31" s="1"/>
  <c r="AA492" i="31"/>
  <c r="O493" i="31" s="1"/>
  <c r="M493" i="31" s="1"/>
  <c r="AA487" i="31"/>
  <c r="Z487" i="31"/>
  <c r="AA472" i="31"/>
  <c r="O473" i="31" s="1"/>
  <c r="M473" i="31" s="1"/>
  <c r="AA467" i="31"/>
  <c r="O468" i="31" s="1"/>
  <c r="M468" i="31" s="1"/>
  <c r="AA462" i="31"/>
  <c r="O463" i="31" s="1"/>
  <c r="M463" i="31" s="1"/>
  <c r="AA457" i="31"/>
  <c r="O458" i="31" s="1"/>
  <c r="M458" i="31" s="1"/>
  <c r="O453" i="31"/>
  <c r="O448" i="31"/>
  <c r="AA442" i="31"/>
  <c r="O443" i="31" s="1"/>
  <c r="M443" i="31" s="1"/>
  <c r="Y443" i="31" s="1"/>
  <c r="AA437" i="31"/>
  <c r="O438" i="31" s="1"/>
  <c r="O428" i="31" l="1"/>
  <c r="N429" i="31"/>
  <c r="AA428" i="31"/>
  <c r="Z428" i="31"/>
  <c r="Z439" i="31"/>
  <c r="M433" i="31"/>
  <c r="Y433" i="31" s="1"/>
  <c r="M438" i="31"/>
  <c r="Y438" i="31" s="1"/>
  <c r="AA438" i="31"/>
  <c r="O439" i="31" s="1"/>
  <c r="M453" i="31"/>
  <c r="Y453" i="31" s="1"/>
  <c r="AA453" i="31"/>
  <c r="O454" i="31" s="1"/>
  <c r="M454" i="31" s="1"/>
  <c r="M448" i="31"/>
  <c r="Y448" i="31" s="1"/>
  <c r="AA448" i="31"/>
  <c r="O449" i="31" s="1"/>
  <c r="M488" i="31"/>
  <c r="Z484" i="31"/>
  <c r="Z499" i="31"/>
  <c r="AA458" i="31"/>
  <c r="O459" i="31" s="1"/>
  <c r="M459" i="31" s="1"/>
  <c r="AA468" i="31"/>
  <c r="O469" i="31" s="1"/>
  <c r="M469" i="31" s="1"/>
  <c r="AA463" i="31"/>
  <c r="O464" i="31" s="1"/>
  <c r="M464" i="31" s="1"/>
  <c r="AA473" i="31"/>
  <c r="O474" i="31" s="1"/>
  <c r="M474" i="31" s="1"/>
  <c r="AA488" i="31"/>
  <c r="AA493" i="31"/>
  <c r="O494" i="31" s="1"/>
  <c r="M494" i="31" s="1"/>
  <c r="AA498" i="31"/>
  <c r="O499" i="31" s="1"/>
  <c r="M499" i="31" s="1"/>
  <c r="AA443" i="31"/>
  <c r="AA484" i="31"/>
  <c r="Y462" i="31"/>
  <c r="Y497" i="31"/>
  <c r="Y498" i="31"/>
  <c r="Y472" i="31"/>
  <c r="Y492" i="31"/>
  <c r="Y487" i="31"/>
  <c r="Z488" i="31"/>
  <c r="Y479" i="31"/>
  <c r="Y473" i="31"/>
  <c r="Y467" i="31"/>
  <c r="Y457" i="31"/>
  <c r="Y458" i="31"/>
  <c r="Y452" i="31"/>
  <c r="Y442" i="31"/>
  <c r="R290" i="31"/>
  <c r="R295" i="31"/>
  <c r="M428" i="31" l="1"/>
  <c r="Y428" i="31" s="1"/>
  <c r="Z429" i="31"/>
  <c r="M439" i="31"/>
  <c r="M434" i="31"/>
  <c r="Y434" i="31" s="1"/>
  <c r="M449" i="31"/>
  <c r="Y449" i="31" s="1"/>
  <c r="AA449" i="31"/>
  <c r="M489" i="31"/>
  <c r="O444" i="31"/>
  <c r="M444" i="31" s="1"/>
  <c r="Y444" i="31" s="1"/>
  <c r="Y463" i="31"/>
  <c r="Y468" i="31"/>
  <c r="Y493" i="31"/>
  <c r="Y484" i="31"/>
  <c r="AA499" i="31"/>
  <c r="AA494" i="31"/>
  <c r="AA489" i="31"/>
  <c r="AA474" i="31"/>
  <c r="AA464" i="31"/>
  <c r="AA454" i="31"/>
  <c r="AA439" i="31"/>
  <c r="AA469" i="31"/>
  <c r="AA459" i="31"/>
  <c r="Z489" i="31"/>
  <c r="Y488" i="31"/>
  <c r="AA434" i="31"/>
  <c r="O429" i="31" l="1"/>
  <c r="Z288" i="31"/>
  <c r="AA444" i="31"/>
  <c r="Y459" i="31"/>
  <c r="Y469" i="31"/>
  <c r="Y439" i="31"/>
  <c r="Y454" i="31"/>
  <c r="Y464" i="31"/>
  <c r="Y474" i="31"/>
  <c r="Y494" i="31"/>
  <c r="Y499" i="31"/>
  <c r="Z283" i="31"/>
  <c r="O293" i="31"/>
  <c r="O273" i="31" s="1"/>
  <c r="Y489" i="31"/>
  <c r="N293" i="31"/>
  <c r="N273" i="31" s="1"/>
  <c r="AA429" i="31" l="1"/>
  <c r="M429" i="31"/>
  <c r="Y429" i="31" s="1"/>
  <c r="Z273" i="31"/>
  <c r="AA293" i="31"/>
  <c r="O294" i="31" s="1"/>
  <c r="O274" i="31" s="1"/>
  <c r="AA273" i="31"/>
  <c r="Z289" i="31"/>
  <c r="Z284" i="31"/>
  <c r="M293" i="31"/>
  <c r="Y293" i="31" s="1"/>
  <c r="Z293" i="31"/>
  <c r="N294" i="31" s="1"/>
  <c r="N274" i="31" s="1"/>
  <c r="Y283" i="31"/>
  <c r="AA283" i="31"/>
  <c r="AA294" i="31" l="1"/>
  <c r="Z274" i="31"/>
  <c r="M294" i="31"/>
  <c r="Y294" i="31" s="1"/>
  <c r="Z294" i="31"/>
  <c r="M288" i="31"/>
  <c r="Y288" i="31" s="1"/>
  <c r="AA288" i="31"/>
  <c r="Y284" i="31"/>
  <c r="AA284" i="31"/>
  <c r="AA274" i="31" l="1"/>
  <c r="M289" i="31"/>
  <c r="Y289" i="31" s="1"/>
  <c r="AA289" i="31"/>
  <c r="Y126" i="31"/>
  <c r="Y121" i="31"/>
  <c r="Y116" i="31" l="1"/>
  <c r="Z132" i="31" l="1"/>
  <c r="Z117" i="31"/>
  <c r="Y111" i="31"/>
  <c r="Y106" i="31"/>
  <c r="Y101" i="31"/>
  <c r="Y96" i="31"/>
  <c r="Y91" i="31"/>
  <c r="AA66" i="31"/>
  <c r="Z133" i="31" l="1"/>
  <c r="Z179" i="31"/>
  <c r="Z124" i="31"/>
  <c r="Z118" i="31"/>
  <c r="R285" i="31"/>
  <c r="Z134" i="31" l="1"/>
  <c r="Z119" i="31"/>
  <c r="J176" i="31"/>
  <c r="R180" i="31"/>
  <c r="Z112" i="31" l="1"/>
  <c r="Z113" i="31" l="1"/>
  <c r="Z167" i="31"/>
  <c r="Z168" i="31" s="1"/>
  <c r="Z162" i="31"/>
  <c r="Z157" i="31"/>
  <c r="Z147" i="31"/>
  <c r="Z127" i="31"/>
  <c r="AA127" i="31"/>
  <c r="AA128" i="31" s="1"/>
  <c r="AA129" i="31" s="1"/>
  <c r="J106" i="31"/>
  <c r="Z169" i="31" l="1"/>
  <c r="Z163" i="31"/>
  <c r="Z158" i="31"/>
  <c r="Z148" i="31"/>
  <c r="Z128" i="31"/>
  <c r="M128" i="31"/>
  <c r="Y128" i="31" s="1"/>
  <c r="M117" i="31"/>
  <c r="Y117" i="31" s="1"/>
  <c r="M112" i="31"/>
  <c r="Y112" i="31" s="1"/>
  <c r="AA112" i="31"/>
  <c r="Z114" i="31"/>
  <c r="M172" i="31"/>
  <c r="Z142" i="31"/>
  <c r="M127" i="31"/>
  <c r="Y127" i="31" s="1"/>
  <c r="J101" i="31"/>
  <c r="J96" i="31"/>
  <c r="J81" i="31"/>
  <c r="AA76" i="31"/>
  <c r="AA71" i="31"/>
  <c r="Z172" i="31" l="1"/>
  <c r="M173" i="31" s="1"/>
  <c r="Z164" i="31"/>
  <c r="Z159" i="31"/>
  <c r="Z149" i="31"/>
  <c r="Z143" i="31"/>
  <c r="M129" i="31"/>
  <c r="Y129" i="31" s="1"/>
  <c r="Z129" i="31"/>
  <c r="M118" i="31"/>
  <c r="Y118" i="31" s="1"/>
  <c r="AA113" i="31"/>
  <c r="M113" i="31"/>
  <c r="Y113" i="31" s="1"/>
  <c r="Z87" i="31"/>
  <c r="Z173" i="31" l="1"/>
  <c r="M174" i="31" s="1"/>
  <c r="Z144" i="31"/>
  <c r="AA119" i="31"/>
  <c r="M119" i="31"/>
  <c r="Y119" i="31" s="1"/>
  <c r="AA114" i="31"/>
  <c r="M114" i="31"/>
  <c r="Y114" i="31" s="1"/>
  <c r="M107" i="31"/>
  <c r="Y107" i="31" s="1"/>
  <c r="AA107" i="31"/>
  <c r="Z88" i="31"/>
  <c r="AA61" i="31"/>
  <c r="AA56" i="31"/>
  <c r="AA46" i="31"/>
  <c r="AA41" i="31"/>
  <c r="J36" i="31"/>
  <c r="J31" i="31"/>
  <c r="V30" i="31"/>
  <c r="T30" i="31"/>
  <c r="W25" i="31"/>
  <c r="S25" i="31"/>
  <c r="Z16" i="31" l="1"/>
  <c r="M51" i="31"/>
  <c r="Y51" i="31" s="1"/>
  <c r="Z51" i="31"/>
  <c r="Z174" i="31"/>
  <c r="AA108" i="31"/>
  <c r="M108" i="31"/>
  <c r="Y108" i="31" s="1"/>
  <c r="Z89" i="31"/>
  <c r="Z62" i="31"/>
  <c r="Z57" i="31"/>
  <c r="Z47" i="31"/>
  <c r="Z37" i="31"/>
  <c r="AA32" i="31"/>
  <c r="AA51" i="31"/>
  <c r="AA47" i="31"/>
  <c r="AA48" i="31" s="1"/>
  <c r="AA49" i="31" s="1"/>
  <c r="U30" i="31"/>
  <c r="Z11" i="31" l="1"/>
  <c r="Z32" i="31"/>
  <c r="AA109" i="31"/>
  <c r="M109" i="31"/>
  <c r="Y109" i="31" s="1"/>
  <c r="Z63" i="31"/>
  <c r="Z58" i="31"/>
  <c r="M48" i="31"/>
  <c r="Y48" i="31" s="1"/>
  <c r="Z48" i="31"/>
  <c r="Z38" i="31"/>
  <c r="AA33" i="31"/>
  <c r="AA62" i="31"/>
  <c r="AA63" i="31" s="1"/>
  <c r="AA64" i="31" s="1"/>
  <c r="M47" i="31"/>
  <c r="Y47" i="31" s="1"/>
  <c r="M32" i="31"/>
  <c r="Y32" i="31" s="1"/>
  <c r="U25" i="31"/>
  <c r="M64" i="31" l="1"/>
  <c r="Y64" i="31" s="1"/>
  <c r="Z64" i="31"/>
  <c r="M62" i="31"/>
  <c r="Y62" i="31" s="1"/>
  <c r="M63" i="31"/>
  <c r="Y63" i="31" s="1"/>
  <c r="Z59" i="31"/>
  <c r="M49" i="31"/>
  <c r="Y49" i="31" s="1"/>
  <c r="Z49" i="31"/>
  <c r="M42" i="31"/>
  <c r="Y42" i="31" s="1"/>
  <c r="Z39" i="31"/>
  <c r="AA34" i="31"/>
  <c r="Z33" i="31"/>
  <c r="M33" i="31"/>
  <c r="Y33" i="31" s="1"/>
  <c r="R166" i="31"/>
  <c r="R170" i="31" s="1"/>
  <c r="R162" i="31"/>
  <c r="R165" i="31" s="1"/>
  <c r="R160" i="31"/>
  <c r="R155" i="31"/>
  <c r="R150" i="31"/>
  <c r="R145" i="31"/>
  <c r="R140" i="31"/>
  <c r="R135" i="31"/>
  <c r="R130" i="31"/>
  <c r="R125" i="31"/>
  <c r="R115" i="31"/>
  <c r="R110" i="31"/>
  <c r="R102" i="31"/>
  <c r="R105" i="31" s="1"/>
  <c r="R100" i="31"/>
  <c r="R95" i="31"/>
  <c r="R85" i="31"/>
  <c r="R75" i="31"/>
  <c r="R60" i="31"/>
  <c r="R51" i="31"/>
  <c r="R55" i="31" s="1"/>
  <c r="R50" i="31"/>
  <c r="R45" i="31"/>
  <c r="X30" i="31"/>
  <c r="W30" i="31"/>
  <c r="S30" i="31"/>
  <c r="M57" i="31" l="1"/>
  <c r="Y57" i="31" s="1"/>
  <c r="AA57" i="31"/>
  <c r="AA52" i="31"/>
  <c r="AA58" i="31" l="1"/>
  <c r="M58" i="31"/>
  <c r="Y58" i="31" s="1"/>
  <c r="M52" i="31"/>
  <c r="Y52" i="31" s="1"/>
  <c r="Z52" i="31"/>
  <c r="AA53" i="31"/>
  <c r="M34" i="31"/>
  <c r="Y34" i="31" s="1"/>
  <c r="Z34" i="31"/>
  <c r="AA102" i="31"/>
  <c r="AA103" i="31" s="1"/>
  <c r="AA104" i="31" s="1"/>
  <c r="Z97" i="31"/>
  <c r="AA77" i="31"/>
  <c r="AA78" i="31" s="1"/>
  <c r="AA79" i="31" s="1"/>
  <c r="Z72" i="31"/>
  <c r="AA72" i="31"/>
  <c r="AA73" i="31" s="1"/>
  <c r="AA74" i="31" s="1"/>
  <c r="AA67" i="31"/>
  <c r="AA68" i="31" s="1"/>
  <c r="AA69" i="31" s="1"/>
  <c r="Z17" i="31" l="1"/>
  <c r="Z137" i="31"/>
  <c r="N13" i="31" s="1"/>
  <c r="M102" i="31"/>
  <c r="Y102" i="31" s="1"/>
  <c r="Z102" i="31"/>
  <c r="Z98" i="31"/>
  <c r="M92" i="31"/>
  <c r="Y92" i="31" s="1"/>
  <c r="M77" i="31"/>
  <c r="Y77" i="31" s="1"/>
  <c r="Z73" i="31"/>
  <c r="M73" i="31"/>
  <c r="Y73" i="31" s="1"/>
  <c r="M67" i="31"/>
  <c r="Y67" i="31" s="1"/>
  <c r="AA59" i="31"/>
  <c r="M59" i="31"/>
  <c r="Y59" i="31" s="1"/>
  <c r="AA54" i="31"/>
  <c r="M72" i="31"/>
  <c r="Y72" i="31" s="1"/>
  <c r="Z18" i="31" l="1"/>
  <c r="Z138" i="31"/>
  <c r="N14" i="31" s="1"/>
  <c r="Z103" i="31"/>
  <c r="M103" i="31"/>
  <c r="Y103" i="31" s="1"/>
  <c r="Z99" i="31"/>
  <c r="M93" i="31"/>
  <c r="Y93" i="31" s="1"/>
  <c r="M78" i="31"/>
  <c r="Y78" i="31" s="1"/>
  <c r="M74" i="31"/>
  <c r="Y74" i="31" s="1"/>
  <c r="Z74" i="31"/>
  <c r="M68" i="31"/>
  <c r="Y68" i="31" s="1"/>
  <c r="Z53" i="31"/>
  <c r="M53" i="31"/>
  <c r="Y53" i="31" s="1"/>
  <c r="Z19" i="31" l="1"/>
  <c r="Z139" i="31"/>
  <c r="M104" i="31"/>
  <c r="Y104" i="31" s="1"/>
  <c r="Z104" i="31"/>
  <c r="M94" i="31"/>
  <c r="Y94" i="31" s="1"/>
  <c r="M79" i="31"/>
  <c r="Y79" i="31" s="1"/>
  <c r="Z79" i="31"/>
  <c r="M69" i="31"/>
  <c r="Y69" i="31" s="1"/>
  <c r="M54" i="31" l="1"/>
  <c r="Y54" i="31" s="1"/>
  <c r="Z54" i="31"/>
  <c r="M122" i="31" l="1"/>
  <c r="Y122" i="31" s="1"/>
  <c r="Y97" i="31"/>
  <c r="AA97" i="31"/>
  <c r="M123" i="31" l="1"/>
  <c r="Y123" i="31" s="1"/>
  <c r="M98" i="31"/>
  <c r="M124" i="31" l="1"/>
  <c r="Y124" i="31" s="1"/>
  <c r="AA98" i="31"/>
  <c r="Y98" i="31"/>
  <c r="M99" i="31" l="1"/>
  <c r="M272" i="31"/>
  <c r="M273" i="31" l="1"/>
  <c r="AA99" i="31"/>
  <c r="Y99" i="31"/>
  <c r="M274" i="31" l="1"/>
  <c r="V25" i="31" l="1"/>
  <c r="X25" i="31" l="1"/>
  <c r="Y36" i="31"/>
  <c r="AA36" i="31"/>
  <c r="M37" i="31" l="1"/>
  <c r="Y37" i="31" s="1"/>
  <c r="AA37" i="31"/>
  <c r="M38" i="31" l="1"/>
  <c r="Y38" i="31" s="1"/>
  <c r="AA38" i="31"/>
  <c r="AA39" i="31" l="1"/>
  <c r="M39" i="31"/>
  <c r="Y39" i="31" s="1"/>
  <c r="AA81" i="31"/>
  <c r="M81" i="31"/>
  <c r="Y81" i="31" s="1"/>
  <c r="AA82" i="31" l="1"/>
  <c r="M82" i="31"/>
  <c r="Y82" i="31" s="1"/>
  <c r="M83" i="31" l="1"/>
  <c r="Y83" i="31" s="1"/>
  <c r="AA83" i="31"/>
  <c r="AA84" i="31" l="1"/>
  <c r="M84" i="31"/>
  <c r="Y84" i="31" s="1"/>
  <c r="M86" i="31"/>
  <c r="Y86" i="31" s="1"/>
  <c r="AA86" i="31"/>
  <c r="M87" i="31" l="1"/>
  <c r="Y87" i="31" s="1"/>
  <c r="M88" i="31" l="1"/>
  <c r="Y88" i="31" s="1"/>
  <c r="M89" i="31" l="1"/>
  <c r="Y89" i="31" s="1"/>
  <c r="M131" i="31"/>
  <c r="Y131" i="31" s="1"/>
  <c r="AA131" i="31"/>
  <c r="M132" i="31" l="1"/>
  <c r="Y132" i="31" s="1"/>
  <c r="M133" i="31" l="1"/>
  <c r="Y133" i="31" s="1"/>
  <c r="M134" i="31" l="1"/>
  <c r="Y134" i="31" s="1"/>
  <c r="M136" i="31"/>
  <c r="Y136" i="31" s="1"/>
  <c r="AA136" i="31"/>
  <c r="M137" i="31" l="1"/>
  <c r="Y137" i="31" s="1"/>
  <c r="AA137" i="31"/>
  <c r="M138" i="31" l="1"/>
  <c r="Y138" i="31" s="1"/>
  <c r="AA138" i="31"/>
  <c r="AA139" i="31" l="1"/>
  <c r="M139" i="31"/>
  <c r="Y139" i="31" s="1"/>
  <c r="M141" i="31"/>
  <c r="Y141" i="31" s="1"/>
  <c r="AA141" i="31"/>
  <c r="M142" i="31" l="1"/>
  <c r="Y142" i="31" s="1"/>
  <c r="AA142" i="31"/>
  <c r="O13" i="31" s="1"/>
  <c r="M143" i="31" l="1"/>
  <c r="Y143" i="31" s="1"/>
  <c r="AA143" i="31"/>
  <c r="O14" i="31" s="1"/>
  <c r="M144" i="31" l="1"/>
  <c r="Y144" i="31" s="1"/>
  <c r="AA144" i="31"/>
  <c r="M146" i="31"/>
  <c r="Y146" i="31" s="1"/>
  <c r="AA146" i="31"/>
  <c r="M147" i="31" l="1"/>
  <c r="Y147" i="31" s="1"/>
  <c r="AA147" i="31"/>
  <c r="M148" i="31" l="1"/>
  <c r="Y148" i="31" s="1"/>
  <c r="AA148" i="31"/>
  <c r="M149" i="31" l="1"/>
  <c r="Y149" i="31" s="1"/>
  <c r="AA149" i="31"/>
  <c r="M151" i="31"/>
  <c r="Y151" i="31" s="1"/>
  <c r="AA151" i="31"/>
  <c r="M152" i="31" l="1"/>
  <c r="Y152" i="31" s="1"/>
  <c r="M153" i="31" l="1"/>
  <c r="Y153" i="31" s="1"/>
  <c r="M154" i="31" l="1"/>
  <c r="Y154" i="31" s="1"/>
  <c r="M156" i="31"/>
  <c r="Y156" i="31" s="1"/>
  <c r="AA156" i="31"/>
  <c r="M157" i="31" l="1"/>
  <c r="Y157" i="31" s="1"/>
  <c r="M158" i="31" l="1"/>
  <c r="Y158" i="31" s="1"/>
  <c r="M159" i="31" l="1"/>
  <c r="Y159" i="31" s="1"/>
  <c r="M161" i="31"/>
  <c r="Y161" i="31" s="1"/>
  <c r="AA161" i="31"/>
  <c r="AA162" i="31" l="1"/>
  <c r="M162" i="31"/>
  <c r="Y162" i="31" s="1"/>
  <c r="AA163" i="31" l="1"/>
  <c r="M163" i="31"/>
  <c r="Y163" i="31" s="1"/>
  <c r="AA164" i="31" l="1"/>
  <c r="M164" i="31"/>
  <c r="Y164" i="31" s="1"/>
  <c r="M166" i="31" l="1"/>
  <c r="Y166" i="31" s="1"/>
  <c r="AA166" i="31"/>
  <c r="M167" i="31" l="1"/>
  <c r="Y167" i="31" s="1"/>
  <c r="M168" i="31" l="1"/>
  <c r="Y168" i="31" s="1"/>
  <c r="M169" i="31" l="1"/>
  <c r="Y169" i="31" s="1"/>
  <c r="AA169" i="31"/>
  <c r="M171" i="31"/>
  <c r="Y171" i="31" s="1"/>
  <c r="AA171" i="31"/>
  <c r="Y172" i="31" s="1"/>
  <c r="Y173" i="31" l="1"/>
  <c r="Y174" i="31" l="1"/>
  <c r="AA174" i="31"/>
  <c r="M176" i="31"/>
  <c r="Y176" i="31" s="1"/>
  <c r="M177" i="31" l="1"/>
  <c r="Y177" i="31" s="1"/>
  <c r="M16" i="31"/>
  <c r="Y16" i="31" s="1"/>
  <c r="M17" i="31" l="1"/>
  <c r="M178" i="31"/>
  <c r="Y178" i="31" s="1"/>
  <c r="M179" i="31" l="1"/>
  <c r="Y179" i="31" s="1"/>
  <c r="Y271" i="31" l="1"/>
  <c r="S275" i="31" l="1"/>
  <c r="Y272" i="31"/>
  <c r="Y273" i="31"/>
  <c r="Y274" i="31"/>
  <c r="W45" i="31" l="1"/>
  <c r="AA42" i="31" l="1"/>
  <c r="AA17" i="31" l="1"/>
  <c r="AA43" i="31"/>
  <c r="Y17" i="31" l="1"/>
  <c r="M44" i="31"/>
  <c r="Y44" i="31" s="1"/>
  <c r="M43" i="31"/>
  <c r="Y43" i="31" s="1"/>
  <c r="U15" i="31"/>
  <c r="AA44" i="31"/>
  <c r="AA19" i="31"/>
  <c r="AA18" i="31"/>
  <c r="M18" i="31"/>
  <c r="Y18" i="31" s="1"/>
  <c r="T15" i="31" l="1"/>
  <c r="S15" i="31" s="1"/>
  <c r="M19" i="31"/>
  <c r="Y19" i="31" s="1"/>
  <c r="Y256" i="31" l="1"/>
  <c r="AA256" i="31"/>
  <c r="M257" i="31" l="1"/>
  <c r="AA11" i="31"/>
  <c r="M11" i="31" l="1"/>
  <c r="Y11" i="31" s="1"/>
  <c r="Z257" i="31"/>
  <c r="Z12" i="31"/>
  <c r="Z258" i="31" l="1"/>
  <c r="AA257" i="31"/>
  <c r="Y257" i="31"/>
  <c r="AA258" i="31" l="1"/>
  <c r="Z259" i="31"/>
  <c r="M258" i="31"/>
  <c r="Y258" i="31" s="1"/>
  <c r="Z13" i="31" l="1"/>
  <c r="AA13" i="31"/>
  <c r="M12" i="31"/>
  <c r="Y12" i="31" s="1"/>
  <c r="AA12" i="31"/>
  <c r="Z14" i="31" l="1"/>
  <c r="M13" i="31"/>
  <c r="Y13" i="31" s="1"/>
  <c r="AA259" i="31"/>
  <c r="M259" i="31"/>
  <c r="Y259" i="31" s="1"/>
  <c r="AA14" i="31" l="1"/>
  <c r="M14" i="31"/>
  <c r="Y14" i="31" s="1"/>
</calcChain>
</file>

<file path=xl/sharedStrings.xml><?xml version="1.0" encoding="utf-8"?>
<sst xmlns="http://schemas.openxmlformats.org/spreadsheetml/2006/main" count="2189" uniqueCount="610">
  <si>
    <t>Наименование арендатора</t>
  </si>
  <si>
    <t>Дата окончания срока аренды</t>
  </si>
  <si>
    <t>Срок аренды</t>
  </si>
  <si>
    <t>ИТОГО:</t>
  </si>
  <si>
    <t>1 кв.</t>
  </si>
  <si>
    <t>2 кв.</t>
  </si>
  <si>
    <t>3 кв.</t>
  </si>
  <si>
    <t>4 кв.</t>
  </si>
  <si>
    <t>руб. ПМР</t>
  </si>
  <si>
    <t>МУП "ЖЭУК г.Тирасполя", г.Тирасполь ул. 1 Мая 116</t>
  </si>
  <si>
    <t>мастерская по ремонту бытовой техники</t>
  </si>
  <si>
    <t>ООО "Полярная звезда"</t>
  </si>
  <si>
    <t>банковская деятельность</t>
  </si>
  <si>
    <t>магазин продовольственных товаров</t>
  </si>
  <si>
    <t>салон красоты</t>
  </si>
  <si>
    <t>Аванесян К.А</t>
  </si>
  <si>
    <t>сапожная мастерская</t>
  </si>
  <si>
    <t>Часть здания лит.А, помещ. подввала №1,15 ул.Краснодонская 44</t>
  </si>
  <si>
    <t>швейный цех</t>
  </si>
  <si>
    <t>Ксензов А.В.</t>
  </si>
  <si>
    <t xml:space="preserve">Часть здания лит.А, помещ. подвала №32 ул.Текстильщиков 26 </t>
  </si>
  <si>
    <t>Дайнеко И.</t>
  </si>
  <si>
    <t>ООО "Картал"</t>
  </si>
  <si>
    <t>Здание кафе-бара по ул. Каховская 10а</t>
  </si>
  <si>
    <t>кафе- бар</t>
  </si>
  <si>
    <t>ООО «Шкаф-Мастер»</t>
  </si>
  <si>
    <t>офис с выставочным залом</t>
  </si>
  <si>
    <t>мастерская по ремонту обуви</t>
  </si>
  <si>
    <t>ИП Ярский И.Л.</t>
  </si>
  <si>
    <t>ООО "Данила"</t>
  </si>
  <si>
    <t>подсобное помещение</t>
  </si>
  <si>
    <t>ООО "Глюкоза"</t>
  </si>
  <si>
    <t>ИП Балакин В.И.</t>
  </si>
  <si>
    <t>Часть здания помещения подвала № 5, ул. Свердлова, 85</t>
  </si>
  <si>
    <t>мастерская по ремонту моб. телефонов</t>
  </si>
  <si>
    <t>Моисеева О.Г.</t>
  </si>
  <si>
    <t>адвокатские услуги</t>
  </si>
  <si>
    <t xml:space="preserve">Часть здания общежития,состоящая из помещений 1 эт№№ 15-21,41 ул. Мира 15                   </t>
  </si>
  <si>
    <t>Бугреева А.Н.</t>
  </si>
  <si>
    <t>магазин продовольственных  и иных непродовольственных товаров</t>
  </si>
  <si>
    <t>ателье</t>
  </si>
  <si>
    <t>1 кв</t>
  </si>
  <si>
    <t>2 кв</t>
  </si>
  <si>
    <t>3 кв</t>
  </si>
  <si>
    <t>4 кв</t>
  </si>
  <si>
    <t>Живора А.П.</t>
  </si>
  <si>
    <t>ООО "Дакини"</t>
  </si>
  <si>
    <t>ООО БКЦ "Вита Тир"</t>
  </si>
  <si>
    <t>ЗАО "Приднестровский Сбербанк"</t>
  </si>
  <si>
    <t>Часть здания, сост. из помещ. п/подвала №8,9,10,11,31,32,35 ул.Текстильщиков, 24/5</t>
  </si>
  <si>
    <t>Склипис Т.Б.</t>
  </si>
  <si>
    <t>Калинина В.А.,Сырбу З.П.,Поротикова В.А.</t>
  </si>
  <si>
    <t xml:space="preserve">продовольственный магазин </t>
  </si>
  <si>
    <t>ООО "Динисал"</t>
  </si>
  <si>
    <t xml:space="preserve">подсобное помещение </t>
  </si>
  <si>
    <t>Часть здания лит. А, состоящая из подвальных помещений №№ 8, 8', 9, 11, 12, 12', 29 ,31 ул. Гвардейская, 19</t>
  </si>
  <si>
    <t>ООО"Энерготехноком"</t>
  </si>
  <si>
    <t xml:space="preserve">мастерская по ремонту одежды </t>
  </si>
  <si>
    <t xml:space="preserve">агенство недвижимости,мастерская по ремонту обуви </t>
  </si>
  <si>
    <t xml:space="preserve">служебное помещение,мастерская и склад </t>
  </si>
  <si>
    <t>швейное ателье</t>
  </si>
  <si>
    <t>ООО "ТоргВИС"</t>
  </si>
  <si>
    <t>Часть здания  ,сост.из помещения подвала №42,43  ул. Строителей,52</t>
  </si>
  <si>
    <t>Срок внесения платежа</t>
  </si>
  <si>
    <t>-</t>
  </si>
  <si>
    <t>прямой договор</t>
  </si>
  <si>
    <t>до 10 числа месяца, следующего  за  отчетным</t>
  </si>
  <si>
    <t>освобождение  от платы за право на заключение договора аренды</t>
  </si>
  <si>
    <t>до 25 числа месяца, следующего  за  отчетным</t>
  </si>
  <si>
    <t>Оплата ежемесячно до 10 числа месяца, следующего за расчетным</t>
  </si>
  <si>
    <t>открытый аукцион по продаже права на заключение договора аренды</t>
  </si>
  <si>
    <t>Часть здания, сост. из помещ. п/подвала №21 ул.К.Либкнехта, 82</t>
  </si>
  <si>
    <t>подсобные помещения</t>
  </si>
  <si>
    <t>Оплата ежемесячно до25 числа месяца, следующего за расчетным</t>
  </si>
  <si>
    <t>ООО "Энергопром"</t>
  </si>
  <si>
    <t xml:space="preserve">служебное помещение и склад </t>
  </si>
  <si>
    <t>Петрищева В.А.</t>
  </si>
  <si>
    <t xml:space="preserve">реш. ГА № 866 от 12.04.21г.                                   </t>
  </si>
  <si>
    <t xml:space="preserve">реш. ГА № 865 от 12.04.21г.                                   </t>
  </si>
  <si>
    <t xml:space="preserve">реш. ГА № 864 от 12.04.21г.                                   </t>
  </si>
  <si>
    <t xml:space="preserve">реш. ГА № 867 от 12.04.21г.                                   </t>
  </si>
  <si>
    <t>Бартош К.А.</t>
  </si>
  <si>
    <t>К-во раз подряд просрочки арендной платы и (или) коммунальных платежей, принятые меры</t>
  </si>
  <si>
    <t>Примечание***</t>
  </si>
  <si>
    <t>Сумма недополученного дохода от сдачи в аренду мун-го им-ва**</t>
  </si>
  <si>
    <t>МУП "Спецавтохозяйство" г. Тирасполь, ул. Украинская, 11</t>
  </si>
  <si>
    <t>ООО "Пассажирсервис"</t>
  </si>
  <si>
    <t>биотуалеты</t>
  </si>
  <si>
    <t>услуги</t>
  </si>
  <si>
    <t>Негру Ирина Владимировна</t>
  </si>
  <si>
    <t>торговля</t>
  </si>
  <si>
    <t>Секираш Анна Михайловна</t>
  </si>
  <si>
    <t>шатер раздвижной для выносной торговли</t>
  </si>
  <si>
    <t>розничная торговля</t>
  </si>
  <si>
    <t>Исхакова Д.Ю.</t>
  </si>
  <si>
    <t>Виноградова О.Л.</t>
  </si>
  <si>
    <t>Тарануца А.А.</t>
  </si>
  <si>
    <t>Соколова И.Ф.</t>
  </si>
  <si>
    <t>Борщ Ю.В.</t>
  </si>
  <si>
    <t>Косина М.А.</t>
  </si>
  <si>
    <t>Савельева А.С.</t>
  </si>
  <si>
    <t>Касиян А.И.</t>
  </si>
  <si>
    <t>Обручкова И.И.</t>
  </si>
  <si>
    <t>Назаренко Л.В.</t>
  </si>
  <si>
    <t>реш. ГА № 1416 от 10.06.2019.</t>
  </si>
  <si>
    <t>Секираш А.М.</t>
  </si>
  <si>
    <t>Оплата ежемесячно до 25 числа месяца,следующего за расчетным</t>
  </si>
  <si>
    <t>Ляшенко М.А.</t>
  </si>
  <si>
    <t>Виноградова Э.Ю..</t>
  </si>
  <si>
    <t>МУП "Школьник"</t>
  </si>
  <si>
    <t>Торговый павильон №19,20,21</t>
  </si>
  <si>
    <t>под парикмахерскую</t>
  </si>
  <si>
    <t>Торговый павильон №13,30</t>
  </si>
  <si>
    <t>Торговый павильон №10</t>
  </si>
  <si>
    <t>Торговый павильон №12</t>
  </si>
  <si>
    <t>Торговый павильон №23,22</t>
  </si>
  <si>
    <t>Торговый павильон №32</t>
  </si>
  <si>
    <t>Торговый павильон №31</t>
  </si>
  <si>
    <t>Торговый павильон №9</t>
  </si>
  <si>
    <t>Часть здания лит. Д, состоящая из помещений проходной  №№ 1, 4 и части помещения № 5, ул. Гвардейская, 13</t>
  </si>
  <si>
    <t>до 10 числа каждого месяца следующего за отчетным</t>
  </si>
  <si>
    <t>ГУП "Пожарная безопасность"</t>
  </si>
  <si>
    <t>обучение и повышение квалификации в области пожарной безопасности, реализация пожарного оборудования и т.д.</t>
  </si>
  <si>
    <t xml:space="preserve">  -</t>
  </si>
  <si>
    <t xml:space="preserve">   - </t>
  </si>
  <si>
    <t xml:space="preserve"> -</t>
  </si>
  <si>
    <t>Приложение № 1</t>
  </si>
  <si>
    <t>МУП "ЖЭУК г. Тирасполя", г.Тирасполь, ул. 1 Мая, д. 116</t>
  </si>
  <si>
    <t>МУП "Спецавтохозяйство", г. Тирасполь, ул. Украинская, д. 11</t>
  </si>
  <si>
    <t>МУП "Екатерининский парк", г. Тирасполь, ул. 25 Октября, д. 46</t>
  </si>
  <si>
    <t>1.</t>
  </si>
  <si>
    <t>№ п/п</t>
  </si>
  <si>
    <t>Организационно-правовая форма юридического лица, балансодержателя, его юридический адрес</t>
  </si>
  <si>
    <t>Дата и № правового акта (решения) о передаче в аренду муниципального имущества в аренду</t>
  </si>
  <si>
    <t>Способ приобретения арендатором права на заключение договора аренды (открытый аукцион, прямой договор)</t>
  </si>
  <si>
    <t xml:space="preserve">Стоимость права на заключение договора аренды* </t>
  </si>
  <si>
    <t>Наименование объекта, сдаваемого в аренду, и (для недвижимого имущества) его местонахождение (литеры, номера, адреса)</t>
  </si>
  <si>
    <t>Вид деятельности на объекте по договору</t>
  </si>
  <si>
    <t>Площадь объекта (кв.м.) (для недвижимого имущества)</t>
  </si>
  <si>
    <t>Сумма арендной платы в месяц (для недвижимого имущества - за 1 кв.м в месяц)</t>
  </si>
  <si>
    <t>Период (по кварталам)</t>
  </si>
  <si>
    <t>Сумма начисленной арендной платы на отчетную дату, руб.</t>
  </si>
  <si>
    <t>Сумма фактически поступившей арендной платы на отчетную дату, руб.</t>
  </si>
  <si>
    <t>Задолженность по арендной плате на отчетную дату, руб.</t>
  </si>
  <si>
    <t>Всего (гр.14+гр.15)</t>
  </si>
  <si>
    <t>в том числе:</t>
  </si>
  <si>
    <t>Всего (гр.19+гр.20)</t>
  </si>
  <si>
    <t>Всего (гр.21=гр.23)</t>
  </si>
  <si>
    <t>Всего (гр.13+гр.18-гр.21)</t>
  </si>
  <si>
    <t>Дата заключения договора аренды</t>
  </si>
  <si>
    <t>сумма задолж-ти перед местным бюджетом г. Тирасполь</t>
  </si>
  <si>
    <t>сумма задолж-ти перед организацией, являющейся арендодателем</t>
  </si>
  <si>
    <t>сумма подлежащая зачислению в доход местного бюджета г. Тирасполь</t>
  </si>
  <si>
    <t>сумма подлежащая зачислению в доход организации, являющейся арендодателем</t>
  </si>
  <si>
    <t xml:space="preserve">на р/с местного бюджета г. Тирасполь </t>
  </si>
  <si>
    <t xml:space="preserve">на р/с организации, являющейся арендодателем  </t>
  </si>
  <si>
    <t xml:space="preserve">Сумма задолженности по арендной плате на начало отчетного периода, руб. </t>
  </si>
  <si>
    <t xml:space="preserve">Часть здания  состоящая из помещений 1-го этажа №№ 10, 2-го этажа №№1а -16 ,  262,9 м.кв., ул. 25 Октября, д. 78 помещение 2-го этажа № 4 площадью 17,9 кв. м, ул. 25 Октяря 80 </t>
  </si>
  <si>
    <t>ВСЕГО:</t>
  </si>
  <si>
    <t>Часть здания лит. А, состоящая из помещения 1 этажа №8,9,10,74,75 с пристройкой лит.А3 ул. Юности 8/1</t>
  </si>
  <si>
    <t xml:space="preserve">Часть здания лит. А, состоящая из помещений первого этажа №7,7а,23; ул.Сакриера, 57 </t>
  </si>
  <si>
    <t>Часть здания лит. А, состоящая из помещения 1 этажа №113,114,116,117, 124, 125 ул. Правды 6</t>
  </si>
  <si>
    <t xml:space="preserve">Часть здания лит. А, состоящая из помещений первого этажа №108,109,110,111,113; с пристройкой лит.А, ул. К. Маркса, 165 </t>
  </si>
  <si>
    <t xml:space="preserve">Часть здания, сост из помещ 1 эт №34 ул.Мира15 </t>
  </si>
  <si>
    <t>Часть здания лит.А, помещ. подвала №24 ул.Курчатова 74</t>
  </si>
  <si>
    <t>Часть здания лит.А помещ. 1 эт №57,58, ул. К.Либкнехта 72</t>
  </si>
  <si>
    <t>Часть здания, помещения п/подвала №7, ул.К.Либкнехта, 94</t>
  </si>
  <si>
    <t>Часть здания, состоящая из помещений 1-го этажа №№ 64, 64/1, 65, 65/1, 66/1 ул. Космонавтов,61</t>
  </si>
  <si>
    <t>Часть здания, сост. из помещ. тех.этажа № 14,15 ул. Восстания, 46</t>
  </si>
  <si>
    <t>Часть здания, сост. из помещ. подвала № 2,7-11,13 ул. Краснодонская,36</t>
  </si>
  <si>
    <t>Часть здания, состоящая из помещений подвала №23 ул.К.Либкнехта,82</t>
  </si>
  <si>
    <t>Часть здания, сост. из помещ. п/подвала №22 ул.Свердлова, 70</t>
  </si>
  <si>
    <t>Часть здания,сост. из помещ.7 этажа №24а Текстильщиков,д.44</t>
  </si>
  <si>
    <t>Часть здания,лит.А,сост.из помещ.1-го этажа №1-7,10, гараж лит.Е №3,4,5 ул. Горького,6</t>
  </si>
  <si>
    <t>Часть здания полуподвала ,сост.из помещения № 20 ул.К.Либкнехта,84</t>
  </si>
  <si>
    <t>Часть здания, сост. из помещ. 1этажа № 28,29,31,32 ул. Юности 15/2</t>
  </si>
  <si>
    <t>2.</t>
  </si>
  <si>
    <t>3.</t>
  </si>
  <si>
    <t>4.</t>
  </si>
  <si>
    <t>№15 от 31.12.19г.</t>
  </si>
  <si>
    <t>№7 от31.12.19г.</t>
  </si>
  <si>
    <t>№42/1 от 29.12.21г. - 28/11/26</t>
  </si>
  <si>
    <t>Часть здания лит 1 эт., состоящая из помещений №№ 38, 40, 41, ул. К.Цеткин, д. 3</t>
  </si>
  <si>
    <t>МУП "Екатерининский парк", г.Тирасполь, ул.25 Октября д.47</t>
  </si>
  <si>
    <t>МУП "Екатерининский парк", г.Тирасполь ,ул.25 Октября д.47</t>
  </si>
  <si>
    <t xml:space="preserve">до 10 числа месяца, следующего  за  отчетным </t>
  </si>
  <si>
    <t>МУП "ТТУ им. И.А. Добросоцкого", г. Тирасполь, ул. Гвардейская, д. 13</t>
  </si>
  <si>
    <t>№13 31.12.19г.</t>
  </si>
  <si>
    <t>Шатер раздвижной для выносной торговли</t>
  </si>
  <si>
    <t>№9 31.12.19г.</t>
  </si>
  <si>
    <t>Данич А.</t>
  </si>
  <si>
    <t>№22 от 12.08.2022</t>
  </si>
  <si>
    <t>№23 от 12.08.2022</t>
  </si>
  <si>
    <t>№ 89/22 от 01.09.2022</t>
  </si>
  <si>
    <t>МУП "Тираспольский комбинат детского питания "Школьник", г. Тирасполь, пер. Короленко, 2 б (ул. 25 Октября, д. 114)</t>
  </si>
  <si>
    <t>МУП "ТКДП "Школьник", г.Тирасполь, пер. Короленко, 2 б</t>
  </si>
  <si>
    <t>хранение товаров</t>
  </si>
  <si>
    <t>Оплата ежемесячно до 10 числа текущего месяца</t>
  </si>
  <si>
    <t>ООО "ПиТрэйд"</t>
  </si>
  <si>
    <t>Часть здания литер А, помещение № 1, часть здания литер В, помещение № 13 (гараж), ул. Шевченко, 100 а</t>
  </si>
  <si>
    <t>хранение непродовольственных товаров</t>
  </si>
  <si>
    <t>Брицкий В.В.</t>
  </si>
  <si>
    <t>хранение и реализация непродовольственных товаров</t>
  </si>
  <si>
    <t>Василиогло В.В.</t>
  </si>
  <si>
    <t>Часть здания литер Е, помещение №4, часть здания литер О, помещение № 1,3 пер. Вокзальный, 1</t>
  </si>
  <si>
    <t>производство мебели</t>
  </si>
  <si>
    <t>Гончаренко В.А.</t>
  </si>
  <si>
    <t>Часть здания литер Н, помещение № 58 пер. Вокзальный, 1</t>
  </si>
  <si>
    <t>хранение электроинструментов</t>
  </si>
  <si>
    <t>Евтушенко А.А.</t>
  </si>
  <si>
    <t>хранение  товаров</t>
  </si>
  <si>
    <t>Егоров Е.В.</t>
  </si>
  <si>
    <t>Часть здания литер З, помещение №№25,30,31 пер. Вокзальный, 1</t>
  </si>
  <si>
    <t>производство, хранение, реализация товаров</t>
  </si>
  <si>
    <t>Исаенко А.А.</t>
  </si>
  <si>
    <t>Часть здания литер С, помещение №№2,3 пер. Вокзальный, 1</t>
  </si>
  <si>
    <t>Киржой В.В.</t>
  </si>
  <si>
    <t>Кирикой И.И.</t>
  </si>
  <si>
    <t>Часть здания литер Н, помещение №№14-16, подсобное помещение 7 (часть),пер. Вокзальный, 1</t>
  </si>
  <si>
    <t>производство столярных изделий</t>
  </si>
  <si>
    <t>Матушевский С.Е.</t>
  </si>
  <si>
    <t>Часть здания литер Б, помещение №№3,4 пер. Вокзальный, 1</t>
  </si>
  <si>
    <t>хранение и реализация товаров</t>
  </si>
  <si>
    <t>Миндрул В.А.</t>
  </si>
  <si>
    <t>Часть здания литер Е, помещение №№1-3, пер. Вокзальный, 1</t>
  </si>
  <si>
    <t>Новиков С.Ю.</t>
  </si>
  <si>
    <t>производство, хранение товаров</t>
  </si>
  <si>
    <t>Сланина А.М.</t>
  </si>
  <si>
    <t>Часть здания литер З, помещения №№ 1-3,  пер. Вокзальный, 1</t>
  </si>
  <si>
    <t>Штербец Н.Р.</t>
  </si>
  <si>
    <t>Часть здания литер С, помещение №1 пер. Вокзальный, 1</t>
  </si>
  <si>
    <t>ООО "Деммер"</t>
  </si>
  <si>
    <t>Часть здания литер А, помещения №2, часть здания литер И, помещения №№7,13, часть здания литер Н, помещения №№21,22,32,54, пер. Вокзальный, 1</t>
  </si>
  <si>
    <t>ООО "Интерагро"</t>
  </si>
  <si>
    <t>Часть здания литер Н,  помещение №43, пер. Вокзальный, 1</t>
  </si>
  <si>
    <t xml:space="preserve"> хранение товара (СЗР)</t>
  </si>
  <si>
    <t>ООО "Сварог"</t>
  </si>
  <si>
    <t>Часть здания литер В, помещение № 9,  (гараж), ул. Шевченко, 100 а</t>
  </si>
  <si>
    <t>хранение металлолома</t>
  </si>
  <si>
    <t>ООО "Стиалит"</t>
  </si>
  <si>
    <t>Часть здания литер Н,  помещение №51, хоз/п литер 9, часть здания литер З (подвал),  помещение №№5-9,11,12,18,19, пер. Вокзальный, 1</t>
  </si>
  <si>
    <t>хранение стоительно-отделочных материалов</t>
  </si>
  <si>
    <t>ООО "Твист"</t>
  </si>
  <si>
    <t>Часть здания литер А, помещение №2 (часть), ул. Шевченко, 100 а</t>
  </si>
  <si>
    <t>ООО "Тир-Экспресс"</t>
  </si>
  <si>
    <t>ООО "Шанс"</t>
  </si>
  <si>
    <t>Часть здания литер Б, помещение №№2,5,6,7 пер. Вокзальный, 1</t>
  </si>
  <si>
    <t>Поляков Г.Н.</t>
  </si>
  <si>
    <t>Часть здания литер Н,  помещение №42,  пер. Вокзальный, 1</t>
  </si>
  <si>
    <t>Торговый павильон № 7, 8</t>
  </si>
  <si>
    <t>Торговый павильон № 17,18</t>
  </si>
  <si>
    <t>Часть здания литер Н,  помещение №39,  пер. Вокзальный, 1</t>
  </si>
  <si>
    <t>Часть здания литер З,  помещение №18,  пер. Вокзальный, 1</t>
  </si>
  <si>
    <t>хранение инструментов</t>
  </si>
  <si>
    <t>Дикун Н.Н.</t>
  </si>
  <si>
    <t>Часть здания литер Н, подсобное помещение №7 (часть),  пер. Вокзальный, 1</t>
  </si>
  <si>
    <t>подсоб. помещ.</t>
  </si>
  <si>
    <t>прямой договор/открытый аукцион по продаже права на заключение договора аренды</t>
  </si>
  <si>
    <t>Кушнерев И.В.</t>
  </si>
  <si>
    <t>Часть здания помещ. подвала № 16 ул. Свердлова, 74</t>
  </si>
  <si>
    <t>Улитко Э.В.</t>
  </si>
  <si>
    <t>Часть здания помещ. подвала № 15 ул. Юности, 34</t>
  </si>
  <si>
    <t>Цех по производству корпусной мебели</t>
  </si>
  <si>
    <t>6.</t>
  </si>
  <si>
    <t>Часть здания, помещ. подвала №21,22,29,30,31,               32,33,34,35,36            ул. Федько 32</t>
  </si>
  <si>
    <t>Решение Арбитражного суда от 22.11.2022г. Договор расторгут с 13.12.2022г.</t>
  </si>
  <si>
    <t>прямой договор по продаже права на заключение договора аренды</t>
  </si>
  <si>
    <t>Приказ 01-01/233 от 15.08.22г.</t>
  </si>
  <si>
    <t>Бацанюк А.В.</t>
  </si>
  <si>
    <t>дог. расторг.</t>
  </si>
  <si>
    <t>Предупрежден до 31 июля 2022. Претензия от 16.11.22 г. Исковое заявление</t>
  </si>
  <si>
    <t>приказ № 01-01/366 от 23.12.22г.</t>
  </si>
  <si>
    <t xml:space="preserve"> Приказ №01-01/365 от 23.12.22г.</t>
  </si>
  <si>
    <t xml:space="preserve"> 23.12.2022</t>
  </si>
  <si>
    <t xml:space="preserve"> 22.11.2027</t>
  </si>
  <si>
    <t>приказ №01-01/61 от 20.02.2023г.</t>
  </si>
  <si>
    <t>приказ № 01-01/96 от 05.04.23г.</t>
  </si>
  <si>
    <t>Приказ 01-01/234 от 15.08.22г.Приказ 01-01/157 от 20.06.23г.</t>
  </si>
  <si>
    <t>ООО "Тестиль-Экспо"</t>
  </si>
  <si>
    <t>Часть здания,сост. из помещ. п/подвала № 1-11,17-21  ул. Текстильщиков, 16</t>
  </si>
  <si>
    <t>Базекина Е.А.</t>
  </si>
  <si>
    <t xml:space="preserve"> Приказ № 01-01/109 от 27.04.2023</t>
  </si>
  <si>
    <t>Часть здания,сост. из помещ. подвала № 29,31  ул. 28 Июня,115</t>
  </si>
  <si>
    <t>Цуркан А.А.</t>
  </si>
  <si>
    <t>Кисичан А.С.</t>
  </si>
  <si>
    <t>7.</t>
  </si>
  <si>
    <t>МУП "Спортивный комплекс  "Тирасполь", г. Тирасполь, ул.Мира, 21</t>
  </si>
  <si>
    <t>МУП "Спортивный комплекс  "Тирасполь",                  г. Тирасполь, ул.Мира, 21</t>
  </si>
  <si>
    <t>МУП "Спортивный комплекс  "Тирасполь",                  г. Тирасполь, ул.Мира, 22</t>
  </si>
  <si>
    <t>МУП "Спортивный комплекс  "Тирасполь",                  г. Тирасполь, ул.Мира, 23</t>
  </si>
  <si>
    <t>ООО "Спортивный клуб "Сокол"</t>
  </si>
  <si>
    <t>Ткач Н.С.</t>
  </si>
  <si>
    <t>Попов В.А.</t>
  </si>
  <si>
    <t>Часть здания административно-спортивного корпуса литер А, состоящая из помещ. №№ 22, 50 ул. Мира, 21</t>
  </si>
  <si>
    <t>деятельность по спорту</t>
  </si>
  <si>
    <t>Гараж со смотровой ямой лит. 9, состоящ. из помещ. № 1,2 по ул. Мира, 22</t>
  </si>
  <si>
    <t>ремонт и техобслуживание автомобилей</t>
  </si>
  <si>
    <t>Часть ледового катка литер А, состоящая из помещ. № 26 ул. Синева, 3</t>
  </si>
  <si>
    <t>предоставление услуг</t>
  </si>
  <si>
    <t>Балан Н.В.</t>
  </si>
  <si>
    <t xml:space="preserve"> открытый аукционой</t>
  </si>
  <si>
    <t>Часть здания литер Л,  помещение № 1,2 пер. Вокзальный, 1</t>
  </si>
  <si>
    <t>приказ №129 от 26.06.2023 г.</t>
  </si>
  <si>
    <t>Часть здания литер Н,  помещение № 46пер. Вокзальный, 1</t>
  </si>
  <si>
    <t>ООО Хамелион</t>
  </si>
  <si>
    <t>Часть здания литер А, состоящая из помещения №6 пер. Вокзальный, 1</t>
  </si>
  <si>
    <t>приказ №116  от 05.06.2023 г.</t>
  </si>
  <si>
    <t>ООО Деммер</t>
  </si>
  <si>
    <t>приказ №97  от 30.05.2023 г.</t>
  </si>
  <si>
    <t>Часть здания литер И, состоящая из помещений №7,13 пер. Вокзальный, 1</t>
  </si>
  <si>
    <t xml:space="preserve">офис </t>
  </si>
  <si>
    <t>Часть здания литер Е, состоящая из помещения №4 пер. Вокзальный, 1</t>
  </si>
  <si>
    <t>приказ №111 от 31.05.2023 г.</t>
  </si>
  <si>
    <t>Часть здания литер Б, состоящая из помещения №1 пер. Вокзальный, 1</t>
  </si>
  <si>
    <t>Часть здания литер Н, состоящая из помещения №17 пер. Вокзальный, 1</t>
  </si>
  <si>
    <t>№ 06-02/26-17 от 10.02.2017 г.</t>
  </si>
  <si>
    <t>Затуливетер Н.В.</t>
  </si>
  <si>
    <t>№ 90/23 от 22.08.2023</t>
  </si>
  <si>
    <t>НП "ТПП"</t>
  </si>
  <si>
    <t>№ 21 от 20.06.2023</t>
  </si>
  <si>
    <t>Данич Н.А.</t>
  </si>
  <si>
    <t>ООО Тирпромавтоматика</t>
  </si>
  <si>
    <t>Часть здания литер З, состоящая из помещений №1-6 ул. Ленина, 2А, Часть здания литер К, состоящая из помещений №3,6 ул. Ленина, 2А</t>
  </si>
  <si>
    <t>производственная деятельность</t>
  </si>
  <si>
    <t>Синица А.С.</t>
  </si>
  <si>
    <t>письмо ГА от 11450/01-01-26 от 28.08.2023г.</t>
  </si>
  <si>
    <t xml:space="preserve"> Часть здания литер К, состоящая из помещений №1,2,10 ул. Ленина, 2А</t>
  </si>
  <si>
    <t>Касьянов В.С.</t>
  </si>
  <si>
    <t>письмо ГА от 11453/01-01-26 от 28.08.2023г.</t>
  </si>
  <si>
    <t>письмо ГА от 11448/01-01-26 от 11.09.2023г.</t>
  </si>
  <si>
    <t xml:space="preserve"> Часть здания литер К, состоящая из помещений №4,7,8,9 ул. Ленина, 2А</t>
  </si>
  <si>
    <t xml:space="preserve"> Часть здания литер 4,  ул. Ленина, 2А</t>
  </si>
  <si>
    <t>5.</t>
  </si>
  <si>
    <t>реализация непрод. Товаров</t>
  </si>
  <si>
    <t>Мартемьянов А.В.</t>
  </si>
  <si>
    <t>письмо ГА от 13245/01-01-26 от 05.10.2023г.</t>
  </si>
  <si>
    <t xml:space="preserve"> Часть здания литер П, состоящая из 1/2 помещения № 6 по ул. Ленина, 2А</t>
  </si>
  <si>
    <t>ООО МЭТАС</t>
  </si>
  <si>
    <t>Помещения лит. В № 4,5,6,7; помещения лит. В1 № 1,2,3   ул. Ленина, 2А</t>
  </si>
  <si>
    <t xml:space="preserve"> Часть здания литер К, состоящая из помещения №5  ул. Ленина, 2А</t>
  </si>
  <si>
    <t>письмо ГА от 14058/01-01-26 от 24.10.2023г.</t>
  </si>
  <si>
    <t xml:space="preserve">МУП "Тираспольское троллейбусное управление им. И.А. Добросоцкого", г. Тирасполь, ул. Гвардейская, д. 13  </t>
  </si>
  <si>
    <t>№8 07.06.2019</t>
  </si>
  <si>
    <t>ООО Венеция групп</t>
  </si>
  <si>
    <t>№98/23 от 24.10.2023</t>
  </si>
  <si>
    <t>№3 от 31.12.2019</t>
  </si>
  <si>
    <t>кафе-бар</t>
  </si>
  <si>
    <t xml:space="preserve"> 25.12.2023</t>
  </si>
  <si>
    <t xml:space="preserve"> 24.11.2024</t>
  </si>
  <si>
    <t>Приказ                                     от 21.12.2023</t>
  </si>
  <si>
    <t>приказ от 08.12.2023</t>
  </si>
  <si>
    <t xml:space="preserve">Часть здания общежития,состоящая из помещений 1 этажа № 8 ул.Калинина, 64    </t>
  </si>
  <si>
    <t xml:space="preserve"> 16.12.2023</t>
  </si>
  <si>
    <t xml:space="preserve"> 15.11.2024</t>
  </si>
  <si>
    <t xml:space="preserve">приказ от 01.12.23г. </t>
  </si>
  <si>
    <t xml:space="preserve"> 19.11.2023</t>
  </si>
  <si>
    <t xml:space="preserve"> 18.10.2024</t>
  </si>
  <si>
    <t>Приказ от 21.12.2023г.</t>
  </si>
  <si>
    <t xml:space="preserve"> Приказ от 02.04.2024</t>
  </si>
  <si>
    <t xml:space="preserve"> Приказ  от 18.03.2024</t>
  </si>
  <si>
    <t xml:space="preserve"> 08.10.2024</t>
  </si>
  <si>
    <t xml:space="preserve"> 09.11.2023</t>
  </si>
  <si>
    <t>приказ от 16.01.2023г.</t>
  </si>
  <si>
    <t xml:space="preserve"> Приказ  от 17.11.2023</t>
  </si>
  <si>
    <t xml:space="preserve"> 22.10.2023</t>
  </si>
  <si>
    <t>Приказ от 31.07.2023г.</t>
  </si>
  <si>
    <t xml:space="preserve"> Приказ от 30.06.2023г.</t>
  </si>
  <si>
    <t xml:space="preserve"> Приказ от 11.12.2023г.</t>
  </si>
  <si>
    <t xml:space="preserve"> 01.04.2023</t>
  </si>
  <si>
    <t>Приказ от 06.06.2023</t>
  </si>
  <si>
    <t>Приказ от 17.11.2023</t>
  </si>
  <si>
    <t>Часть здания лит.А, состоящая из помещений 1-го этажа№8,9,гараж ЛитВ №1;гараж лит.В1 № 2,гараж лит Г № 1, гараж лит Д №3-7, гараж лит.Е №1, гараж лит. В №5 ул. Горького,6</t>
  </si>
  <si>
    <t>Приказ от 21.12.2023</t>
  </si>
  <si>
    <t>Приказ от 31.07.2023</t>
  </si>
  <si>
    <t xml:space="preserve"> 11.12.2023</t>
  </si>
  <si>
    <t>Приказ № 01-01/269 от 18.09.2023г.</t>
  </si>
  <si>
    <t>аукцион</t>
  </si>
  <si>
    <t>Приказ от 02.11.2023г.</t>
  </si>
  <si>
    <t>Приказ № 01-01/354от 2023г.</t>
  </si>
  <si>
    <t xml:space="preserve"> Приказ № 01-01/304 от 24.10.2023г.</t>
  </si>
  <si>
    <t>приказ от 20.06.2023г.</t>
  </si>
  <si>
    <t xml:space="preserve"> 25.06.2023</t>
  </si>
  <si>
    <t>приказ № 01-01/150 от 13.06.2023г.</t>
  </si>
  <si>
    <t>Чернобривченко Ю.М.</t>
  </si>
  <si>
    <t>Приказ  № 01-01/355                                   от 08.12.2023</t>
  </si>
  <si>
    <t>Часть здания, состоящая из помещения подвала №21, ул. Мира, 7</t>
  </si>
  <si>
    <t>письмо ГА от 3185/01-01-26 от 19.03.2024г.</t>
  </si>
  <si>
    <t>прочая деятельность</t>
  </si>
  <si>
    <t>РОО "Федерация скейтбординга и роллерного спорта Приднестровья"</t>
  </si>
  <si>
    <t>письмо ГА от 2139/01-01-26 от 04.03.2024г.</t>
  </si>
  <si>
    <t>спортивная деятельность</t>
  </si>
  <si>
    <t>Помещения №1лит.Р площадью104,9кв.м.,Лит.5 площадью 44,5кв.м.,лит.В2№№1-5 площадью15,9кв.м.,навес лит.V,площадью 22,5кв.м.,общей площадью187,8кв.м.</t>
  </si>
  <si>
    <t xml:space="preserve">приказ №78, 79 от 24.05.2023 г. </t>
  </si>
  <si>
    <t xml:space="preserve"> 01.07.2023</t>
  </si>
  <si>
    <t xml:space="preserve"> открытый аукцион</t>
  </si>
  <si>
    <t>Часть здания литер Н, помещение №№ 1-5,9,23,33,34,  пер. Вокзальный, 1</t>
  </si>
  <si>
    <t xml:space="preserve"> 31.05.2024</t>
  </si>
  <si>
    <t xml:space="preserve"> приказ №113 от 02.06.2023 г.</t>
  </si>
  <si>
    <t>Часть здания литер А, помещение №№3-5 пер. Вокзальный, 1</t>
  </si>
  <si>
    <t xml:space="preserve"> приказ №73 от 24.05.2023 г.</t>
  </si>
  <si>
    <t>приказ №92 от 26.05.2023г.</t>
  </si>
  <si>
    <t xml:space="preserve">  открытый аукционой </t>
  </si>
  <si>
    <t xml:space="preserve"> 02.07.2023</t>
  </si>
  <si>
    <t>приказ №86 от 26.05.2023г.</t>
  </si>
  <si>
    <t xml:space="preserve"> приказ №103 от 31.05.2023г.</t>
  </si>
  <si>
    <t xml:space="preserve"> приказ №88,91 от 26.05.2023 г.</t>
  </si>
  <si>
    <t>Часть здания литер Н, помещение №№18,19,57,47,49,50,55, 56, чась здания лит. И помещ. №№ 3-5,11,36-38, пер. Вокзальный, 1</t>
  </si>
  <si>
    <t xml:space="preserve"> 01.07.2024</t>
  </si>
  <si>
    <t>приказ №114 от 02.06.2023г.</t>
  </si>
  <si>
    <t>открытый аукционой</t>
  </si>
  <si>
    <t>приказ №76 от 24.07.2023г.</t>
  </si>
  <si>
    <t xml:space="preserve"> открытый аукционой </t>
  </si>
  <si>
    <t>приказ №96,98 от 30.05.2023г.</t>
  </si>
  <si>
    <t>хранение товара</t>
  </si>
  <si>
    <t>приказ №100 от 31.05.2023 г.</t>
  </si>
  <si>
    <t xml:space="preserve"> 31.05.2028</t>
  </si>
  <si>
    <t>приказ №75 от 24.05.2023г.</t>
  </si>
  <si>
    <t>приказ №115 от 02.06.2023 г.</t>
  </si>
  <si>
    <t>приказ №114 от 24.05.2023г.</t>
  </si>
  <si>
    <t>приказ №77 от 24.05.2023г.</t>
  </si>
  <si>
    <t>приказ №94 от 26.05.2023г.</t>
  </si>
  <si>
    <t xml:space="preserve">открытый аукционой </t>
  </si>
  <si>
    <t>приказ №193 от 27.10.2023 г.</t>
  </si>
  <si>
    <t>приказ №20 от 12.01.2024 г.</t>
  </si>
  <si>
    <t>приказ №172 от 18.09.2023г.</t>
  </si>
  <si>
    <t>приказ №140 от 07.07.2023г.</t>
  </si>
  <si>
    <t>часть здания литер Н, помещение №53, пер. Вокзальный, 1</t>
  </si>
  <si>
    <t xml:space="preserve"> реализация непродовольственных товаров</t>
  </si>
  <si>
    <t>приказ №93от 26.05.2023г.</t>
  </si>
  <si>
    <t>приказ №124 от 19.06.2023 г.</t>
  </si>
  <si>
    <t>Часть здания литер Н,  помещение № 31 пер. Вокзальный, 1</t>
  </si>
  <si>
    <t>приказ №99 от 31.05.2023г.</t>
  </si>
  <si>
    <t>приказ №143 от 29.08.2023 г.</t>
  </si>
  <si>
    <t>Арабаджи М.И.</t>
  </si>
  <si>
    <t>приказ №217 от 19,12,2023г.</t>
  </si>
  <si>
    <t>Часть здания литер И, помещение № 23, пер. Вокзальный, 1</t>
  </si>
  <si>
    <t>производство сувенирной продукции</t>
  </si>
  <si>
    <t>Часть здания литер И, помещение №10, пер. Вокзальный, 1</t>
  </si>
  <si>
    <t>Савельева В.Г.</t>
  </si>
  <si>
    <t>Юзленко А.С.</t>
  </si>
  <si>
    <t xml:space="preserve"> 31.08.2023</t>
  </si>
  <si>
    <t>Торговый павильон №8,9 , торг. п. № 15</t>
  </si>
  <si>
    <t>Торговый павильон №1,2,26</t>
  </si>
  <si>
    <t>Торговый павильон №5,6,16</t>
  </si>
  <si>
    <t xml:space="preserve">   31.08.2023</t>
  </si>
  <si>
    <t>Юзенко А.С.</t>
  </si>
  <si>
    <t>МУП "ИГЦ г. Тирасполь" ул. Покровская, 101</t>
  </si>
  <si>
    <r>
      <t xml:space="preserve">МУП "ИГЦ г. Тирасполь" ул. Покровская (ул. 25 Октября), 101                                                                                                 </t>
    </r>
    <r>
      <rPr>
        <b/>
        <sz val="8"/>
        <rFont val="Times New Roman"/>
        <family val="1"/>
        <charset val="204"/>
      </rPr>
      <t>(Решение Государственной администрации города Тирасполь и города Днестровск от 14 февраля 2024 года № 327 «О реорганизации МУП «ТПСО» путем присоединения к МУП «ИГЦ г. Тирасполь»)</t>
    </r>
  </si>
  <si>
    <t>приказ №97 от 17.05.2024 г.</t>
  </si>
  <si>
    <t>Часть здания литер Н, помещение №№ 18,19,57,47,49,50,55, 56; №№58,61,62 часть здания литер И, помещения №№3,4,5,11,36-38,  пер. Вокзальный, 1</t>
  </si>
  <si>
    <t>производство, хранение товарв</t>
  </si>
  <si>
    <t>Олейнич А.И.</t>
  </si>
  <si>
    <t>Часть здания литер Н, пристройка Н1 (№№59,60)пер. Вокзальный, 1</t>
  </si>
  <si>
    <t>приказ №69 от 25.04.2024 г.</t>
  </si>
  <si>
    <t>приказ № 63 от 17.04.2024 г.</t>
  </si>
  <si>
    <t>Часть здания литер Ф, помещение №1 пер. Вокзальный, 1</t>
  </si>
  <si>
    <t>приказ №54 от 29.03.2024 г.</t>
  </si>
  <si>
    <t>приказ №25 от 29.01.2024г.</t>
  </si>
  <si>
    <t>приказ №87 от 26.05.2023г.</t>
  </si>
  <si>
    <t xml:space="preserve"> приказ №89 от 26.05.2023г.</t>
  </si>
  <si>
    <t>приказ №121 от 14.06.2023г.</t>
  </si>
  <si>
    <t>Часть здания литер И, помещение №25 пер. Вокзальный, 1</t>
  </si>
  <si>
    <t>приказ №70 от 25.04.2024г.</t>
  </si>
  <si>
    <t>приказ №67 от 25.04.2024г.</t>
  </si>
  <si>
    <t>открытый аукцион</t>
  </si>
  <si>
    <t>Часть здания литер Л, помещения №1,2 пер. Вокзальный, 1</t>
  </si>
  <si>
    <t>30.004.2029</t>
  </si>
  <si>
    <t>приказ №107 от 27.05.2024г.</t>
  </si>
  <si>
    <t>Часть здания литер Н,  помещения №№ 1-5,9,23,33,34,46 пер. Вокзальный, 1</t>
  </si>
  <si>
    <t>приказ №85 от 26.05.2023г., приказ №80 от 30.04.2024г.</t>
  </si>
  <si>
    <t xml:space="preserve"> 01.07.2023    01.06.2024</t>
  </si>
  <si>
    <t>31.05.2024    30.04.2029</t>
  </si>
  <si>
    <t xml:space="preserve"> 31.05.2028   </t>
  </si>
  <si>
    <t xml:space="preserve"> приказ №90 от 26.05.2023г., приказ №79 от 26.05.2023г.</t>
  </si>
  <si>
    <t xml:space="preserve"> 01.07.2023 01.06.2024</t>
  </si>
  <si>
    <t>31.05.2024  30.04.2029</t>
  </si>
  <si>
    <t>приказ №68 от 25.04.2024г.</t>
  </si>
  <si>
    <t>Часть здания литер Н,  помещение № 31,53 пер. Вокзальный, 1</t>
  </si>
  <si>
    <t>приказ №108 от 27.05.2024г.</t>
  </si>
  <si>
    <t>Часть здания литер Н, помещения №№21,22,32,54, часть здания литер П, помещение №1, пер. Вокзальный, 1</t>
  </si>
  <si>
    <t>31.04.2029</t>
  </si>
  <si>
    <t>25.05.2023  25.04.2024</t>
  </si>
  <si>
    <t>24.04.2024 24.03.2025</t>
  </si>
  <si>
    <t>22.06.2023   22.05.2024</t>
  </si>
  <si>
    <t>21.05.2024 22.04.2025</t>
  </si>
  <si>
    <t>01.04.2024  31.03.2025</t>
  </si>
  <si>
    <t>02.05.2023  01.05.2024</t>
  </si>
  <si>
    <t>10.07.2023   10.06.2024</t>
  </si>
  <si>
    <t xml:space="preserve"> 09.06.2024      09.05.2025</t>
  </si>
  <si>
    <t>31.05.2024        30.04.2025</t>
  </si>
  <si>
    <t>01.07.2023       01.06.2024</t>
  </si>
  <si>
    <t xml:space="preserve"> Приказ № 01-01/166  от 20.06.2024</t>
  </si>
  <si>
    <t>ПК "Садово-огородническое товарищество  "Сад ветеранов"</t>
  </si>
  <si>
    <t>реш. ГА №2974/01-01-26  от 04.04.24г.  Приказ № 01-01/95 от 17.04.2024</t>
  </si>
  <si>
    <t xml:space="preserve">Часть здания, состоящая  из помещения подвала № 35, , ул. Краснодонская, д.36 по графику: четверг с 14.00 до 17.00, суббота с 9.00 до 12.00 </t>
  </si>
  <si>
    <t>Захарова В.Ф.</t>
  </si>
  <si>
    <t>письмо ГА № 5482/01-01-26  от18.04.2024, Приказ № 01-01/101 от23.04.2024</t>
  </si>
  <si>
    <t xml:space="preserve">Части здания , состоящая  из помещения технического этажа № 30   ул. 1 Мая, д.38 </t>
  </si>
  <si>
    <t>Юрдик И.В.</t>
  </si>
  <si>
    <t>письмо ГА№ 7828/01-01-26  от 04.06.2024 г, Приказ № 01-01/148 от 11.06.2024</t>
  </si>
  <si>
    <t xml:space="preserve">Части здания , состоящая  из помещения подвала № 5   ул.Котовского, д.36 </t>
  </si>
  <si>
    <t>письмо ГА№ 2955/01-01-26  от 04.03.2024 г</t>
  </si>
  <si>
    <t>ЗАО "Тирастроймеханизация"</t>
  </si>
  <si>
    <t>№24/24 от 27.03.2024</t>
  </si>
  <si>
    <t>Петиш О.А.</t>
  </si>
  <si>
    <t>№28 от 26.04.2024</t>
  </si>
  <si>
    <t>Хромакова В.А.</t>
  </si>
  <si>
    <t>№17 от 31.12.2019</t>
  </si>
  <si>
    <t>ООО Гефест</t>
  </si>
  <si>
    <t>№27/24 от 04.04.2024</t>
  </si>
  <si>
    <t>ООО Триумф Компани</t>
  </si>
  <si>
    <t>№0104-/24 от 01.04.2024</t>
  </si>
  <si>
    <t>ООО АВТО-РЭД</t>
  </si>
  <si>
    <t>№31/24 от 12.04.2024</t>
  </si>
  <si>
    <t>Егоричев Д.С.</t>
  </si>
  <si>
    <t>№27 от 15.03.2024</t>
  </si>
  <si>
    <t>Зоркова Н.В.</t>
  </si>
  <si>
    <t>№29 от 09.04.2024</t>
  </si>
  <si>
    <t>Кузменко Д.А.</t>
  </si>
  <si>
    <t>Торговый павильон №11</t>
  </si>
  <si>
    <t>МУП "Спецзеленстрой г.Тирасполь", г.Тирасполь, ул.Царева, 2а</t>
  </si>
  <si>
    <t>Шолупов Сергей Сергеевич</t>
  </si>
  <si>
    <t>часть помещения полуподвала№13, летней эстрады Парк культуры и отдыха "Победа" по адресу ул.Мира,21/2</t>
  </si>
  <si>
    <t>хранение инвентаря</t>
  </si>
  <si>
    <t>приказ № 06-02/28 от 29.04.2024г.</t>
  </si>
  <si>
    <t>31.08.2024  31.07.2025</t>
  </si>
  <si>
    <t xml:space="preserve"> 22.12.2023  01.08.2024</t>
  </si>
  <si>
    <t>31.08.2024   31.07.2025</t>
  </si>
  <si>
    <t>11.05.2023 11.04.2024</t>
  </si>
  <si>
    <t>10.04.2024   10.03.2025</t>
  </si>
  <si>
    <t>ООО "Арония"</t>
  </si>
  <si>
    <t>дог. № 43 от 30.08.2024г.</t>
  </si>
  <si>
    <t>дог. № 42 от 30.08.2024г.</t>
  </si>
  <si>
    <t>дог. № 28 от 18.06.2024г.</t>
  </si>
  <si>
    <t>дог. № 45 от 26.09.2024г.</t>
  </si>
  <si>
    <t>Часть гаража лит. 10, состоящая из помещений №№ 6,7</t>
  </si>
  <si>
    <t xml:space="preserve">вспомог. Пом. </t>
  </si>
  <si>
    <t xml:space="preserve"> 01.07.2025</t>
  </si>
  <si>
    <t>ЗАО "Бендерский мясокомбинат"</t>
  </si>
  <si>
    <t>№30 от 10.09.2024</t>
  </si>
  <si>
    <t>СЗАО "Интерднестрком"</t>
  </si>
  <si>
    <t>№54/24 от 11.09.2024</t>
  </si>
  <si>
    <t>ОАО "Тираспольский молочный комбинат"</t>
  </si>
  <si>
    <t>№24 от 01.09.2024</t>
  </si>
  <si>
    <t>МУП "Исторический военно-мемориальный комплекс Бендерская крепость"</t>
  </si>
  <si>
    <t>№62/24 от 24.09.2024</t>
  </si>
  <si>
    <t>Шарков А.А.</t>
  </si>
  <si>
    <t>№60/24 от 23.09.2024</t>
  </si>
  <si>
    <t>Гоян Н.С.</t>
  </si>
  <si>
    <t>№51/24 от 08.08.2024</t>
  </si>
  <si>
    <t>Саркисян И.С.</t>
  </si>
  <si>
    <t>№31 от 10.09.2024</t>
  </si>
  <si>
    <t>Палата адвокатов ПМР</t>
  </si>
  <si>
    <t>Стеля Р.П.</t>
  </si>
  <si>
    <t>письмо ГА№ 11306/01-01-26  от 12.08.2024 г, Приказ № 01-01/217 от 15.08.2024</t>
  </si>
  <si>
    <t>Часть здания лит.А, помещ. подввала №№ 23, 24, ул.К. Либкнехта, 82</t>
  </si>
  <si>
    <t xml:space="preserve"> 31.08.2023  15.04.2024</t>
  </si>
  <si>
    <t>31.07.2024   14.03.2025</t>
  </si>
  <si>
    <t>Полукеева Л.</t>
  </si>
  <si>
    <t>дог №27 Торговый павильон № 4, Екатерининский парк</t>
  </si>
  <si>
    <t>приказ №80 от 30.04.2024г.</t>
  </si>
  <si>
    <t>Часть здания литер З, помещения № 8, 10, 20, 21, 24, пер. Вокзальный, 1</t>
  </si>
  <si>
    <t>приказ №96 от 17.05.2024г.</t>
  </si>
  <si>
    <t>приказ №135 от 21.06.2024г.</t>
  </si>
  <si>
    <t>Часть здания литер Н, помещение № 38,  пер. Вокзальный, 1</t>
  </si>
  <si>
    <t>22.11.2023      01.09.2024</t>
  </si>
  <si>
    <r>
      <t>сумма задолж-ти перед местным бюджетом г. Тирасполь</t>
    </r>
    <r>
      <rPr>
        <vertAlign val="superscript"/>
        <sz val="8"/>
        <rFont val="Times New Roman"/>
        <family val="1"/>
        <charset val="204"/>
      </rPr>
      <t xml:space="preserve"> 1)</t>
    </r>
    <r>
      <rPr>
        <sz val="8"/>
        <rFont val="Times New Roman"/>
        <family val="1"/>
        <charset val="204"/>
      </rPr>
      <t xml:space="preserve"> (гр.14+гр.19-гр.22)</t>
    </r>
  </si>
  <si>
    <r>
      <t xml:space="preserve">сумма задолж-ти перед организацией, являющейся арендодателем  </t>
    </r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(гр.15+гр.20-гр.23+гр.22)</t>
    </r>
  </si>
  <si>
    <t>Информация о результатах сдачи в аренду движимого и недвижжимого имущества муниципальной собственности переданного в хозяйственное ведение муниципальным унитарным предприятиям за 2024 год</t>
  </si>
  <si>
    <t>15.10.2023 15.09.2024</t>
  </si>
  <si>
    <t>14.09.2024   14.08.2025</t>
  </si>
  <si>
    <t>01.10.2023    01.09.2024</t>
  </si>
  <si>
    <t xml:space="preserve"> 08.10.2024  12.10.2025</t>
  </si>
  <si>
    <t>09.11.2023 13.11.2024</t>
  </si>
  <si>
    <t>02.08.2023   02.07.2024</t>
  </si>
  <si>
    <t>01.07.2024  01.06.2025</t>
  </si>
  <si>
    <t xml:space="preserve"> 02.11.2023 02.10.2024</t>
  </si>
  <si>
    <t>01.10.2024 01.09.2025</t>
  </si>
  <si>
    <t>Бузук П.В.</t>
  </si>
  <si>
    <t>Часть здания лит.А, помещ. подввала №№ 25,25*,26,27,28,29,30,31,96, ул.Пушкина,11</t>
  </si>
  <si>
    <t>Юридическая консультация №1 г. Тирасполь</t>
  </si>
  <si>
    <t>Приказ № 01-01/299 от 11.11.2024</t>
  </si>
  <si>
    <t>Часть здания лит.А, состоящ. из помещ. 1-го этажа № 10 (7/8), 2-го этажа №№ 1а,2,3,4,5,5а,6, 7,14,15,16, 2-го эт. №№8,9 (7/8) ул. 25 Октября, 78</t>
  </si>
  <si>
    <t>ООО "Бэль"</t>
  </si>
  <si>
    <t>Приказ № 01-01/308 от 11.11.2024</t>
  </si>
  <si>
    <t>Часть здания лит.А, состоящ. из п/подвала № 7, ул. К. Либкнехта, 94</t>
  </si>
  <si>
    <t>ООО "Спецэлектро"</t>
  </si>
  <si>
    <t>Часть здания лит.А, состоящ. из помещ. 1-го этажа №№ 3,4,5, 2-го этажа №№ 1,2,4,5,6, 7,8,9,10, гараж лит. Е № 2,3,4,5, гараж лит. Г №№1,3 ул. Горького,6</t>
  </si>
  <si>
    <t>служебное помещение, мастерская и склад</t>
  </si>
  <si>
    <t>Приказ № 01-01/303 от 14.11.2024</t>
  </si>
  <si>
    <t>Мацкул Л.В.</t>
  </si>
  <si>
    <t>Часть здания лит.А, помещ. подвала № 21, ул. Мира,7</t>
  </si>
  <si>
    <t>Приказ № 01-01/312 от 25.11.2024</t>
  </si>
  <si>
    <t>ООО "Тавера"</t>
  </si>
  <si>
    <t>01.09.2023     31.08.2024</t>
  </si>
  <si>
    <t>31.07.2024         30.06.2025</t>
  </si>
  <si>
    <t>Воронина Л.И.</t>
  </si>
  <si>
    <t>Торговый павильон № 11,12, Екатерининский парк</t>
  </si>
  <si>
    <t>Часть здания литер И, помещение № 10, 23 пер. Вокзальный, 1</t>
  </si>
  <si>
    <t>приказ №236 от 14.10.2024г.</t>
  </si>
  <si>
    <t>28.08.2023                         07.10.2024</t>
  </si>
  <si>
    <t>28.07.2024                     28.06.2029</t>
  </si>
  <si>
    <t>11.09.2023                                                    12.08.2024</t>
  </si>
  <si>
    <t>11.08.2024                             11.07.2029</t>
  </si>
  <si>
    <t>331,3                381,95</t>
  </si>
  <si>
    <t>05.10.2023                                          06.09.2024</t>
  </si>
  <si>
    <t>05.09.2024         05.08.2025</t>
  </si>
  <si>
    <t xml:space="preserve">к Решению Тираспольского городского </t>
  </si>
  <si>
    <t>Совета народных депутатов</t>
  </si>
  <si>
    <t xml:space="preserve">№ 7  от 13 февраля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</si>
</sst>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name val="Times New Roman"/>
      <family val="1"/>
      <charset val="204"/>
    </font>
    <font>
      <sz val="7.5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3">
    <xf numFmtId="0" fontId="0" fillId="0" borderId="0" xfId="0"/>
    <xf numFmtId="2" fontId="0" fillId="0" borderId="0" xfId="0" applyNumberFormat="1"/>
    <xf numFmtId="0" fontId="1" fillId="0" borderId="0" xfId="0" applyFont="1"/>
    <xf numFmtId="4" fontId="1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0" xfId="0" applyFont="1"/>
    <xf numFmtId="0" fontId="1" fillId="2" borderId="1" xfId="0" applyFont="1" applyFill="1" applyBorder="1" applyAlignment="1">
      <alignment vertical="center" wrapText="1"/>
    </xf>
    <xf numFmtId="0" fontId="14" fillId="0" borderId="0" xfId="0" applyFont="1"/>
    <xf numFmtId="0" fontId="12" fillId="0" borderId="0" xfId="0" applyFont="1"/>
    <xf numFmtId="2" fontId="1" fillId="0" borderId="0" xfId="0" applyNumberFormat="1" applyFont="1" applyAlignment="1">
      <alignment horizontal="righ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15" fillId="0" borderId="4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15" fillId="0" borderId="5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/>
    </xf>
    <xf numFmtId="14" fontId="15" fillId="0" borderId="5" xfId="0" applyNumberFormat="1" applyFont="1" applyFill="1" applyBorder="1" applyAlignment="1">
      <alignment horizontal="center"/>
    </xf>
    <xf numFmtId="14" fontId="15" fillId="0" borderId="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wrapText="1"/>
    </xf>
    <xf numFmtId="14" fontId="8" fillId="2" borderId="1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" fillId="0" borderId="1" xfId="0" applyFont="1" applyFill="1" applyBorder="1"/>
    <xf numFmtId="4" fontId="10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1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1" fillId="0" borderId="1" xfId="1" applyFont="1" applyFill="1" applyBorder="1" applyAlignment="1">
      <alignment vertical="center"/>
    </xf>
    <xf numFmtId="0" fontId="12" fillId="0" borderId="0" xfId="0" applyFont="1" applyFill="1"/>
    <xf numFmtId="2" fontId="12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4" fontId="15" fillId="0" borderId="3" xfId="1" applyNumberFormat="1" applyFont="1" applyFill="1" applyBorder="1" applyAlignment="1">
      <alignment horizontal="center" vertical="center"/>
    </xf>
    <xf numFmtId="14" fontId="15" fillId="0" borderId="4" xfId="1" applyNumberFormat="1" applyFont="1" applyFill="1" applyBorder="1" applyAlignment="1">
      <alignment horizontal="center" vertical="center"/>
    </xf>
    <xf numFmtId="14" fontId="15" fillId="0" borderId="5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" fontId="6" fillId="4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/>
    </xf>
    <xf numFmtId="4" fontId="6" fillId="4" borderId="7" xfId="0" applyNumberFormat="1" applyFont="1" applyFill="1" applyBorder="1" applyAlignment="1">
      <alignment horizontal="center" vertical="center"/>
    </xf>
    <xf numFmtId="4" fontId="6" fillId="4" borderId="8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4" fontId="15" fillId="0" borderId="3" xfId="0" applyNumberFormat="1" applyFont="1" applyFill="1" applyBorder="1" applyAlignment="1">
      <alignment horizontal="center" vertical="center" wrapText="1"/>
    </xf>
    <xf numFmtId="14" fontId="15" fillId="0" borderId="4" xfId="0" applyNumberFormat="1" applyFont="1" applyFill="1" applyBorder="1" applyAlignment="1">
      <alignment horizontal="center" vertical="center" wrapText="1"/>
    </xf>
    <xf numFmtId="14" fontId="15" fillId="0" borderId="5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/>
    </xf>
    <xf numFmtId="4" fontId="6" fillId="4" borderId="7" xfId="0" applyNumberFormat="1" applyFont="1" applyFill="1" applyBorder="1" applyAlignment="1">
      <alignment horizontal="center"/>
    </xf>
    <xf numFmtId="4" fontId="6" fillId="4" borderId="8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4" fontId="1" fillId="0" borderId="1" xfId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7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14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4" fontId="1" fillId="0" borderId="3" xfId="1" applyNumberFormat="1" applyFont="1" applyFill="1" applyBorder="1" applyAlignment="1">
      <alignment horizontal="center" vertical="center" wrapText="1"/>
    </xf>
    <xf numFmtId="14" fontId="1" fillId="0" borderId="4" xfId="1" applyNumberFormat="1" applyFont="1" applyFill="1" applyBorder="1" applyAlignment="1">
      <alignment horizontal="center" vertical="center" wrapText="1"/>
    </xf>
    <xf numFmtId="14" fontId="1" fillId="0" borderId="5" xfId="1" applyNumberFormat="1" applyFont="1" applyFill="1" applyBorder="1" applyAlignment="1">
      <alignment horizontal="center" vertical="center" wrapText="1"/>
    </xf>
    <xf numFmtId="14" fontId="1" fillId="0" borderId="3" xfId="1" applyNumberFormat="1" applyFont="1" applyFill="1" applyBorder="1" applyAlignment="1">
      <alignment horizontal="center" vertical="center"/>
    </xf>
    <xf numFmtId="14" fontId="1" fillId="0" borderId="4" xfId="1" applyNumberFormat="1" applyFont="1" applyFill="1" applyBorder="1" applyAlignment="1">
      <alignment horizontal="center" vertical="center"/>
    </xf>
    <xf numFmtId="14" fontId="1" fillId="0" borderId="5" xfId="1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15" fillId="0" borderId="1" xfId="1" applyNumberFormat="1" applyFont="1" applyFill="1" applyBorder="1" applyAlignment="1">
      <alignment horizontal="center" vertical="center" wrapText="1"/>
    </xf>
    <xf numFmtId="14" fontId="15" fillId="0" borderId="6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" fontId="7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4" fontId="15" fillId="0" borderId="1" xfId="1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4" fontId="1" fillId="0" borderId="6" xfId="1" applyNumberFormat="1" applyFont="1" applyFill="1" applyBorder="1" applyAlignment="1">
      <alignment horizontal="center" vertical="center" wrapText="1"/>
    </xf>
    <xf numFmtId="14" fontId="1" fillId="0" borderId="3" xfId="1" applyNumberFormat="1" applyFont="1" applyFill="1" applyBorder="1" applyAlignment="1">
      <alignment vertical="center"/>
    </xf>
    <xf numFmtId="14" fontId="1" fillId="0" borderId="4" xfId="1" applyNumberFormat="1" applyFont="1" applyFill="1" applyBorder="1" applyAlignment="1">
      <alignment vertical="center"/>
    </xf>
    <xf numFmtId="14" fontId="1" fillId="0" borderId="5" xfId="1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4" fontId="1" fillId="0" borderId="1" xfId="1" applyNumberFormat="1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14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2" fontId="8" fillId="0" borderId="0" xfId="0" applyNumberFormat="1" applyFont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7"/>
  <sheetViews>
    <sheetView workbookViewId="0">
      <selection activeCell="I31" sqref="I31"/>
    </sheetView>
  </sheetViews>
  <sheetFormatPr defaultRowHeight="12.75" x14ac:dyDescent="0.2"/>
  <cols>
    <col min="7" max="7" width="9.5703125" bestFit="1" customWidth="1"/>
    <col min="9" max="9" width="9.5703125" bestFit="1" customWidth="1"/>
  </cols>
  <sheetData>
    <row r="3" spans="6:9" x14ac:dyDescent="0.2">
      <c r="F3" s="1"/>
      <c r="G3" s="1"/>
      <c r="I3" s="1"/>
    </row>
    <row r="4" spans="6:9" x14ac:dyDescent="0.2">
      <c r="F4" s="1"/>
    </row>
    <row r="5" spans="6:9" x14ac:dyDescent="0.2">
      <c r="F5" s="1"/>
    </row>
    <row r="6" spans="6:9" x14ac:dyDescent="0.2">
      <c r="F6" s="1"/>
    </row>
    <row r="7" spans="6:9" x14ac:dyDescent="0.2">
      <c r="F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5"/>
  <sheetViews>
    <sheetView tabSelected="1" showWhiteSpace="0" view="pageBreakPreview" topLeftCell="F811" zoomScale="70" zoomScaleNormal="90" zoomScaleSheetLayoutView="70" workbookViewId="0">
      <selection activeCell="AD4" sqref="AD4"/>
    </sheetView>
  </sheetViews>
  <sheetFormatPr defaultRowHeight="12.75" x14ac:dyDescent="0.2"/>
  <cols>
    <col min="1" max="1" width="3.85546875" customWidth="1"/>
    <col min="2" max="2" width="12.85546875" customWidth="1"/>
    <col min="3" max="3" width="12.42578125" customWidth="1"/>
    <col min="4" max="4" width="9.7109375" customWidth="1"/>
    <col min="5" max="5" width="12.42578125" customWidth="1"/>
    <col min="6" max="6" width="9.85546875" customWidth="1"/>
    <col min="7" max="7" width="15" customWidth="1"/>
    <col min="8" max="8" width="8.42578125" customWidth="1"/>
    <col min="9" max="10" width="9" customWidth="1"/>
    <col min="11" max="11" width="8.85546875" customWidth="1"/>
    <col min="12" max="12" width="9" customWidth="1"/>
    <col min="13" max="13" width="11.85546875" customWidth="1"/>
    <col min="14" max="14" width="11" bestFit="1" customWidth="1"/>
    <col min="15" max="15" width="11.28515625" bestFit="1" customWidth="1"/>
    <col min="16" max="16" width="8.42578125" style="14" customWidth="1"/>
    <col min="17" max="17" width="7.85546875" style="14" bestFit="1" customWidth="1"/>
    <col min="18" max="18" width="7.28515625" hidden="1" customWidth="1"/>
    <col min="19" max="19" width="12.140625" customWidth="1"/>
    <col min="20" max="20" width="11.7109375" customWidth="1"/>
    <col min="21" max="22" width="11.5703125" customWidth="1"/>
    <col min="23" max="23" width="12" customWidth="1"/>
    <col min="24" max="24" width="11.5703125" customWidth="1"/>
    <col min="25" max="25" width="12.7109375" customWidth="1"/>
    <col min="26" max="26" width="10.5703125" customWidth="1"/>
    <col min="27" max="27" width="11.42578125" bestFit="1" customWidth="1"/>
    <col min="28" max="28" width="5.7109375" customWidth="1"/>
    <col min="29" max="29" width="5.42578125" customWidth="1"/>
    <col min="30" max="30" width="12.28515625" style="22" customWidth="1"/>
  </cols>
  <sheetData>
    <row r="1" spans="1:33" ht="15.75" x14ac:dyDescent="0.2">
      <c r="AD1" s="252" t="s">
        <v>126</v>
      </c>
    </row>
    <row r="2" spans="1:33" ht="15.75" x14ac:dyDescent="0.2">
      <c r="AC2" s="251"/>
      <c r="AD2" s="252" t="s">
        <v>607</v>
      </c>
      <c r="AE2" s="251"/>
      <c r="AF2" s="251"/>
      <c r="AG2" s="251"/>
    </row>
    <row r="3" spans="1:33" ht="15.75" x14ac:dyDescent="0.2">
      <c r="AC3" s="251"/>
      <c r="AD3" s="252" t="s">
        <v>608</v>
      </c>
      <c r="AF3" s="251"/>
      <c r="AG3" s="251"/>
    </row>
    <row r="4" spans="1:33" ht="15.75" x14ac:dyDescent="0.2">
      <c r="AC4" s="251"/>
      <c r="AD4" s="252" t="s">
        <v>609</v>
      </c>
      <c r="AF4" s="251"/>
      <c r="AG4" s="251"/>
    </row>
    <row r="5" spans="1:33" ht="15.75" x14ac:dyDescent="0.25">
      <c r="A5" s="209" t="s">
        <v>568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</row>
    <row r="6" spans="1:33" ht="15.75" x14ac:dyDescent="0.2">
      <c r="A6" s="2"/>
      <c r="B6" s="17"/>
      <c r="C6" s="2"/>
      <c r="D6" s="2"/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13"/>
      <c r="Q6" s="13"/>
      <c r="R6" s="6"/>
      <c r="S6" s="26"/>
      <c r="T6" s="26"/>
      <c r="U6" s="26"/>
      <c r="V6" s="6"/>
      <c r="W6" s="6"/>
      <c r="X6" s="6"/>
      <c r="Y6" s="6"/>
      <c r="Z6" s="6"/>
      <c r="AA6" s="6"/>
      <c r="AB6" s="6"/>
      <c r="AC6" s="6"/>
      <c r="AD6" s="18" t="s">
        <v>8</v>
      </c>
    </row>
    <row r="7" spans="1:33" ht="30.75" customHeight="1" x14ac:dyDescent="0.2">
      <c r="A7" s="102" t="s">
        <v>131</v>
      </c>
      <c r="B7" s="102" t="s">
        <v>132</v>
      </c>
      <c r="C7" s="102" t="s">
        <v>0</v>
      </c>
      <c r="D7" s="102" t="s">
        <v>133</v>
      </c>
      <c r="E7" s="102" t="s">
        <v>134</v>
      </c>
      <c r="F7" s="102" t="s">
        <v>135</v>
      </c>
      <c r="G7" s="102" t="s">
        <v>136</v>
      </c>
      <c r="H7" s="102" t="s">
        <v>137</v>
      </c>
      <c r="I7" s="102" t="s">
        <v>138</v>
      </c>
      <c r="J7" s="102" t="s">
        <v>139</v>
      </c>
      <c r="K7" s="102" t="s">
        <v>2</v>
      </c>
      <c r="L7" s="102"/>
      <c r="M7" s="102" t="s">
        <v>156</v>
      </c>
      <c r="N7" s="102"/>
      <c r="O7" s="102"/>
      <c r="P7" s="102" t="s">
        <v>63</v>
      </c>
      <c r="Q7" s="102" t="s">
        <v>140</v>
      </c>
      <c r="R7" s="15"/>
      <c r="S7" s="152" t="s">
        <v>141</v>
      </c>
      <c r="T7" s="152"/>
      <c r="U7" s="152"/>
      <c r="V7" s="102" t="s">
        <v>142</v>
      </c>
      <c r="W7" s="102"/>
      <c r="X7" s="102"/>
      <c r="Y7" s="102" t="s">
        <v>143</v>
      </c>
      <c r="Z7" s="102"/>
      <c r="AA7" s="102"/>
      <c r="AB7" s="102" t="s">
        <v>82</v>
      </c>
      <c r="AC7" s="102" t="s">
        <v>84</v>
      </c>
      <c r="AD7" s="102" t="s">
        <v>83</v>
      </c>
    </row>
    <row r="8" spans="1:33" ht="27" customHeight="1" x14ac:dyDescent="0.2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 t="s">
        <v>144</v>
      </c>
      <c r="N8" s="102" t="s">
        <v>145</v>
      </c>
      <c r="O8" s="102"/>
      <c r="P8" s="102"/>
      <c r="Q8" s="102"/>
      <c r="R8" s="45"/>
      <c r="S8" s="152" t="s">
        <v>146</v>
      </c>
      <c r="T8" s="152" t="s">
        <v>145</v>
      </c>
      <c r="U8" s="152"/>
      <c r="V8" s="102" t="s">
        <v>147</v>
      </c>
      <c r="W8" s="102" t="s">
        <v>145</v>
      </c>
      <c r="X8" s="102"/>
      <c r="Y8" s="102" t="s">
        <v>148</v>
      </c>
      <c r="Z8" s="102" t="s">
        <v>145</v>
      </c>
      <c r="AA8" s="102"/>
      <c r="AB8" s="102"/>
      <c r="AC8" s="102"/>
      <c r="AD8" s="102"/>
    </row>
    <row r="9" spans="1:33" ht="99" customHeight="1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43" t="s">
        <v>149</v>
      </c>
      <c r="L9" s="43" t="s">
        <v>1</v>
      </c>
      <c r="M9" s="102"/>
      <c r="N9" s="43" t="s">
        <v>150</v>
      </c>
      <c r="O9" s="43" t="s">
        <v>151</v>
      </c>
      <c r="P9" s="102"/>
      <c r="Q9" s="102"/>
      <c r="R9" s="45"/>
      <c r="S9" s="152"/>
      <c r="T9" s="42" t="s">
        <v>152</v>
      </c>
      <c r="U9" s="42" t="s">
        <v>153</v>
      </c>
      <c r="V9" s="102"/>
      <c r="W9" s="43" t="s">
        <v>154</v>
      </c>
      <c r="X9" s="43" t="s">
        <v>155</v>
      </c>
      <c r="Y9" s="102"/>
      <c r="Z9" s="43" t="s">
        <v>566</v>
      </c>
      <c r="AA9" s="43" t="s">
        <v>567</v>
      </c>
      <c r="AB9" s="102"/>
      <c r="AC9" s="102"/>
      <c r="AD9" s="102"/>
    </row>
    <row r="10" spans="1:33" ht="12.75" customHeight="1" x14ac:dyDescent="0.2">
      <c r="A10" s="47">
        <v>1</v>
      </c>
      <c r="B10" s="47">
        <v>2</v>
      </c>
      <c r="C10" s="47">
        <v>3</v>
      </c>
      <c r="D10" s="47">
        <v>4</v>
      </c>
      <c r="E10" s="47">
        <v>5</v>
      </c>
      <c r="F10" s="47">
        <v>6</v>
      </c>
      <c r="G10" s="47">
        <v>7</v>
      </c>
      <c r="H10" s="47">
        <v>8</v>
      </c>
      <c r="I10" s="47">
        <v>9</v>
      </c>
      <c r="J10" s="47">
        <v>10</v>
      </c>
      <c r="K10" s="47">
        <v>11</v>
      </c>
      <c r="L10" s="47">
        <v>12</v>
      </c>
      <c r="M10" s="47">
        <v>13</v>
      </c>
      <c r="N10" s="47">
        <v>14</v>
      </c>
      <c r="O10" s="47">
        <v>15</v>
      </c>
      <c r="P10" s="46">
        <v>16</v>
      </c>
      <c r="Q10" s="47">
        <v>17</v>
      </c>
      <c r="R10" s="47"/>
      <c r="S10" s="27">
        <v>18</v>
      </c>
      <c r="T10" s="27">
        <v>19</v>
      </c>
      <c r="U10" s="27">
        <v>20</v>
      </c>
      <c r="V10" s="46">
        <v>21</v>
      </c>
      <c r="W10" s="27">
        <v>22</v>
      </c>
      <c r="X10" s="27">
        <v>23</v>
      </c>
      <c r="Y10" s="46">
        <v>24</v>
      </c>
      <c r="Z10" s="46">
        <v>25</v>
      </c>
      <c r="AA10" s="46">
        <v>26</v>
      </c>
      <c r="AB10" s="46">
        <v>27</v>
      </c>
      <c r="AC10" s="46">
        <v>28</v>
      </c>
      <c r="AD10" s="19">
        <v>29</v>
      </c>
    </row>
    <row r="11" spans="1:33" ht="13.15" customHeight="1" x14ac:dyDescent="0.2">
      <c r="A11" s="239"/>
      <c r="B11" s="237" t="s">
        <v>158</v>
      </c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7">
        <f>N11+O11</f>
        <v>294651.71000000002</v>
      </c>
      <c r="N11" s="8">
        <f t="shared" ref="N11:O14" si="0">N16+N251+N271+N426+N261</f>
        <v>49166.839999999982</v>
      </c>
      <c r="O11" s="8">
        <f t="shared" si="0"/>
        <v>245484.87000000005</v>
      </c>
      <c r="P11" s="233"/>
      <c r="Q11" s="50" t="s">
        <v>4</v>
      </c>
      <c r="R11" s="10"/>
      <c r="S11" s="7">
        <f t="shared" ref="S11:S24" si="1">T11+U11</f>
        <v>924434.37000000011</v>
      </c>
      <c r="T11" s="28">
        <f t="shared" ref="T11:U14" si="2">T16+T251+T271+T426+T526+T771+T796+T261</f>
        <v>462217.68000000005</v>
      </c>
      <c r="U11" s="28">
        <f t="shared" si="2"/>
        <v>462216.69000000012</v>
      </c>
      <c r="V11" s="51">
        <f>X11</f>
        <v>867067.97999999986</v>
      </c>
      <c r="W11" s="8">
        <f t="shared" ref="W11:X14" si="3">W16+W251+W271+W426+W526+W771+W796+W261</f>
        <v>368942.27999999991</v>
      </c>
      <c r="X11" s="8">
        <f t="shared" si="3"/>
        <v>867067.97999999986</v>
      </c>
      <c r="Y11" s="7">
        <f t="shared" ref="Y11:Z14" si="4">M11+S11-V11</f>
        <v>352018.10000000021</v>
      </c>
      <c r="Z11" s="7">
        <f t="shared" si="4"/>
        <v>142442.24000000011</v>
      </c>
      <c r="AA11" s="7">
        <f>O11+U11-X11+W11</f>
        <v>209575.86000000022</v>
      </c>
      <c r="AB11" s="46"/>
      <c r="AC11" s="46"/>
      <c r="AD11" s="19"/>
    </row>
    <row r="12" spans="1:33" ht="13.15" customHeight="1" x14ac:dyDescent="0.2">
      <c r="A12" s="239"/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7">
        <f>N12+O12</f>
        <v>303035.75</v>
      </c>
      <c r="N12" s="8">
        <f t="shared" si="0"/>
        <v>47260.539999999979</v>
      </c>
      <c r="O12" s="8">
        <f t="shared" si="0"/>
        <v>255775.21000000002</v>
      </c>
      <c r="P12" s="233"/>
      <c r="Q12" s="50" t="s">
        <v>5</v>
      </c>
      <c r="R12" s="10"/>
      <c r="S12" s="7">
        <f t="shared" si="1"/>
        <v>937051</v>
      </c>
      <c r="T12" s="28">
        <f t="shared" si="2"/>
        <v>468526.06</v>
      </c>
      <c r="U12" s="28">
        <f t="shared" si="2"/>
        <v>468524.94000000006</v>
      </c>
      <c r="V12" s="51">
        <f>X12</f>
        <v>913126.17000000016</v>
      </c>
      <c r="W12" s="8">
        <f t="shared" si="3"/>
        <v>548168.84</v>
      </c>
      <c r="X12" s="8">
        <f t="shared" si="3"/>
        <v>913126.17000000016</v>
      </c>
      <c r="Y12" s="7">
        <f t="shared" si="4"/>
        <v>326960.57999999984</v>
      </c>
      <c r="Z12" s="7">
        <f t="shared" si="4"/>
        <v>-32382.239999999991</v>
      </c>
      <c r="AA12" s="7">
        <f>O12+U12-X12+W12</f>
        <v>359342.81999999995</v>
      </c>
      <c r="AB12" s="46"/>
      <c r="AC12" s="46"/>
      <c r="AD12" s="19"/>
    </row>
    <row r="13" spans="1:33" ht="13.15" customHeight="1" x14ac:dyDescent="0.2">
      <c r="A13" s="239"/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7">
        <f>N13+O13</f>
        <v>307225.72000000003</v>
      </c>
      <c r="N13" s="8">
        <f t="shared" si="0"/>
        <v>49493.359999999979</v>
      </c>
      <c r="O13" s="8">
        <f t="shared" si="0"/>
        <v>257732.36000000004</v>
      </c>
      <c r="P13" s="233"/>
      <c r="Q13" s="50" t="s">
        <v>6</v>
      </c>
      <c r="R13" s="10"/>
      <c r="S13" s="7">
        <f t="shared" si="1"/>
        <v>929352.56</v>
      </c>
      <c r="T13" s="28">
        <f t="shared" si="2"/>
        <v>464676.92000000004</v>
      </c>
      <c r="U13" s="28">
        <f t="shared" si="2"/>
        <v>464675.64000000007</v>
      </c>
      <c r="V13" s="51">
        <f>X13</f>
        <v>955940.91999999993</v>
      </c>
      <c r="W13" s="8">
        <f t="shared" si="3"/>
        <v>465574.30999999994</v>
      </c>
      <c r="X13" s="8">
        <f t="shared" si="3"/>
        <v>955940.91999999993</v>
      </c>
      <c r="Y13" s="7">
        <f t="shared" si="4"/>
        <v>280637.3600000001</v>
      </c>
      <c r="Z13" s="7">
        <f t="shared" si="4"/>
        <v>48595.970000000088</v>
      </c>
      <c r="AA13" s="7">
        <f>O13+U13-X13+W13</f>
        <v>232041.39000000013</v>
      </c>
      <c r="AB13" s="46"/>
      <c r="AC13" s="46"/>
      <c r="AD13" s="19"/>
    </row>
    <row r="14" spans="1:33" ht="13.15" customHeight="1" x14ac:dyDescent="0.2">
      <c r="A14" s="239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7">
        <f>N14+O14</f>
        <v>319789.58</v>
      </c>
      <c r="N14" s="8">
        <f t="shared" si="0"/>
        <v>49166.849999999977</v>
      </c>
      <c r="O14" s="8">
        <f t="shared" si="0"/>
        <v>270622.73000000004</v>
      </c>
      <c r="P14" s="233"/>
      <c r="Q14" s="50" t="s">
        <v>7</v>
      </c>
      <c r="R14" s="10"/>
      <c r="S14" s="7">
        <f t="shared" si="1"/>
        <v>920157.65999999992</v>
      </c>
      <c r="T14" s="28">
        <f t="shared" si="2"/>
        <v>460079.86999999994</v>
      </c>
      <c r="U14" s="28">
        <f t="shared" si="2"/>
        <v>460077.79</v>
      </c>
      <c r="V14" s="51">
        <f>X14</f>
        <v>957531.42</v>
      </c>
      <c r="W14" s="8">
        <f t="shared" si="3"/>
        <v>458145.97999999992</v>
      </c>
      <c r="X14" s="8">
        <f t="shared" si="3"/>
        <v>957531.42</v>
      </c>
      <c r="Y14" s="7">
        <f t="shared" si="4"/>
        <v>282415.81999999995</v>
      </c>
      <c r="Z14" s="7">
        <f t="shared" si="4"/>
        <v>51100.739999999991</v>
      </c>
      <c r="AA14" s="7">
        <f>O14+U14-X14+W14</f>
        <v>231315.0799999999</v>
      </c>
      <c r="AB14" s="46"/>
      <c r="AC14" s="46"/>
      <c r="AD14" s="19"/>
    </row>
    <row r="15" spans="1:33" ht="15.75" x14ac:dyDescent="0.2">
      <c r="A15" s="239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4"/>
      <c r="N15" s="234"/>
      <c r="O15" s="234"/>
      <c r="P15" s="233"/>
      <c r="Q15" s="50" t="s">
        <v>158</v>
      </c>
      <c r="R15" s="10"/>
      <c r="S15" s="7">
        <f>T15+U15</f>
        <v>3710995.5900000003</v>
      </c>
      <c r="T15" s="30">
        <f>SUM(T11:T14)</f>
        <v>1855500.53</v>
      </c>
      <c r="U15" s="30">
        <f>SUM(U11:U14)</f>
        <v>1855495.0600000003</v>
      </c>
      <c r="V15" s="7">
        <f>SUM(V11:V14)</f>
        <v>3693666.4899999998</v>
      </c>
      <c r="W15" s="7">
        <f>SUM(W11:W14)</f>
        <v>1840831.4099999997</v>
      </c>
      <c r="X15" s="7">
        <f>SUM(X11:X14)</f>
        <v>3693666.4899999998</v>
      </c>
      <c r="Y15" s="249"/>
      <c r="Z15" s="249"/>
      <c r="AA15" s="249"/>
      <c r="AB15" s="46"/>
      <c r="AC15" s="46"/>
      <c r="AD15" s="19"/>
    </row>
    <row r="16" spans="1:33" s="4" customFormat="1" ht="15.6" customHeight="1" x14ac:dyDescent="0.2">
      <c r="A16" s="238" t="s">
        <v>130</v>
      </c>
      <c r="B16" s="236" t="s">
        <v>127</v>
      </c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7">
        <f>N16+O16</f>
        <v>227555.05000000005</v>
      </c>
      <c r="N16" s="30">
        <f>N21+N26+N31+N36+N41+N46+N51+N56+N61+N66+N71+N76+N81+N86+N91+N96+N101+N106+N111+N116+N121+N126+N131+N136+N141+N146+N151+N156+N161+N166+N171+N176+N181+N186+N191+N196+N201+N206+N211+N216+N226+N221+N231+N236+N241+N246</f>
        <v>36282.339999999982</v>
      </c>
      <c r="O16" s="30">
        <f>O21+O26+O31+O36+O41+O46+O51+O56+O61+O66+O71+O76+O81+O86+O91+O96+O101+O106+O111+O116+O121+O126+O131+O136+O141+O146+O151+O156+O161+O166+O171+O176+O181+O186+O191+O196+O201+O206+O211+O216+O226+O221+O231+O236+O241+O246</f>
        <v>191272.71000000005</v>
      </c>
      <c r="P16" s="235"/>
      <c r="Q16" s="50" t="s">
        <v>4</v>
      </c>
      <c r="R16" s="11"/>
      <c r="S16" s="30">
        <f t="shared" si="1"/>
        <v>268764.21999999997</v>
      </c>
      <c r="T16" s="30">
        <f>T21+T26+T31+T36+T41+T46+T51+T56+T61+T66+T71+T76+T81+T86+T91+T96+T101+T106+T111+T116+T121+T126+T131+T136+T141+T146+T151+T156+T161+T166+T171+T176+T181+T186+T191+T196+T201+T206+T211+T216+T226+T221+T231+T236+T241+T246</f>
        <v>134382.31</v>
      </c>
      <c r="U16" s="30">
        <f>U21+U26+U31+U36+U41+U46+U51+U56+U61+U66+U71+U76+U81+U86+U91+U96+U101+U106+U111+U116+U121+U126+U131+U136+U141+U146+U151+U156+U161+U166+U171+U176+U181+U186+U191+U196+U201+U206+U211+U216+U226+U221+U231+U236+U241+U246</f>
        <v>134381.91</v>
      </c>
      <c r="V16" s="52">
        <f>X16</f>
        <v>249700.59999999995</v>
      </c>
      <c r="W16" s="30">
        <f>W21+W26+W31+W36+W41+W46+W51+W56+W61+W66+W71+W76+W81+W86+W91+W96+W101+W106+W111+W116+W121+W126+W131+W136+W141+W146+W151+W156+W161+W166+W171+W176+W181+W186+W191+W196+W201+W206+W211+W216+W226+W221+W231+W236+W241+W246</f>
        <v>126503.39999999997</v>
      </c>
      <c r="X16" s="30">
        <f>X21+X26+X31+X36+X41+X46+X51+X56+X61+X66+X71+X76+X81+X86+X91+X96+X101+X106+X111+X116+X121+X126+X131+X136+X141+X146+X151+X156+X161+X166+X171+X176+X181+X186+X191+X196+X201+X206+X211+X216+X226+X221+X231+X236+X241+X246</f>
        <v>249700.59999999995</v>
      </c>
      <c r="Y16" s="7">
        <f t="shared" ref="Y16:Z19" si="5">M16+S16-V16</f>
        <v>246618.67000000007</v>
      </c>
      <c r="Z16" s="7">
        <f t="shared" si="5"/>
        <v>44161.25</v>
      </c>
      <c r="AA16" s="7">
        <f>O16+U16-X16+W16</f>
        <v>202457.42000000007</v>
      </c>
      <c r="AB16" s="46"/>
      <c r="AC16" s="46"/>
      <c r="AD16" s="19"/>
    </row>
    <row r="17" spans="1:30" s="4" customFormat="1" ht="15.75" x14ac:dyDescent="0.2">
      <c r="A17" s="238"/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7">
        <f>N17+O17</f>
        <v>226213.51</v>
      </c>
      <c r="N17" s="30">
        <f t="shared" ref="N17:O19" si="6">N22+N27+N32+N37+N42+N47+N52+N57+N62+N67+N72+N77+N82+N87+N92+N97+N102+N107+N112+N117+N122+N127+N132+N137+N142+N147+N152+N157+N162+N167+N172+N177+N182+N187+N192+N197+N202+N207+N212+N217+N227+N222+N232+N237+N242+N247</f>
        <v>36282.339999999982</v>
      </c>
      <c r="O17" s="30">
        <f t="shared" si="6"/>
        <v>189931.17000000004</v>
      </c>
      <c r="P17" s="235"/>
      <c r="Q17" s="50" t="s">
        <v>5</v>
      </c>
      <c r="R17" s="11"/>
      <c r="S17" s="30">
        <f t="shared" si="1"/>
        <v>269986.00999999995</v>
      </c>
      <c r="T17" s="30">
        <f t="shared" ref="T17:U19" si="7">T22+T27+T32+T37+T42+T47+T52+T57+T62+T67+T72+T77+T82+T87+T92+T97+T102+T107+T112+T117+T122+T127+T132+T137+T142+T147+T152+T157+T162+T167+T172+T177+T182+T187+T192+T197+T202+T207+T212+T217+T227+T222+T232+T237+T242+T247</f>
        <v>134993.23999999996</v>
      </c>
      <c r="U17" s="30">
        <f t="shared" si="7"/>
        <v>134992.76999999999</v>
      </c>
      <c r="V17" s="52">
        <f>X17</f>
        <v>287817.94000000006</v>
      </c>
      <c r="W17" s="30">
        <f t="shared" ref="W17:X19" si="8">W22+W27+W32+W37+W42+W47+W52+W57+W62+W67+W72+W77+W82+W87+W92+W97+W102+W107+W112+W117+W122+W127+W132+W137+W142+W147+W152+W157+W162+W167+W172+W177+W182+W187+W192+W197+W202+W207+W212+W217+W227+W222+W232+W237+W242+W247</f>
        <v>133675.68</v>
      </c>
      <c r="X17" s="30">
        <f t="shared" si="8"/>
        <v>287817.94000000006</v>
      </c>
      <c r="Y17" s="7">
        <f t="shared" si="5"/>
        <v>208381.5799999999</v>
      </c>
      <c r="Z17" s="7">
        <f t="shared" si="5"/>
        <v>37599.899999999965</v>
      </c>
      <c r="AA17" s="7">
        <f>O17+U17-X17+W17</f>
        <v>170781.68</v>
      </c>
      <c r="AB17" s="46"/>
      <c r="AC17" s="46"/>
      <c r="AD17" s="19"/>
    </row>
    <row r="18" spans="1:30" s="4" customFormat="1" ht="15.75" x14ac:dyDescent="0.2">
      <c r="A18" s="238"/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7">
        <f>N18+O18</f>
        <v>226213.51</v>
      </c>
      <c r="N18" s="30">
        <f t="shared" si="6"/>
        <v>36282.339999999982</v>
      </c>
      <c r="O18" s="30">
        <f t="shared" si="6"/>
        <v>189931.17000000004</v>
      </c>
      <c r="P18" s="235"/>
      <c r="Q18" s="50" t="s">
        <v>6</v>
      </c>
      <c r="R18" s="11"/>
      <c r="S18" s="30">
        <f t="shared" si="1"/>
        <v>278005.02000000008</v>
      </c>
      <c r="T18" s="30">
        <f t="shared" si="7"/>
        <v>139002.78000000003</v>
      </c>
      <c r="U18" s="30">
        <f t="shared" si="7"/>
        <v>139002.24000000005</v>
      </c>
      <c r="V18" s="52">
        <f>X18</f>
        <v>276488.06</v>
      </c>
      <c r="W18" s="30">
        <f t="shared" si="8"/>
        <v>138022.25</v>
      </c>
      <c r="X18" s="30">
        <f t="shared" si="8"/>
        <v>276488.06</v>
      </c>
      <c r="Y18" s="7">
        <f t="shared" si="5"/>
        <v>227730.47000000009</v>
      </c>
      <c r="Z18" s="7">
        <f t="shared" si="5"/>
        <v>37262.869999999995</v>
      </c>
      <c r="AA18" s="7">
        <f>O18+U18-X18+W18</f>
        <v>190467.60000000009</v>
      </c>
      <c r="AB18" s="46"/>
      <c r="AC18" s="46"/>
      <c r="AD18" s="19"/>
    </row>
    <row r="19" spans="1:30" s="4" customFormat="1" ht="15.75" x14ac:dyDescent="0.2">
      <c r="A19" s="238"/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7">
        <f>N19+O19</f>
        <v>226213.51</v>
      </c>
      <c r="N19" s="30">
        <f t="shared" si="6"/>
        <v>36282.339999999982</v>
      </c>
      <c r="O19" s="30">
        <f t="shared" si="6"/>
        <v>189931.17000000004</v>
      </c>
      <c r="P19" s="235"/>
      <c r="Q19" s="50" t="s">
        <v>7</v>
      </c>
      <c r="R19" s="11"/>
      <c r="S19" s="30">
        <f t="shared" si="1"/>
        <v>256004.40999999997</v>
      </c>
      <c r="T19" s="30">
        <f t="shared" si="7"/>
        <v>128002.44999999997</v>
      </c>
      <c r="U19" s="30">
        <f t="shared" si="7"/>
        <v>128001.95999999999</v>
      </c>
      <c r="V19" s="52">
        <f>X19</f>
        <v>274277.62999999995</v>
      </c>
      <c r="W19" s="30">
        <f t="shared" si="8"/>
        <v>126630.17999999998</v>
      </c>
      <c r="X19" s="30">
        <f t="shared" si="8"/>
        <v>274277.62999999995</v>
      </c>
      <c r="Y19" s="7">
        <f t="shared" si="5"/>
        <v>207940.29000000004</v>
      </c>
      <c r="Z19" s="7">
        <f t="shared" si="5"/>
        <v>37654.609999999971</v>
      </c>
      <c r="AA19" s="7">
        <f>O19+U19-X19+W19</f>
        <v>170285.68000000005</v>
      </c>
      <c r="AB19" s="46"/>
      <c r="AC19" s="46"/>
      <c r="AD19" s="19"/>
    </row>
    <row r="20" spans="1:30" s="4" customFormat="1" ht="15.75" x14ac:dyDescent="0.2">
      <c r="A20" s="238"/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4"/>
      <c r="N20" s="234"/>
      <c r="O20" s="234"/>
      <c r="P20" s="235"/>
      <c r="Q20" s="50" t="s">
        <v>158</v>
      </c>
      <c r="R20" s="11"/>
      <c r="S20" s="30">
        <f>T20+U20</f>
        <v>1072759.6599999999</v>
      </c>
      <c r="T20" s="30">
        <f>SUM(T16:T19)</f>
        <v>536380.77999999991</v>
      </c>
      <c r="U20" s="30">
        <f>SUM(U16:U19)</f>
        <v>536378.88</v>
      </c>
      <c r="V20" s="30">
        <f>SUM(V16:V19)</f>
        <v>1088284.23</v>
      </c>
      <c r="W20" s="30">
        <f>SUM(W16:W19)</f>
        <v>524831.50999999989</v>
      </c>
      <c r="X20" s="30">
        <f>SUM(X16:X19)</f>
        <v>1088284.23</v>
      </c>
      <c r="Y20" s="249"/>
      <c r="Z20" s="249"/>
      <c r="AA20" s="249"/>
      <c r="AB20" s="46"/>
      <c r="AC20" s="46"/>
      <c r="AD20" s="19"/>
    </row>
    <row r="21" spans="1:30" s="4" customFormat="1" ht="12.75" customHeight="1" x14ac:dyDescent="0.2">
      <c r="A21" s="108">
        <v>1</v>
      </c>
      <c r="B21" s="152" t="s">
        <v>9</v>
      </c>
      <c r="C21" s="152" t="s">
        <v>48</v>
      </c>
      <c r="D21" s="152" t="s">
        <v>77</v>
      </c>
      <c r="E21" s="152" t="s">
        <v>64</v>
      </c>
      <c r="F21" s="152" t="s">
        <v>64</v>
      </c>
      <c r="G21" s="152" t="s">
        <v>159</v>
      </c>
      <c r="H21" s="152" t="s">
        <v>12</v>
      </c>
      <c r="I21" s="108">
        <v>40.700000000000003</v>
      </c>
      <c r="J21" s="108">
        <v>98.89</v>
      </c>
      <c r="K21" s="232">
        <v>44287</v>
      </c>
      <c r="L21" s="232">
        <v>47908</v>
      </c>
      <c r="M21" s="8">
        <f>N21+O21</f>
        <v>0</v>
      </c>
      <c r="N21" s="8">
        <v>2012.41</v>
      </c>
      <c r="O21" s="8">
        <v>-2012.41</v>
      </c>
      <c r="P21" s="202" t="s">
        <v>185</v>
      </c>
      <c r="Q21" s="41" t="s">
        <v>4</v>
      </c>
      <c r="R21" s="53"/>
      <c r="S21" s="28">
        <f t="shared" si="1"/>
        <v>12074.46</v>
      </c>
      <c r="T21" s="28">
        <v>6037.23</v>
      </c>
      <c r="U21" s="29">
        <v>6037.23</v>
      </c>
      <c r="V21" s="29">
        <f>X21</f>
        <v>8049.64</v>
      </c>
      <c r="W21" s="28">
        <v>6037.23</v>
      </c>
      <c r="X21" s="28">
        <v>8049.64</v>
      </c>
      <c r="Y21" s="8">
        <f t="shared" ref="Y21:Z24" si="9">M21+S21-V21</f>
        <v>4024.8199999999988</v>
      </c>
      <c r="Z21" s="8">
        <f t="shared" si="9"/>
        <v>2012.4099999999999</v>
      </c>
      <c r="AA21" s="8">
        <f>O21+U21-X21+W21</f>
        <v>2012.4099999999989</v>
      </c>
      <c r="AB21" s="3" t="s">
        <v>123</v>
      </c>
      <c r="AC21" s="3"/>
      <c r="AD21" s="20"/>
    </row>
    <row r="22" spans="1:30" s="4" customFormat="1" ht="15.75" x14ac:dyDescent="0.2">
      <c r="A22" s="108"/>
      <c r="B22" s="152"/>
      <c r="C22" s="152"/>
      <c r="D22" s="152"/>
      <c r="E22" s="152"/>
      <c r="F22" s="152"/>
      <c r="G22" s="152"/>
      <c r="H22" s="152"/>
      <c r="I22" s="108"/>
      <c r="J22" s="108"/>
      <c r="K22" s="108"/>
      <c r="L22" s="108"/>
      <c r="M22" s="8">
        <f>N22+O22</f>
        <v>0</v>
      </c>
      <c r="N22" s="8">
        <v>2012.41</v>
      </c>
      <c r="O22" s="8">
        <v>-2012.41</v>
      </c>
      <c r="P22" s="202"/>
      <c r="Q22" s="41" t="s">
        <v>5</v>
      </c>
      <c r="R22" s="10"/>
      <c r="S22" s="28">
        <f t="shared" si="1"/>
        <v>12074.46</v>
      </c>
      <c r="T22" s="28">
        <v>6037.23</v>
      </c>
      <c r="U22" s="29">
        <v>6037.23</v>
      </c>
      <c r="V22" s="29">
        <f>X22</f>
        <v>12074.46</v>
      </c>
      <c r="W22" s="28">
        <v>6037.23</v>
      </c>
      <c r="X22" s="28">
        <v>12074.46</v>
      </c>
      <c r="Y22" s="8">
        <f t="shared" si="9"/>
        <v>0</v>
      </c>
      <c r="Z22" s="8">
        <f t="shared" si="9"/>
        <v>2012.4099999999999</v>
      </c>
      <c r="AA22" s="8">
        <f>O22+U22-X22+W22</f>
        <v>-2012.4099999999999</v>
      </c>
      <c r="AB22" s="3"/>
      <c r="AC22" s="3"/>
      <c r="AD22" s="20"/>
    </row>
    <row r="23" spans="1:30" s="4" customFormat="1" ht="15.75" x14ac:dyDescent="0.2">
      <c r="A23" s="108"/>
      <c r="B23" s="152"/>
      <c r="C23" s="152"/>
      <c r="D23" s="152"/>
      <c r="E23" s="152"/>
      <c r="F23" s="152"/>
      <c r="G23" s="152"/>
      <c r="H23" s="152"/>
      <c r="I23" s="108"/>
      <c r="J23" s="108"/>
      <c r="K23" s="108"/>
      <c r="L23" s="108"/>
      <c r="M23" s="8">
        <f>N23+O23</f>
        <v>0</v>
      </c>
      <c r="N23" s="8">
        <v>2012.41</v>
      </c>
      <c r="O23" s="8">
        <v>-2012.41</v>
      </c>
      <c r="P23" s="202"/>
      <c r="Q23" s="41" t="s">
        <v>6</v>
      </c>
      <c r="R23" s="10"/>
      <c r="S23" s="28">
        <f t="shared" si="1"/>
        <v>12074.46</v>
      </c>
      <c r="T23" s="28">
        <v>6037.23</v>
      </c>
      <c r="U23" s="29">
        <v>6037.23</v>
      </c>
      <c r="V23" s="29">
        <f>X23</f>
        <v>12074.46</v>
      </c>
      <c r="W23" s="28">
        <v>6037.23</v>
      </c>
      <c r="X23" s="28">
        <v>12074.46</v>
      </c>
      <c r="Y23" s="8">
        <f t="shared" si="9"/>
        <v>0</v>
      </c>
      <c r="Z23" s="8">
        <f t="shared" si="9"/>
        <v>2012.4099999999999</v>
      </c>
      <c r="AA23" s="8">
        <f>O23+U23-X23+W23</f>
        <v>-2012.4099999999999</v>
      </c>
      <c r="AB23" s="3"/>
      <c r="AC23" s="3"/>
      <c r="AD23" s="20"/>
    </row>
    <row r="24" spans="1:30" s="4" customFormat="1" ht="15.75" x14ac:dyDescent="0.2">
      <c r="A24" s="108"/>
      <c r="B24" s="152"/>
      <c r="C24" s="152"/>
      <c r="D24" s="152"/>
      <c r="E24" s="152"/>
      <c r="F24" s="152"/>
      <c r="G24" s="152"/>
      <c r="H24" s="152"/>
      <c r="I24" s="108"/>
      <c r="J24" s="108"/>
      <c r="K24" s="108"/>
      <c r="L24" s="108"/>
      <c r="M24" s="8">
        <f>N24+O24</f>
        <v>0</v>
      </c>
      <c r="N24" s="8">
        <v>2012.41</v>
      </c>
      <c r="O24" s="8">
        <v>-2012.41</v>
      </c>
      <c r="P24" s="202"/>
      <c r="Q24" s="41" t="s">
        <v>7</v>
      </c>
      <c r="R24" s="10"/>
      <c r="S24" s="28">
        <f t="shared" si="1"/>
        <v>12074.46</v>
      </c>
      <c r="T24" s="28">
        <v>6037.23</v>
      </c>
      <c r="U24" s="29">
        <v>6037.23</v>
      </c>
      <c r="V24" s="29">
        <f>X24</f>
        <v>16099.28</v>
      </c>
      <c r="W24" s="28">
        <v>6037.23</v>
      </c>
      <c r="X24" s="28">
        <v>16099.28</v>
      </c>
      <c r="Y24" s="7">
        <f>M24+S24-V24</f>
        <v>-4024.8200000000015</v>
      </c>
      <c r="Z24" s="7">
        <f t="shared" si="9"/>
        <v>2012.4099999999999</v>
      </c>
      <c r="AA24" s="7">
        <f>O24+U24-X24+W24</f>
        <v>-6037.2300000000014</v>
      </c>
      <c r="AB24" s="3"/>
      <c r="AC24" s="3"/>
      <c r="AD24" s="20"/>
    </row>
    <row r="25" spans="1:30" s="4" customFormat="1" ht="15.75" x14ac:dyDescent="0.2">
      <c r="A25" s="108"/>
      <c r="B25" s="152"/>
      <c r="C25" s="152"/>
      <c r="D25" s="152"/>
      <c r="E25" s="152"/>
      <c r="F25" s="152"/>
      <c r="G25" s="152"/>
      <c r="H25" s="152"/>
      <c r="I25" s="108"/>
      <c r="J25" s="108"/>
      <c r="K25" s="108"/>
      <c r="L25" s="108"/>
      <c r="M25" s="106"/>
      <c r="N25" s="106"/>
      <c r="O25" s="106"/>
      <c r="P25" s="202"/>
      <c r="Q25" s="50" t="s">
        <v>3</v>
      </c>
      <c r="R25" s="10"/>
      <c r="S25" s="30">
        <f t="shared" ref="S25:X25" si="10">SUM(S21:S24)</f>
        <v>48297.84</v>
      </c>
      <c r="T25" s="30">
        <f t="shared" si="10"/>
        <v>24148.92</v>
      </c>
      <c r="U25" s="30">
        <f t="shared" si="10"/>
        <v>24148.92</v>
      </c>
      <c r="V25" s="30">
        <f t="shared" si="10"/>
        <v>48297.84</v>
      </c>
      <c r="W25" s="30">
        <f t="shared" si="10"/>
        <v>24148.92</v>
      </c>
      <c r="X25" s="30">
        <f t="shared" si="10"/>
        <v>48297.84</v>
      </c>
      <c r="Y25" s="106"/>
      <c r="Z25" s="106"/>
      <c r="AA25" s="106"/>
      <c r="AB25" s="54"/>
      <c r="AC25" s="54"/>
      <c r="AD25" s="55"/>
    </row>
    <row r="26" spans="1:30" s="4" customFormat="1" ht="12.75" customHeight="1" x14ac:dyDescent="0.2">
      <c r="A26" s="108">
        <v>2</v>
      </c>
      <c r="B26" s="152" t="s">
        <v>9</v>
      </c>
      <c r="C26" s="152" t="s">
        <v>48</v>
      </c>
      <c r="D26" s="152" t="s">
        <v>78</v>
      </c>
      <c r="E26" s="152" t="s">
        <v>64</v>
      </c>
      <c r="F26" s="152" t="s">
        <v>64</v>
      </c>
      <c r="G26" s="152" t="s">
        <v>160</v>
      </c>
      <c r="H26" s="152" t="s">
        <v>12</v>
      </c>
      <c r="I26" s="108">
        <v>35.4</v>
      </c>
      <c r="J26" s="108">
        <v>89.9</v>
      </c>
      <c r="K26" s="232">
        <v>44287</v>
      </c>
      <c r="L26" s="232">
        <v>47908</v>
      </c>
      <c r="M26" s="8">
        <f>N26+O26</f>
        <v>0</v>
      </c>
      <c r="N26" s="8">
        <v>1591.23</v>
      </c>
      <c r="O26" s="8">
        <v>-1591.23</v>
      </c>
      <c r="P26" s="202" t="s">
        <v>66</v>
      </c>
      <c r="Q26" s="41" t="s">
        <v>4</v>
      </c>
      <c r="R26" s="53"/>
      <c r="S26" s="28">
        <f>T26+U26</f>
        <v>9547.3799999999992</v>
      </c>
      <c r="T26" s="28">
        <v>4773.6899999999996</v>
      </c>
      <c r="U26" s="56">
        <v>4773.6899999999996</v>
      </c>
      <c r="V26" s="29">
        <f>X26</f>
        <v>6364.92</v>
      </c>
      <c r="W26" s="28">
        <v>4773.6899999999996</v>
      </c>
      <c r="X26" s="28">
        <v>6364.92</v>
      </c>
      <c r="Y26" s="8">
        <f t="shared" ref="Y26:Z29" si="11">M26+S26-V26</f>
        <v>3182.4599999999991</v>
      </c>
      <c r="Z26" s="8">
        <f t="shared" si="11"/>
        <v>1591.2300000000005</v>
      </c>
      <c r="AA26" s="8">
        <f>O26+U26-X26+W26</f>
        <v>1591.2299999999991</v>
      </c>
      <c r="AB26" s="3" t="s">
        <v>123</v>
      </c>
      <c r="AC26" s="3"/>
      <c r="AD26" s="20"/>
    </row>
    <row r="27" spans="1:30" s="4" customFormat="1" ht="15.75" x14ac:dyDescent="0.2">
      <c r="A27" s="108"/>
      <c r="B27" s="152"/>
      <c r="C27" s="152"/>
      <c r="D27" s="152"/>
      <c r="E27" s="152"/>
      <c r="F27" s="152"/>
      <c r="G27" s="152"/>
      <c r="H27" s="152"/>
      <c r="I27" s="108"/>
      <c r="J27" s="108"/>
      <c r="K27" s="108"/>
      <c r="L27" s="108"/>
      <c r="M27" s="8">
        <f>N27+O27</f>
        <v>0</v>
      </c>
      <c r="N27" s="8">
        <v>1591.23</v>
      </c>
      <c r="O27" s="8">
        <v>-1591.23</v>
      </c>
      <c r="P27" s="202"/>
      <c r="Q27" s="41" t="s">
        <v>5</v>
      </c>
      <c r="R27" s="10"/>
      <c r="S27" s="28">
        <f>T27+U27</f>
        <v>9547.3799999999992</v>
      </c>
      <c r="T27" s="28">
        <v>4773.6899999999996</v>
      </c>
      <c r="U27" s="56">
        <v>4773.6899999999996</v>
      </c>
      <c r="V27" s="29">
        <f>X27</f>
        <v>9547.3799999999992</v>
      </c>
      <c r="W27" s="28">
        <v>4773.6899999999996</v>
      </c>
      <c r="X27" s="28">
        <v>9547.3799999999992</v>
      </c>
      <c r="Y27" s="8">
        <f t="shared" si="11"/>
        <v>0</v>
      </c>
      <c r="Z27" s="8">
        <f t="shared" si="11"/>
        <v>1591.2300000000005</v>
      </c>
      <c r="AA27" s="8">
        <f>O27+U27-X27+W27</f>
        <v>-1591.2300000000005</v>
      </c>
      <c r="AB27" s="3"/>
      <c r="AC27" s="3"/>
      <c r="AD27" s="20"/>
    </row>
    <row r="28" spans="1:30" s="4" customFormat="1" ht="15.75" x14ac:dyDescent="0.2">
      <c r="A28" s="108"/>
      <c r="B28" s="152"/>
      <c r="C28" s="152"/>
      <c r="D28" s="152"/>
      <c r="E28" s="152"/>
      <c r="F28" s="152"/>
      <c r="G28" s="152"/>
      <c r="H28" s="152"/>
      <c r="I28" s="108"/>
      <c r="J28" s="108"/>
      <c r="K28" s="108"/>
      <c r="L28" s="108"/>
      <c r="M28" s="8">
        <f>N28+O28</f>
        <v>0</v>
      </c>
      <c r="N28" s="8">
        <v>1591.23</v>
      </c>
      <c r="O28" s="8">
        <v>-1591.23</v>
      </c>
      <c r="P28" s="202"/>
      <c r="Q28" s="41" t="s">
        <v>6</v>
      </c>
      <c r="R28" s="10"/>
      <c r="S28" s="28">
        <f>T28+U28</f>
        <v>9547.3799999999992</v>
      </c>
      <c r="T28" s="28">
        <v>4773.6899999999996</v>
      </c>
      <c r="U28" s="56">
        <v>4773.6899999999996</v>
      </c>
      <c r="V28" s="29">
        <f>X28</f>
        <v>9547.3799999999992</v>
      </c>
      <c r="W28" s="28">
        <v>4773.6899999999996</v>
      </c>
      <c r="X28" s="28">
        <v>9547.3799999999992</v>
      </c>
      <c r="Y28" s="8">
        <f t="shared" si="11"/>
        <v>0</v>
      </c>
      <c r="Z28" s="8">
        <f t="shared" si="11"/>
        <v>1591.2300000000005</v>
      </c>
      <c r="AA28" s="8">
        <f>O28+U28-X28+W28</f>
        <v>-1591.2300000000005</v>
      </c>
      <c r="AB28" s="3"/>
      <c r="AC28" s="3"/>
      <c r="AD28" s="20"/>
    </row>
    <row r="29" spans="1:30" s="4" customFormat="1" ht="15.75" x14ac:dyDescent="0.2">
      <c r="A29" s="108"/>
      <c r="B29" s="152"/>
      <c r="C29" s="152"/>
      <c r="D29" s="152"/>
      <c r="E29" s="152"/>
      <c r="F29" s="152"/>
      <c r="G29" s="152"/>
      <c r="H29" s="152"/>
      <c r="I29" s="108"/>
      <c r="J29" s="108"/>
      <c r="K29" s="108"/>
      <c r="L29" s="108"/>
      <c r="M29" s="8">
        <f>N29+O29</f>
        <v>0</v>
      </c>
      <c r="N29" s="8">
        <v>1591.23</v>
      </c>
      <c r="O29" s="8">
        <v>-1591.23</v>
      </c>
      <c r="P29" s="202"/>
      <c r="Q29" s="41" t="s">
        <v>7</v>
      </c>
      <c r="R29" s="10"/>
      <c r="S29" s="28">
        <f>T29+U29</f>
        <v>9547.3799999999992</v>
      </c>
      <c r="T29" s="28">
        <v>4773.6899999999996</v>
      </c>
      <c r="U29" s="56">
        <v>4773.6899999999996</v>
      </c>
      <c r="V29" s="29">
        <f>X29</f>
        <v>12729.84</v>
      </c>
      <c r="W29" s="28">
        <v>4773.6899999999996</v>
      </c>
      <c r="X29" s="28">
        <v>12729.84</v>
      </c>
      <c r="Y29" s="7">
        <f t="shared" si="11"/>
        <v>-3182.4600000000009</v>
      </c>
      <c r="Z29" s="7">
        <f t="shared" si="11"/>
        <v>1591.2300000000005</v>
      </c>
      <c r="AA29" s="7">
        <f>O29+U29-X29+W29</f>
        <v>-4773.6900000000014</v>
      </c>
      <c r="AB29" s="3"/>
      <c r="AC29" s="3"/>
      <c r="AD29" s="20"/>
    </row>
    <row r="30" spans="1:30" s="4" customFormat="1" ht="15.75" x14ac:dyDescent="0.2">
      <c r="A30" s="108"/>
      <c r="B30" s="152"/>
      <c r="C30" s="152"/>
      <c r="D30" s="152"/>
      <c r="E30" s="152"/>
      <c r="F30" s="152"/>
      <c r="G30" s="152"/>
      <c r="H30" s="152"/>
      <c r="I30" s="108"/>
      <c r="J30" s="108"/>
      <c r="K30" s="108"/>
      <c r="L30" s="108"/>
      <c r="M30" s="106"/>
      <c r="N30" s="106"/>
      <c r="O30" s="106"/>
      <c r="P30" s="202"/>
      <c r="Q30" s="50" t="s">
        <v>3</v>
      </c>
      <c r="R30" s="10"/>
      <c r="S30" s="30">
        <f t="shared" ref="S30:X30" si="12">SUM(S26:S29)</f>
        <v>38189.519999999997</v>
      </c>
      <c r="T30" s="30">
        <f t="shared" si="12"/>
        <v>19094.759999999998</v>
      </c>
      <c r="U30" s="30">
        <f t="shared" si="12"/>
        <v>19094.759999999998</v>
      </c>
      <c r="V30" s="30">
        <f t="shared" si="12"/>
        <v>38189.520000000004</v>
      </c>
      <c r="W30" s="30">
        <f t="shared" si="12"/>
        <v>19094.759999999998</v>
      </c>
      <c r="X30" s="30">
        <f t="shared" si="12"/>
        <v>38189.520000000004</v>
      </c>
      <c r="Y30" s="106"/>
      <c r="Z30" s="106"/>
      <c r="AA30" s="106"/>
      <c r="AB30" s="54"/>
      <c r="AC30" s="54"/>
      <c r="AD30" s="55"/>
    </row>
    <row r="31" spans="1:30" s="4" customFormat="1" ht="12.75" customHeight="1" x14ac:dyDescent="0.2">
      <c r="A31" s="108">
        <v>3</v>
      </c>
      <c r="B31" s="152" t="s">
        <v>9</v>
      </c>
      <c r="C31" s="152" t="s">
        <v>48</v>
      </c>
      <c r="D31" s="152" t="s">
        <v>79</v>
      </c>
      <c r="E31" s="152" t="s">
        <v>64</v>
      </c>
      <c r="F31" s="152" t="s">
        <v>64</v>
      </c>
      <c r="G31" s="152" t="s">
        <v>161</v>
      </c>
      <c r="H31" s="152" t="s">
        <v>12</v>
      </c>
      <c r="I31" s="108">
        <v>47.7</v>
      </c>
      <c r="J31" s="108">
        <f>4288.23/I31</f>
        <v>89.899999999999991</v>
      </c>
      <c r="K31" s="232">
        <v>44287</v>
      </c>
      <c r="L31" s="232">
        <v>47908</v>
      </c>
      <c r="M31" s="8">
        <f>N31+O31</f>
        <v>0</v>
      </c>
      <c r="N31" s="8">
        <v>2144.12</v>
      </c>
      <c r="O31" s="8">
        <v>-2144.12</v>
      </c>
      <c r="P31" s="202" t="s">
        <v>66</v>
      </c>
      <c r="Q31" s="41" t="s">
        <v>4</v>
      </c>
      <c r="R31" s="53"/>
      <c r="S31" s="28">
        <f>T31+U31</f>
        <v>12864.689999999999</v>
      </c>
      <c r="T31" s="28">
        <v>6432.36</v>
      </c>
      <c r="U31" s="29">
        <v>6432.33</v>
      </c>
      <c r="V31" s="29">
        <f>X31</f>
        <v>8576.4599999999991</v>
      </c>
      <c r="W31" s="28">
        <v>6432.36</v>
      </c>
      <c r="X31" s="28">
        <v>8576.4599999999991</v>
      </c>
      <c r="Y31" s="8">
        <f t="shared" ref="Y31:Z34" si="13">M31+S31-V31</f>
        <v>4288.2299999999996</v>
      </c>
      <c r="Z31" s="8">
        <f t="shared" si="13"/>
        <v>2144.12</v>
      </c>
      <c r="AA31" s="8">
        <f>O31+U31-X31+W31</f>
        <v>2144.1100000000006</v>
      </c>
      <c r="AB31" s="3" t="s">
        <v>123</v>
      </c>
      <c r="AC31" s="3"/>
      <c r="AD31" s="20"/>
    </row>
    <row r="32" spans="1:30" s="4" customFormat="1" ht="15.75" x14ac:dyDescent="0.2">
      <c r="A32" s="108"/>
      <c r="B32" s="152"/>
      <c r="C32" s="152"/>
      <c r="D32" s="152"/>
      <c r="E32" s="152"/>
      <c r="F32" s="152"/>
      <c r="G32" s="152"/>
      <c r="H32" s="152"/>
      <c r="I32" s="108"/>
      <c r="J32" s="108"/>
      <c r="K32" s="108"/>
      <c r="L32" s="108"/>
      <c r="M32" s="8">
        <f>N32+O32</f>
        <v>0</v>
      </c>
      <c r="N32" s="8">
        <v>2144.12</v>
      </c>
      <c r="O32" s="8">
        <v>-2144.12</v>
      </c>
      <c r="P32" s="202"/>
      <c r="Q32" s="41" t="s">
        <v>5</v>
      </c>
      <c r="R32" s="10"/>
      <c r="S32" s="28">
        <f>T32+U32</f>
        <v>12864.689999999999</v>
      </c>
      <c r="T32" s="28">
        <v>6432.36</v>
      </c>
      <c r="U32" s="29">
        <v>6432.33</v>
      </c>
      <c r="V32" s="29">
        <f>X32</f>
        <v>12864.69</v>
      </c>
      <c r="W32" s="28">
        <v>6432.36</v>
      </c>
      <c r="X32" s="28">
        <v>12864.69</v>
      </c>
      <c r="Y32" s="8">
        <f t="shared" si="13"/>
        <v>0</v>
      </c>
      <c r="Z32" s="8">
        <f t="shared" si="13"/>
        <v>2144.12</v>
      </c>
      <c r="AA32" s="8">
        <f>O32+U32-X32+W32</f>
        <v>-2144.12</v>
      </c>
      <c r="AB32" s="3"/>
      <c r="AC32" s="3"/>
      <c r="AD32" s="20"/>
    </row>
    <row r="33" spans="1:30" s="4" customFormat="1" ht="15.75" x14ac:dyDescent="0.2">
      <c r="A33" s="108"/>
      <c r="B33" s="152"/>
      <c r="C33" s="152"/>
      <c r="D33" s="152"/>
      <c r="E33" s="152"/>
      <c r="F33" s="152"/>
      <c r="G33" s="152"/>
      <c r="H33" s="152"/>
      <c r="I33" s="108"/>
      <c r="J33" s="108"/>
      <c r="K33" s="108"/>
      <c r="L33" s="108"/>
      <c r="M33" s="8">
        <f>N33+O33</f>
        <v>0</v>
      </c>
      <c r="N33" s="8">
        <v>2144.12</v>
      </c>
      <c r="O33" s="8">
        <v>-2144.12</v>
      </c>
      <c r="P33" s="202"/>
      <c r="Q33" s="41" t="s">
        <v>6</v>
      </c>
      <c r="R33" s="10"/>
      <c r="S33" s="28">
        <f>T33+U33</f>
        <v>12864.689999999999</v>
      </c>
      <c r="T33" s="28">
        <v>6432.36</v>
      </c>
      <c r="U33" s="29">
        <v>6432.33</v>
      </c>
      <c r="V33" s="29">
        <f>X33</f>
        <v>12864.69</v>
      </c>
      <c r="W33" s="28">
        <v>6432.36</v>
      </c>
      <c r="X33" s="28">
        <v>12864.69</v>
      </c>
      <c r="Y33" s="8">
        <f t="shared" si="13"/>
        <v>0</v>
      </c>
      <c r="Z33" s="8">
        <f t="shared" si="13"/>
        <v>2144.12</v>
      </c>
      <c r="AA33" s="8">
        <f>O33+U33-X33+W33</f>
        <v>-2144.12</v>
      </c>
      <c r="AB33" s="3"/>
      <c r="AC33" s="3"/>
      <c r="AD33" s="20"/>
    </row>
    <row r="34" spans="1:30" s="4" customFormat="1" ht="15.75" x14ac:dyDescent="0.2">
      <c r="A34" s="108"/>
      <c r="B34" s="152"/>
      <c r="C34" s="152"/>
      <c r="D34" s="152"/>
      <c r="E34" s="152"/>
      <c r="F34" s="152"/>
      <c r="G34" s="152"/>
      <c r="H34" s="152"/>
      <c r="I34" s="108"/>
      <c r="J34" s="108"/>
      <c r="K34" s="108"/>
      <c r="L34" s="108"/>
      <c r="M34" s="8">
        <f>N34+O34</f>
        <v>0</v>
      </c>
      <c r="N34" s="8">
        <v>2144.12</v>
      </c>
      <c r="O34" s="8">
        <v>-2144.12</v>
      </c>
      <c r="P34" s="202"/>
      <c r="Q34" s="41" t="s">
        <v>7</v>
      </c>
      <c r="R34" s="10"/>
      <c r="S34" s="28">
        <f>T34+U34</f>
        <v>12864.689999999999</v>
      </c>
      <c r="T34" s="28">
        <v>6432.36</v>
      </c>
      <c r="U34" s="29">
        <v>6432.33</v>
      </c>
      <c r="V34" s="29">
        <f>X34</f>
        <v>17152.919999999998</v>
      </c>
      <c r="W34" s="28">
        <v>6432.36</v>
      </c>
      <c r="X34" s="28">
        <v>17152.919999999998</v>
      </c>
      <c r="Y34" s="7">
        <f t="shared" si="13"/>
        <v>-4288.2299999999996</v>
      </c>
      <c r="Z34" s="7">
        <f t="shared" si="13"/>
        <v>2144.12</v>
      </c>
      <c r="AA34" s="7">
        <f>O34+U34-X34+W34</f>
        <v>-6432.3499999999995</v>
      </c>
      <c r="AB34" s="3"/>
      <c r="AC34" s="3"/>
      <c r="AD34" s="20"/>
    </row>
    <row r="35" spans="1:30" s="4" customFormat="1" ht="15.75" x14ac:dyDescent="0.2">
      <c r="A35" s="108"/>
      <c r="B35" s="152"/>
      <c r="C35" s="152"/>
      <c r="D35" s="152"/>
      <c r="E35" s="152"/>
      <c r="F35" s="152"/>
      <c r="G35" s="152"/>
      <c r="H35" s="152"/>
      <c r="I35" s="108"/>
      <c r="J35" s="108"/>
      <c r="K35" s="108"/>
      <c r="L35" s="108"/>
      <c r="M35" s="106"/>
      <c r="N35" s="106"/>
      <c r="O35" s="106"/>
      <c r="P35" s="202"/>
      <c r="Q35" s="50" t="s">
        <v>3</v>
      </c>
      <c r="R35" s="10"/>
      <c r="S35" s="30">
        <f t="shared" ref="S35:X35" si="14">SUM(S31:S34)</f>
        <v>51458.759999999995</v>
      </c>
      <c r="T35" s="30">
        <f t="shared" si="14"/>
        <v>25729.439999999999</v>
      </c>
      <c r="U35" s="30">
        <f t="shared" si="14"/>
        <v>25729.32</v>
      </c>
      <c r="V35" s="30">
        <f t="shared" si="14"/>
        <v>51458.76</v>
      </c>
      <c r="W35" s="30">
        <f t="shared" si="14"/>
        <v>25729.439999999999</v>
      </c>
      <c r="X35" s="30">
        <f t="shared" si="14"/>
        <v>51458.76</v>
      </c>
      <c r="Y35" s="106"/>
      <c r="Z35" s="106"/>
      <c r="AA35" s="106"/>
      <c r="AB35" s="54"/>
      <c r="AC35" s="54"/>
      <c r="AD35" s="55"/>
    </row>
    <row r="36" spans="1:30" s="4" customFormat="1" ht="12.75" customHeight="1" x14ac:dyDescent="0.2">
      <c r="A36" s="108">
        <v>4</v>
      </c>
      <c r="B36" s="152" t="s">
        <v>9</v>
      </c>
      <c r="C36" s="152" t="s">
        <v>48</v>
      </c>
      <c r="D36" s="152" t="s">
        <v>80</v>
      </c>
      <c r="E36" s="152" t="s">
        <v>64</v>
      </c>
      <c r="F36" s="152" t="s">
        <v>64</v>
      </c>
      <c r="G36" s="152" t="s">
        <v>162</v>
      </c>
      <c r="H36" s="152" t="s">
        <v>12</v>
      </c>
      <c r="I36" s="108">
        <v>54.5</v>
      </c>
      <c r="J36" s="108">
        <f>5879.46/I36</f>
        <v>107.88</v>
      </c>
      <c r="K36" s="232">
        <v>44287</v>
      </c>
      <c r="L36" s="232">
        <v>47908</v>
      </c>
      <c r="M36" s="8">
        <f>N36+O36</f>
        <v>0</v>
      </c>
      <c r="N36" s="8">
        <v>2939.73</v>
      </c>
      <c r="O36" s="8">
        <v>-2939.73</v>
      </c>
      <c r="P36" s="202" t="s">
        <v>66</v>
      </c>
      <c r="Q36" s="41" t="s">
        <v>4</v>
      </c>
      <c r="R36" s="53"/>
      <c r="S36" s="28">
        <f>T36+U36</f>
        <v>17638.38</v>
      </c>
      <c r="T36" s="28">
        <v>8819.19</v>
      </c>
      <c r="U36" s="29">
        <v>8819.19</v>
      </c>
      <c r="V36" s="29">
        <f>X36</f>
        <v>11758.92</v>
      </c>
      <c r="W36" s="28">
        <v>8819.19</v>
      </c>
      <c r="X36" s="28">
        <v>11758.92</v>
      </c>
      <c r="Y36" s="8">
        <f t="shared" ref="Y36:Z39" si="15">M36+S36-V36</f>
        <v>5879.4600000000009</v>
      </c>
      <c r="Z36" s="8">
        <f t="shared" si="15"/>
        <v>2939.7299999999996</v>
      </c>
      <c r="AA36" s="8">
        <f>O36+U36-X36+W36</f>
        <v>2939.7300000000014</v>
      </c>
      <c r="AB36" s="3" t="s">
        <v>123</v>
      </c>
      <c r="AC36" s="3"/>
      <c r="AD36" s="20"/>
    </row>
    <row r="37" spans="1:30" s="4" customFormat="1" ht="15.75" x14ac:dyDescent="0.2">
      <c r="A37" s="108"/>
      <c r="B37" s="152"/>
      <c r="C37" s="152"/>
      <c r="D37" s="152"/>
      <c r="E37" s="152"/>
      <c r="F37" s="152"/>
      <c r="G37" s="152"/>
      <c r="H37" s="152"/>
      <c r="I37" s="108"/>
      <c r="J37" s="108"/>
      <c r="K37" s="108"/>
      <c r="L37" s="108"/>
      <c r="M37" s="8">
        <f>N37+O37</f>
        <v>0</v>
      </c>
      <c r="N37" s="8">
        <v>2939.73</v>
      </c>
      <c r="O37" s="8">
        <v>-2939.73</v>
      </c>
      <c r="P37" s="202"/>
      <c r="Q37" s="41" t="s">
        <v>5</v>
      </c>
      <c r="R37" s="10"/>
      <c r="S37" s="28">
        <f>T37+U37</f>
        <v>17638.38</v>
      </c>
      <c r="T37" s="28">
        <v>8819.19</v>
      </c>
      <c r="U37" s="29">
        <v>8819.19</v>
      </c>
      <c r="V37" s="29">
        <f>X37</f>
        <v>17638.38</v>
      </c>
      <c r="W37" s="28">
        <v>8819.19</v>
      </c>
      <c r="X37" s="28">
        <v>17638.38</v>
      </c>
      <c r="Y37" s="8">
        <f t="shared" si="15"/>
        <v>0</v>
      </c>
      <c r="Z37" s="8">
        <f t="shared" si="15"/>
        <v>2939.7299999999996</v>
      </c>
      <c r="AA37" s="8">
        <f>O37+U37-X37+W37</f>
        <v>-2939.7299999999996</v>
      </c>
      <c r="AB37" s="3"/>
      <c r="AC37" s="3"/>
      <c r="AD37" s="20"/>
    </row>
    <row r="38" spans="1:30" s="4" customFormat="1" ht="15.75" x14ac:dyDescent="0.2">
      <c r="A38" s="108"/>
      <c r="B38" s="152"/>
      <c r="C38" s="152"/>
      <c r="D38" s="152"/>
      <c r="E38" s="152"/>
      <c r="F38" s="152"/>
      <c r="G38" s="152"/>
      <c r="H38" s="152"/>
      <c r="I38" s="108"/>
      <c r="J38" s="108"/>
      <c r="K38" s="108"/>
      <c r="L38" s="108"/>
      <c r="M38" s="8">
        <f>N38+O38</f>
        <v>0</v>
      </c>
      <c r="N38" s="8">
        <v>2939.73</v>
      </c>
      <c r="O38" s="8">
        <v>-2939.73</v>
      </c>
      <c r="P38" s="202"/>
      <c r="Q38" s="41" t="s">
        <v>6</v>
      </c>
      <c r="R38" s="10"/>
      <c r="S38" s="28">
        <f t="shared" ref="S38:S44" si="16">T38+U38</f>
        <v>17638.38</v>
      </c>
      <c r="T38" s="28">
        <v>8819.19</v>
      </c>
      <c r="U38" s="29">
        <v>8819.19</v>
      </c>
      <c r="V38" s="29">
        <f t="shared" ref="V38:V44" si="17">X38</f>
        <v>17638.38</v>
      </c>
      <c r="W38" s="28">
        <v>8819.19</v>
      </c>
      <c r="X38" s="28">
        <v>17638.38</v>
      </c>
      <c r="Y38" s="8">
        <f t="shared" si="15"/>
        <v>0</v>
      </c>
      <c r="Z38" s="8">
        <f t="shared" si="15"/>
        <v>2939.7299999999996</v>
      </c>
      <c r="AA38" s="8">
        <f>O38+U38-X38+W38</f>
        <v>-2939.7299999999996</v>
      </c>
      <c r="AB38" s="3"/>
      <c r="AC38" s="3"/>
      <c r="AD38" s="20"/>
    </row>
    <row r="39" spans="1:30" s="4" customFormat="1" ht="15.75" x14ac:dyDescent="0.2">
      <c r="A39" s="108"/>
      <c r="B39" s="152"/>
      <c r="C39" s="152"/>
      <c r="D39" s="152"/>
      <c r="E39" s="152"/>
      <c r="F39" s="152"/>
      <c r="G39" s="152"/>
      <c r="H39" s="152"/>
      <c r="I39" s="108"/>
      <c r="J39" s="108"/>
      <c r="K39" s="108"/>
      <c r="L39" s="108"/>
      <c r="M39" s="8">
        <f>N39+O39</f>
        <v>0</v>
      </c>
      <c r="N39" s="8">
        <v>2939.73</v>
      </c>
      <c r="O39" s="8">
        <v>-2939.73</v>
      </c>
      <c r="P39" s="202"/>
      <c r="Q39" s="41" t="s">
        <v>7</v>
      </c>
      <c r="R39" s="10"/>
      <c r="S39" s="28">
        <f t="shared" si="16"/>
        <v>17638.38</v>
      </c>
      <c r="T39" s="28">
        <v>8819.19</v>
      </c>
      <c r="U39" s="29">
        <v>8819.19</v>
      </c>
      <c r="V39" s="29">
        <f t="shared" si="17"/>
        <v>23517.84</v>
      </c>
      <c r="W39" s="28">
        <v>8819.19</v>
      </c>
      <c r="X39" s="28">
        <v>23517.84</v>
      </c>
      <c r="Y39" s="7">
        <f t="shared" si="15"/>
        <v>-5879.4599999999991</v>
      </c>
      <c r="Z39" s="7">
        <f t="shared" si="15"/>
        <v>2939.7299999999996</v>
      </c>
      <c r="AA39" s="7">
        <f>O39+U39-X39+W39</f>
        <v>-8819.1899999999969</v>
      </c>
      <c r="AB39" s="3"/>
      <c r="AC39" s="3"/>
      <c r="AD39" s="20"/>
    </row>
    <row r="40" spans="1:30" s="4" customFormat="1" ht="15.75" x14ac:dyDescent="0.2">
      <c r="A40" s="108"/>
      <c r="B40" s="152"/>
      <c r="C40" s="152"/>
      <c r="D40" s="152"/>
      <c r="E40" s="152"/>
      <c r="F40" s="152"/>
      <c r="G40" s="152"/>
      <c r="H40" s="152"/>
      <c r="I40" s="108"/>
      <c r="J40" s="108"/>
      <c r="K40" s="108"/>
      <c r="L40" s="108"/>
      <c r="M40" s="106"/>
      <c r="N40" s="106"/>
      <c r="O40" s="106"/>
      <c r="P40" s="202"/>
      <c r="Q40" s="50" t="s">
        <v>3</v>
      </c>
      <c r="R40" s="10"/>
      <c r="S40" s="30">
        <f t="shared" si="16"/>
        <v>70553.52</v>
      </c>
      <c r="T40" s="30">
        <f>SUM(T36:T39)</f>
        <v>35276.76</v>
      </c>
      <c r="U40" s="30">
        <f>SUM(U36:U39)</f>
        <v>35276.76</v>
      </c>
      <c r="V40" s="52">
        <f t="shared" si="17"/>
        <v>70553.52</v>
      </c>
      <c r="W40" s="30">
        <f>SUM(W36:W39)</f>
        <v>35276.76</v>
      </c>
      <c r="X40" s="30">
        <f>SUM(X36:X39)</f>
        <v>70553.52</v>
      </c>
      <c r="Y40" s="106"/>
      <c r="Z40" s="106"/>
      <c r="AA40" s="106"/>
      <c r="AB40" s="54"/>
      <c r="AC40" s="54"/>
      <c r="AD40" s="55"/>
    </row>
    <row r="41" spans="1:30" s="4" customFormat="1" ht="12.75" customHeight="1" x14ac:dyDescent="0.2">
      <c r="A41" s="108">
        <v>5</v>
      </c>
      <c r="B41" s="152" t="s">
        <v>9</v>
      </c>
      <c r="C41" s="152" t="s">
        <v>383</v>
      </c>
      <c r="D41" s="152" t="s">
        <v>384</v>
      </c>
      <c r="E41" s="152" t="s">
        <v>65</v>
      </c>
      <c r="F41" s="152">
        <v>290</v>
      </c>
      <c r="G41" s="152" t="s">
        <v>385</v>
      </c>
      <c r="H41" s="152" t="s">
        <v>30</v>
      </c>
      <c r="I41" s="214">
        <v>4.5999999999999996</v>
      </c>
      <c r="J41" s="94">
        <v>13.57</v>
      </c>
      <c r="K41" s="201">
        <v>45271</v>
      </c>
      <c r="L41" s="201">
        <v>45575</v>
      </c>
      <c r="M41" s="8">
        <f>N41+O41</f>
        <v>0</v>
      </c>
      <c r="N41" s="8">
        <v>0</v>
      </c>
      <c r="O41" s="8">
        <v>0</v>
      </c>
      <c r="P41" s="202" t="s">
        <v>66</v>
      </c>
      <c r="Q41" s="41" t="s">
        <v>4</v>
      </c>
      <c r="R41" s="57"/>
      <c r="S41" s="28">
        <f t="shared" si="16"/>
        <v>229.57999999999998</v>
      </c>
      <c r="T41" s="28">
        <v>114.8</v>
      </c>
      <c r="U41" s="28">
        <v>114.78</v>
      </c>
      <c r="V41" s="29">
        <f t="shared" si="17"/>
        <v>196.2</v>
      </c>
      <c r="W41" s="28">
        <v>83.58</v>
      </c>
      <c r="X41" s="28">
        <v>196.2</v>
      </c>
      <c r="Y41" s="8">
        <f t="shared" ref="Y41:Z44" si="18">M41+S41-V41</f>
        <v>33.379999999999995</v>
      </c>
      <c r="Z41" s="8">
        <f t="shared" si="18"/>
        <v>31.22</v>
      </c>
      <c r="AA41" s="8">
        <f>O41+U41-X41+W41</f>
        <v>2.1600000000000108</v>
      </c>
      <c r="AB41" s="3" t="s">
        <v>123</v>
      </c>
      <c r="AC41" s="3"/>
      <c r="AD41" s="20"/>
    </row>
    <row r="42" spans="1:30" s="4" customFormat="1" ht="15.75" x14ac:dyDescent="0.2">
      <c r="A42" s="108"/>
      <c r="B42" s="152"/>
      <c r="C42" s="152"/>
      <c r="D42" s="152"/>
      <c r="E42" s="152"/>
      <c r="F42" s="152"/>
      <c r="G42" s="152"/>
      <c r="H42" s="152"/>
      <c r="I42" s="214"/>
      <c r="J42" s="94"/>
      <c r="K42" s="152"/>
      <c r="L42" s="152"/>
      <c r="M42" s="8">
        <f>N42+O42</f>
        <v>0</v>
      </c>
      <c r="N42" s="8">
        <v>0</v>
      </c>
      <c r="O42" s="8">
        <v>0</v>
      </c>
      <c r="P42" s="202"/>
      <c r="Q42" s="41" t="s">
        <v>5</v>
      </c>
      <c r="R42" s="57"/>
      <c r="S42" s="28">
        <f t="shared" si="16"/>
        <v>187.29</v>
      </c>
      <c r="T42" s="28">
        <v>93.66</v>
      </c>
      <c r="U42" s="28">
        <v>93.63</v>
      </c>
      <c r="V42" s="29">
        <f t="shared" si="17"/>
        <v>122.95</v>
      </c>
      <c r="W42" s="28">
        <v>93.66</v>
      </c>
      <c r="X42" s="28">
        <v>122.95</v>
      </c>
      <c r="Y42" s="8">
        <f t="shared" si="18"/>
        <v>64.339999999999989</v>
      </c>
      <c r="Z42" s="8">
        <f t="shared" si="18"/>
        <v>0</v>
      </c>
      <c r="AA42" s="8">
        <f>O42+U42-X42+W42</f>
        <v>64.339999999999989</v>
      </c>
      <c r="AB42" s="3"/>
      <c r="AC42" s="3"/>
      <c r="AD42" s="20"/>
    </row>
    <row r="43" spans="1:30" s="4" customFormat="1" ht="15.75" x14ac:dyDescent="0.2">
      <c r="A43" s="108"/>
      <c r="B43" s="152"/>
      <c r="C43" s="152"/>
      <c r="D43" s="152"/>
      <c r="E43" s="152"/>
      <c r="F43" s="152"/>
      <c r="G43" s="152"/>
      <c r="H43" s="152"/>
      <c r="I43" s="214"/>
      <c r="J43" s="94"/>
      <c r="K43" s="152"/>
      <c r="L43" s="152"/>
      <c r="M43" s="8">
        <f>N43+O43</f>
        <v>0</v>
      </c>
      <c r="N43" s="8">
        <v>0</v>
      </c>
      <c r="O43" s="8">
        <v>0</v>
      </c>
      <c r="P43" s="202"/>
      <c r="Q43" s="41" t="s">
        <v>6</v>
      </c>
      <c r="R43" s="57"/>
      <c r="S43" s="28">
        <f t="shared" si="16"/>
        <v>187.29</v>
      </c>
      <c r="T43" s="28">
        <v>93.66</v>
      </c>
      <c r="U43" s="28">
        <v>93.63</v>
      </c>
      <c r="V43" s="29">
        <f t="shared" si="17"/>
        <v>286.75</v>
      </c>
      <c r="W43" s="28">
        <v>93.66</v>
      </c>
      <c r="X43" s="28">
        <v>286.75</v>
      </c>
      <c r="Y43" s="8">
        <f t="shared" si="18"/>
        <v>-99.460000000000008</v>
      </c>
      <c r="Z43" s="8">
        <f t="shared" si="18"/>
        <v>0</v>
      </c>
      <c r="AA43" s="8">
        <f>O43+U43-X43+W43</f>
        <v>-99.460000000000008</v>
      </c>
      <c r="AB43" s="3"/>
      <c r="AC43" s="3"/>
      <c r="AD43" s="20"/>
    </row>
    <row r="44" spans="1:30" s="4" customFormat="1" ht="15.75" x14ac:dyDescent="0.2">
      <c r="A44" s="108"/>
      <c r="B44" s="152"/>
      <c r="C44" s="152"/>
      <c r="D44" s="152"/>
      <c r="E44" s="152"/>
      <c r="F44" s="152"/>
      <c r="G44" s="152"/>
      <c r="H44" s="152"/>
      <c r="I44" s="214"/>
      <c r="J44" s="94"/>
      <c r="K44" s="152"/>
      <c r="L44" s="152"/>
      <c r="M44" s="8">
        <f>N44+O44</f>
        <v>0</v>
      </c>
      <c r="N44" s="8">
        <v>0</v>
      </c>
      <c r="O44" s="8">
        <v>0</v>
      </c>
      <c r="P44" s="202"/>
      <c r="Q44" s="41" t="s">
        <v>7</v>
      </c>
      <c r="R44" s="58"/>
      <c r="S44" s="28">
        <f t="shared" si="16"/>
        <v>83.240000000000009</v>
      </c>
      <c r="T44" s="28">
        <v>41.64</v>
      </c>
      <c r="U44" s="28">
        <v>41.6</v>
      </c>
      <c r="V44" s="29">
        <f t="shared" si="17"/>
        <v>81.5</v>
      </c>
      <c r="W44" s="28">
        <v>72.86</v>
      </c>
      <c r="X44" s="28">
        <v>81.5</v>
      </c>
      <c r="Y44" s="7">
        <f t="shared" si="18"/>
        <v>1.7400000000000091</v>
      </c>
      <c r="Z44" s="7">
        <f t="shared" si="18"/>
        <v>-31.22</v>
      </c>
      <c r="AA44" s="7">
        <f>O44+U44-X44+W44</f>
        <v>32.96</v>
      </c>
      <c r="AB44" s="3"/>
      <c r="AC44" s="3"/>
      <c r="AD44" s="20"/>
    </row>
    <row r="45" spans="1:30" s="4" customFormat="1" ht="15.75" x14ac:dyDescent="0.2">
      <c r="A45" s="108"/>
      <c r="B45" s="152"/>
      <c r="C45" s="152"/>
      <c r="D45" s="152"/>
      <c r="E45" s="152"/>
      <c r="F45" s="152"/>
      <c r="G45" s="152"/>
      <c r="H45" s="152"/>
      <c r="I45" s="214"/>
      <c r="J45" s="94"/>
      <c r="K45" s="152"/>
      <c r="L45" s="152"/>
      <c r="M45" s="106"/>
      <c r="N45" s="106"/>
      <c r="O45" s="106"/>
      <c r="P45" s="202"/>
      <c r="Q45" s="33" t="s">
        <v>3</v>
      </c>
      <c r="R45" s="59">
        <f>R44</f>
        <v>0</v>
      </c>
      <c r="S45" s="30">
        <f>T45+U45</f>
        <v>687.4</v>
      </c>
      <c r="T45" s="30">
        <f>SUM(T41:T44)</f>
        <v>343.76</v>
      </c>
      <c r="U45" s="30">
        <f>SUM(U41:U44)</f>
        <v>343.64</v>
      </c>
      <c r="V45" s="52">
        <f>X45</f>
        <v>687.4</v>
      </c>
      <c r="W45" s="30">
        <f>SUM(W41:W44)</f>
        <v>343.76</v>
      </c>
      <c r="X45" s="30">
        <f>SUM(X41:X44)</f>
        <v>687.4</v>
      </c>
      <c r="Y45" s="106"/>
      <c r="Z45" s="106"/>
      <c r="AA45" s="106"/>
      <c r="AB45" s="54"/>
      <c r="AC45" s="54"/>
      <c r="AD45" s="55"/>
    </row>
    <row r="46" spans="1:30" s="4" customFormat="1" ht="15.75" customHeight="1" x14ac:dyDescent="0.2">
      <c r="A46" s="108">
        <v>6</v>
      </c>
      <c r="B46" s="152" t="s">
        <v>9</v>
      </c>
      <c r="C46" s="152" t="s">
        <v>268</v>
      </c>
      <c r="D46" s="152" t="s">
        <v>349</v>
      </c>
      <c r="E46" s="152" t="s">
        <v>65</v>
      </c>
      <c r="F46" s="152">
        <v>4854.6000000000004</v>
      </c>
      <c r="G46" s="152" t="s">
        <v>23</v>
      </c>
      <c r="H46" s="152" t="s">
        <v>346</v>
      </c>
      <c r="I46" s="214">
        <v>167.4</v>
      </c>
      <c r="J46" s="152">
        <v>56.3</v>
      </c>
      <c r="K46" s="201" t="s">
        <v>347</v>
      </c>
      <c r="L46" s="201" t="s">
        <v>348</v>
      </c>
      <c r="M46" s="8">
        <f>N46+O46</f>
        <v>0</v>
      </c>
      <c r="N46" s="8">
        <v>4682.83</v>
      </c>
      <c r="O46" s="8">
        <v>-4682.83</v>
      </c>
      <c r="P46" s="94" t="s">
        <v>66</v>
      </c>
      <c r="Q46" s="41" t="s">
        <v>4</v>
      </c>
      <c r="R46" s="31"/>
      <c r="S46" s="28">
        <f>T46+U46</f>
        <v>28273.62</v>
      </c>
      <c r="T46" s="28">
        <v>14136.81</v>
      </c>
      <c r="U46" s="28">
        <v>14136.81</v>
      </c>
      <c r="V46" s="29">
        <f>X46</f>
        <v>19424.54</v>
      </c>
      <c r="W46" s="28">
        <v>14107.37</v>
      </c>
      <c r="X46" s="28">
        <v>19424.54</v>
      </c>
      <c r="Y46" s="8">
        <f t="shared" ref="Y46:Z49" si="19">M46+S46-V46</f>
        <v>8849.0799999999981</v>
      </c>
      <c r="Z46" s="8">
        <f t="shared" si="19"/>
        <v>4712.2699999999986</v>
      </c>
      <c r="AA46" s="8">
        <f>O46+U46-X46+W46</f>
        <v>4136.8099999999995</v>
      </c>
      <c r="AB46" s="3" t="s">
        <v>123</v>
      </c>
      <c r="AC46" s="3"/>
      <c r="AD46" s="20"/>
    </row>
    <row r="47" spans="1:30" s="4" customFormat="1" ht="15.75" x14ac:dyDescent="0.2">
      <c r="A47" s="108"/>
      <c r="B47" s="152"/>
      <c r="C47" s="152"/>
      <c r="D47" s="152"/>
      <c r="E47" s="152"/>
      <c r="F47" s="152"/>
      <c r="G47" s="152"/>
      <c r="H47" s="152"/>
      <c r="I47" s="214"/>
      <c r="J47" s="152"/>
      <c r="K47" s="152"/>
      <c r="L47" s="152"/>
      <c r="M47" s="8">
        <f>N47+O47</f>
        <v>0</v>
      </c>
      <c r="N47" s="8">
        <v>4682.83</v>
      </c>
      <c r="O47" s="8">
        <v>-4682.83</v>
      </c>
      <c r="P47" s="94"/>
      <c r="Q47" s="41" t="s">
        <v>5</v>
      </c>
      <c r="R47" s="32"/>
      <c r="S47" s="28">
        <f>T47+U47</f>
        <v>28273.62</v>
      </c>
      <c r="T47" s="28">
        <v>14136.81</v>
      </c>
      <c r="U47" s="28">
        <v>14136.81</v>
      </c>
      <c r="V47" s="29">
        <f>X47</f>
        <v>24924.54</v>
      </c>
      <c r="W47" s="28">
        <v>14136.81</v>
      </c>
      <c r="X47" s="28">
        <v>24924.54</v>
      </c>
      <c r="Y47" s="8">
        <f t="shared" si="19"/>
        <v>3349.0799999999981</v>
      </c>
      <c r="Z47" s="8">
        <f t="shared" si="19"/>
        <v>4682.83</v>
      </c>
      <c r="AA47" s="8">
        <f>O47+U47-X47+W47</f>
        <v>-1333.7500000000018</v>
      </c>
      <c r="AB47" s="3"/>
      <c r="AC47" s="3"/>
      <c r="AD47" s="20"/>
    </row>
    <row r="48" spans="1:30" s="4" customFormat="1" ht="15.75" x14ac:dyDescent="0.2">
      <c r="A48" s="108"/>
      <c r="B48" s="152"/>
      <c r="C48" s="152"/>
      <c r="D48" s="152"/>
      <c r="E48" s="152"/>
      <c r="F48" s="152"/>
      <c r="G48" s="152"/>
      <c r="H48" s="152"/>
      <c r="I48" s="214"/>
      <c r="J48" s="152"/>
      <c r="K48" s="152"/>
      <c r="L48" s="152"/>
      <c r="M48" s="8">
        <f>N48+O48</f>
        <v>0</v>
      </c>
      <c r="N48" s="8">
        <v>4682.83</v>
      </c>
      <c r="O48" s="8">
        <v>-4682.83</v>
      </c>
      <c r="P48" s="94"/>
      <c r="Q48" s="41" t="s">
        <v>6</v>
      </c>
      <c r="R48" s="32"/>
      <c r="S48" s="28">
        <f>T48+U48</f>
        <v>28273.62</v>
      </c>
      <c r="T48" s="28">
        <v>14136.81</v>
      </c>
      <c r="U48" s="28">
        <v>14136.81</v>
      </c>
      <c r="V48" s="29">
        <f>X48</f>
        <v>24600</v>
      </c>
      <c r="W48" s="28">
        <v>14136.81</v>
      </c>
      <c r="X48" s="28">
        <v>24600</v>
      </c>
      <c r="Y48" s="8">
        <f t="shared" si="19"/>
        <v>3673.619999999999</v>
      </c>
      <c r="Z48" s="8">
        <f t="shared" si="19"/>
        <v>4682.83</v>
      </c>
      <c r="AA48" s="8">
        <f>O48+U48-X48+W48</f>
        <v>-1009.2100000000009</v>
      </c>
      <c r="AB48" s="3"/>
      <c r="AC48" s="3"/>
      <c r="AD48" s="20"/>
    </row>
    <row r="49" spans="1:30" s="4" customFormat="1" ht="15.75" x14ac:dyDescent="0.2">
      <c r="A49" s="108"/>
      <c r="B49" s="152"/>
      <c r="C49" s="152"/>
      <c r="D49" s="152"/>
      <c r="E49" s="152"/>
      <c r="F49" s="152"/>
      <c r="G49" s="152"/>
      <c r="H49" s="152"/>
      <c r="I49" s="214"/>
      <c r="J49" s="152"/>
      <c r="K49" s="152"/>
      <c r="L49" s="152"/>
      <c r="M49" s="8">
        <f>N49+O49</f>
        <v>0</v>
      </c>
      <c r="N49" s="8">
        <v>4682.83</v>
      </c>
      <c r="O49" s="8">
        <v>-4682.83</v>
      </c>
      <c r="P49" s="94"/>
      <c r="Q49" s="41" t="s">
        <v>7</v>
      </c>
      <c r="R49" s="32"/>
      <c r="S49" s="28">
        <f>T49+U49</f>
        <v>28273.62</v>
      </c>
      <c r="T49" s="28">
        <v>14136.81</v>
      </c>
      <c r="U49" s="28">
        <v>14136.81</v>
      </c>
      <c r="V49" s="29">
        <f>X49</f>
        <v>27872</v>
      </c>
      <c r="W49" s="28">
        <v>14136.81</v>
      </c>
      <c r="X49" s="28">
        <v>27872</v>
      </c>
      <c r="Y49" s="7">
        <f t="shared" si="19"/>
        <v>401.61999999999898</v>
      </c>
      <c r="Z49" s="7">
        <f t="shared" si="19"/>
        <v>4682.83</v>
      </c>
      <c r="AA49" s="7">
        <f>O49+U49-X49+W49</f>
        <v>-4281.2100000000009</v>
      </c>
      <c r="AB49" s="3"/>
      <c r="AC49" s="3"/>
      <c r="AD49" s="20"/>
    </row>
    <row r="50" spans="1:30" s="4" customFormat="1" ht="15.75" x14ac:dyDescent="0.2">
      <c r="A50" s="108"/>
      <c r="B50" s="152"/>
      <c r="C50" s="152"/>
      <c r="D50" s="152"/>
      <c r="E50" s="152"/>
      <c r="F50" s="152"/>
      <c r="G50" s="152"/>
      <c r="H50" s="152"/>
      <c r="I50" s="214"/>
      <c r="J50" s="152"/>
      <c r="K50" s="152"/>
      <c r="L50" s="152"/>
      <c r="M50" s="106"/>
      <c r="N50" s="106"/>
      <c r="O50" s="106"/>
      <c r="P50" s="94"/>
      <c r="Q50" s="33" t="s">
        <v>3</v>
      </c>
      <c r="R50" s="48">
        <f>R48</f>
        <v>0</v>
      </c>
      <c r="S50" s="30">
        <f t="shared" ref="S50:S58" si="20">T50+U50</f>
        <v>113094.48</v>
      </c>
      <c r="T50" s="30">
        <f>SUM(T46:T49)</f>
        <v>56547.24</v>
      </c>
      <c r="U50" s="30">
        <f>SUM(U46:U49)</f>
        <v>56547.24</v>
      </c>
      <c r="V50" s="52">
        <f t="shared" ref="V50:V59" si="21">X50</f>
        <v>96821.08</v>
      </c>
      <c r="W50" s="30">
        <f>SUM(W46:W49)</f>
        <v>56517.799999999996</v>
      </c>
      <c r="X50" s="30">
        <f>SUM(X46:X49)</f>
        <v>96821.08</v>
      </c>
      <c r="Y50" s="106"/>
      <c r="Z50" s="106"/>
      <c r="AA50" s="106"/>
      <c r="AB50" s="54"/>
      <c r="AC50" s="54"/>
      <c r="AD50" s="55"/>
    </row>
    <row r="51" spans="1:30" s="4" customFormat="1" ht="15.75" customHeight="1" x14ac:dyDescent="0.2">
      <c r="A51" s="108">
        <v>7</v>
      </c>
      <c r="B51" s="152" t="s">
        <v>9</v>
      </c>
      <c r="C51" s="152" t="s">
        <v>11</v>
      </c>
      <c r="D51" s="152" t="s">
        <v>272</v>
      </c>
      <c r="E51" s="152" t="s">
        <v>70</v>
      </c>
      <c r="F51" s="152">
        <v>1428.11</v>
      </c>
      <c r="G51" s="152" t="s">
        <v>37</v>
      </c>
      <c r="H51" s="152" t="s">
        <v>14</v>
      </c>
      <c r="I51" s="214">
        <v>46.9</v>
      </c>
      <c r="J51" s="152">
        <v>17.399999999999999</v>
      </c>
      <c r="K51" s="201">
        <v>44877</v>
      </c>
      <c r="L51" s="201">
        <v>46671</v>
      </c>
      <c r="M51" s="8">
        <f>N51+O51</f>
        <v>4855.07</v>
      </c>
      <c r="N51" s="8">
        <v>1602.34</v>
      </c>
      <c r="O51" s="8">
        <v>3252.73</v>
      </c>
      <c r="P51" s="202" t="s">
        <v>68</v>
      </c>
      <c r="Q51" s="41" t="s">
        <v>4</v>
      </c>
      <c r="R51" s="58" t="e">
        <f>#REF!/2</f>
        <v>#REF!</v>
      </c>
      <c r="S51" s="28">
        <f t="shared" si="20"/>
        <v>8886.9</v>
      </c>
      <c r="T51" s="28">
        <v>4443.45</v>
      </c>
      <c r="U51" s="28">
        <v>4443.45</v>
      </c>
      <c r="V51" s="29">
        <f t="shared" si="21"/>
        <v>10772</v>
      </c>
      <c r="W51" s="28">
        <v>4564.6400000000003</v>
      </c>
      <c r="X51" s="28">
        <v>10772</v>
      </c>
      <c r="Y51" s="8">
        <f t="shared" ref="Y51:Z54" si="22">M51+S51-V51</f>
        <v>2969.9699999999993</v>
      </c>
      <c r="Z51" s="8">
        <f t="shared" si="22"/>
        <v>1481.1499999999996</v>
      </c>
      <c r="AA51" s="8">
        <f>O51+U51-X51+W51</f>
        <v>1488.8200000000006</v>
      </c>
      <c r="AB51" s="3" t="s">
        <v>123</v>
      </c>
      <c r="AC51" s="3"/>
      <c r="AD51" s="250"/>
    </row>
    <row r="52" spans="1:30" s="4" customFormat="1" ht="15.75" x14ac:dyDescent="0.2">
      <c r="A52" s="108"/>
      <c r="B52" s="152"/>
      <c r="C52" s="152"/>
      <c r="D52" s="152"/>
      <c r="E52" s="152"/>
      <c r="F52" s="152"/>
      <c r="G52" s="152"/>
      <c r="H52" s="152"/>
      <c r="I52" s="214"/>
      <c r="J52" s="152"/>
      <c r="K52" s="152"/>
      <c r="L52" s="152"/>
      <c r="M52" s="8">
        <f>N52+O52</f>
        <v>4855.07</v>
      </c>
      <c r="N52" s="8">
        <v>1602.34</v>
      </c>
      <c r="O52" s="8">
        <v>3252.73</v>
      </c>
      <c r="P52" s="202"/>
      <c r="Q52" s="41" t="s">
        <v>5</v>
      </c>
      <c r="R52" s="60"/>
      <c r="S52" s="28">
        <f t="shared" si="20"/>
        <v>8886.9</v>
      </c>
      <c r="T52" s="28">
        <v>4443.45</v>
      </c>
      <c r="U52" s="28">
        <v>4443.45</v>
      </c>
      <c r="V52" s="29">
        <f t="shared" si="21"/>
        <v>11856.87</v>
      </c>
      <c r="W52" s="28">
        <v>4443.45</v>
      </c>
      <c r="X52" s="28">
        <v>11856.87</v>
      </c>
      <c r="Y52" s="8">
        <f t="shared" si="22"/>
        <v>1885.0999999999985</v>
      </c>
      <c r="Z52" s="8">
        <f t="shared" si="22"/>
        <v>1602.3400000000001</v>
      </c>
      <c r="AA52" s="8">
        <f>O52+U52-X52+W52</f>
        <v>282.75999999999931</v>
      </c>
      <c r="AB52" s="3"/>
      <c r="AC52" s="3"/>
      <c r="AD52" s="212"/>
    </row>
    <row r="53" spans="1:30" s="4" customFormat="1" ht="15.75" x14ac:dyDescent="0.2">
      <c r="A53" s="108"/>
      <c r="B53" s="152"/>
      <c r="C53" s="152"/>
      <c r="D53" s="152"/>
      <c r="E53" s="152"/>
      <c r="F53" s="152"/>
      <c r="G53" s="152"/>
      <c r="H53" s="152"/>
      <c r="I53" s="214"/>
      <c r="J53" s="152"/>
      <c r="K53" s="152"/>
      <c r="L53" s="152"/>
      <c r="M53" s="8">
        <f>N53+O53</f>
        <v>4855.07</v>
      </c>
      <c r="N53" s="8">
        <v>1602.34</v>
      </c>
      <c r="O53" s="8">
        <v>3252.73</v>
      </c>
      <c r="P53" s="202"/>
      <c r="Q53" s="41" t="s">
        <v>6</v>
      </c>
      <c r="R53" s="61"/>
      <c r="S53" s="28">
        <f t="shared" si="20"/>
        <v>8886.9</v>
      </c>
      <c r="T53" s="28">
        <v>4443.45</v>
      </c>
      <c r="U53" s="28">
        <v>4443.45</v>
      </c>
      <c r="V53" s="29">
        <f t="shared" si="21"/>
        <v>8886.9</v>
      </c>
      <c r="W53" s="28">
        <v>4443.45</v>
      </c>
      <c r="X53" s="28">
        <v>8886.9</v>
      </c>
      <c r="Y53" s="8">
        <f t="shared" si="22"/>
        <v>4855.07</v>
      </c>
      <c r="Z53" s="8">
        <f t="shared" si="22"/>
        <v>1602.3400000000001</v>
      </c>
      <c r="AA53" s="8">
        <f>O53+U53-X53+W53</f>
        <v>3252.7300000000005</v>
      </c>
      <c r="AB53" s="3"/>
      <c r="AC53" s="3"/>
      <c r="AD53" s="212"/>
    </row>
    <row r="54" spans="1:30" s="4" customFormat="1" ht="15.75" x14ac:dyDescent="0.2">
      <c r="A54" s="108"/>
      <c r="B54" s="152"/>
      <c r="C54" s="152"/>
      <c r="D54" s="152"/>
      <c r="E54" s="152"/>
      <c r="F54" s="152"/>
      <c r="G54" s="152"/>
      <c r="H54" s="152"/>
      <c r="I54" s="214"/>
      <c r="J54" s="152"/>
      <c r="K54" s="152"/>
      <c r="L54" s="152"/>
      <c r="M54" s="8">
        <f>N54+O54</f>
        <v>4855.07</v>
      </c>
      <c r="N54" s="8">
        <v>1602.34</v>
      </c>
      <c r="O54" s="8">
        <v>3252.73</v>
      </c>
      <c r="P54" s="202"/>
      <c r="Q54" s="41" t="s">
        <v>7</v>
      </c>
      <c r="R54" s="61"/>
      <c r="S54" s="28">
        <f t="shared" si="20"/>
        <v>8886.9</v>
      </c>
      <c r="T54" s="28">
        <v>4443.45</v>
      </c>
      <c r="U54" s="28">
        <v>4443.45</v>
      </c>
      <c r="V54" s="29">
        <f t="shared" si="21"/>
        <v>8886.9</v>
      </c>
      <c r="W54" s="28">
        <v>4443.45</v>
      </c>
      <c r="X54" s="28">
        <v>8886.9</v>
      </c>
      <c r="Y54" s="7">
        <f t="shared" si="22"/>
        <v>4855.07</v>
      </c>
      <c r="Z54" s="7">
        <f t="shared" si="22"/>
        <v>1602.3400000000001</v>
      </c>
      <c r="AA54" s="7">
        <f>O54+U54-X54+W54</f>
        <v>3252.7300000000005</v>
      </c>
      <c r="AB54" s="3"/>
      <c r="AC54" s="3"/>
      <c r="AD54" s="213"/>
    </row>
    <row r="55" spans="1:30" s="4" customFormat="1" ht="15.75" x14ac:dyDescent="0.2">
      <c r="A55" s="108"/>
      <c r="B55" s="152"/>
      <c r="C55" s="152"/>
      <c r="D55" s="152"/>
      <c r="E55" s="152"/>
      <c r="F55" s="152"/>
      <c r="G55" s="152"/>
      <c r="H55" s="152"/>
      <c r="I55" s="214"/>
      <c r="J55" s="152"/>
      <c r="K55" s="152"/>
      <c r="L55" s="152"/>
      <c r="M55" s="106"/>
      <c r="N55" s="106"/>
      <c r="O55" s="106"/>
      <c r="P55" s="202"/>
      <c r="Q55" s="33" t="s">
        <v>3</v>
      </c>
      <c r="R55" s="62" t="e">
        <f>R51</f>
        <v>#REF!</v>
      </c>
      <c r="S55" s="30">
        <f t="shared" si="20"/>
        <v>35547.599999999999</v>
      </c>
      <c r="T55" s="30">
        <f>SUM(T51:T54)</f>
        <v>17773.8</v>
      </c>
      <c r="U55" s="30">
        <f>SUM(U51:U54)</f>
        <v>17773.8</v>
      </c>
      <c r="V55" s="52">
        <f t="shared" si="21"/>
        <v>40402.670000000006</v>
      </c>
      <c r="W55" s="30">
        <f>SUM(W51:W54)</f>
        <v>17894.990000000002</v>
      </c>
      <c r="X55" s="30">
        <f>SUM(X51:X54)</f>
        <v>40402.670000000006</v>
      </c>
      <c r="Y55" s="106"/>
      <c r="Z55" s="106"/>
      <c r="AA55" s="106"/>
      <c r="AB55" s="54"/>
      <c r="AC55" s="54"/>
      <c r="AD55" s="55"/>
    </row>
    <row r="56" spans="1:30" s="4" customFormat="1" ht="15.75" customHeight="1" x14ac:dyDescent="0.2">
      <c r="A56" s="108">
        <v>8</v>
      </c>
      <c r="B56" s="152" t="s">
        <v>9</v>
      </c>
      <c r="C56" s="152" t="s">
        <v>11</v>
      </c>
      <c r="D56" s="152" t="s">
        <v>271</v>
      </c>
      <c r="E56" s="152" t="s">
        <v>70</v>
      </c>
      <c r="F56" s="152">
        <v>1211.9100000000001</v>
      </c>
      <c r="G56" s="152" t="s">
        <v>163</v>
      </c>
      <c r="H56" s="152" t="s">
        <v>13</v>
      </c>
      <c r="I56" s="214">
        <v>39.799999999999997</v>
      </c>
      <c r="J56" s="152">
        <v>63.16</v>
      </c>
      <c r="K56" s="201" t="s">
        <v>273</v>
      </c>
      <c r="L56" s="201" t="s">
        <v>274</v>
      </c>
      <c r="M56" s="8">
        <f>N56+O56</f>
        <v>5027.7</v>
      </c>
      <c r="N56" s="8">
        <v>1256.93</v>
      </c>
      <c r="O56" s="8">
        <v>3770.77</v>
      </c>
      <c r="P56" s="202" t="s">
        <v>68</v>
      </c>
      <c r="Q56" s="41" t="s">
        <v>4</v>
      </c>
      <c r="R56" s="63">
        <v>680.05</v>
      </c>
      <c r="S56" s="28">
        <f t="shared" si="20"/>
        <v>7541.55</v>
      </c>
      <c r="T56" s="28">
        <v>3770.79</v>
      </c>
      <c r="U56" s="28">
        <v>3770.76</v>
      </c>
      <c r="V56" s="29">
        <f t="shared" si="21"/>
        <v>12569.25</v>
      </c>
      <c r="W56" s="28">
        <v>3770.79</v>
      </c>
      <c r="X56" s="28">
        <v>12569.25</v>
      </c>
      <c r="Y56" s="8">
        <f t="shared" ref="Y56:Z59" si="23">M56+S56-V56</f>
        <v>0</v>
      </c>
      <c r="Z56" s="8">
        <f t="shared" si="23"/>
        <v>1256.9300000000003</v>
      </c>
      <c r="AA56" s="8">
        <f>O56+U56-X56+W56</f>
        <v>-1256.9299999999994</v>
      </c>
      <c r="AB56" s="3" t="s">
        <v>123</v>
      </c>
      <c r="AC56" s="3"/>
      <c r="AD56" s="250"/>
    </row>
    <row r="57" spans="1:30" s="4" customFormat="1" ht="15.75" x14ac:dyDescent="0.2">
      <c r="A57" s="108"/>
      <c r="B57" s="152"/>
      <c r="C57" s="152"/>
      <c r="D57" s="152"/>
      <c r="E57" s="152"/>
      <c r="F57" s="152"/>
      <c r="G57" s="152"/>
      <c r="H57" s="152"/>
      <c r="I57" s="214"/>
      <c r="J57" s="152"/>
      <c r="K57" s="152"/>
      <c r="L57" s="152"/>
      <c r="M57" s="8">
        <f>N57+O57</f>
        <v>5027.7</v>
      </c>
      <c r="N57" s="8">
        <v>1256.93</v>
      </c>
      <c r="O57" s="8">
        <v>3770.77</v>
      </c>
      <c r="P57" s="202"/>
      <c r="Q57" s="41" t="s">
        <v>5</v>
      </c>
      <c r="R57" s="64"/>
      <c r="S57" s="28">
        <f t="shared" si="20"/>
        <v>7541.55</v>
      </c>
      <c r="T57" s="28">
        <v>3770.79</v>
      </c>
      <c r="U57" s="28">
        <v>3770.76</v>
      </c>
      <c r="V57" s="29">
        <f t="shared" si="21"/>
        <v>7541.55</v>
      </c>
      <c r="W57" s="28">
        <v>3770.79</v>
      </c>
      <c r="X57" s="28">
        <v>7541.55</v>
      </c>
      <c r="Y57" s="8">
        <f t="shared" si="23"/>
        <v>5027.7</v>
      </c>
      <c r="Z57" s="8">
        <f t="shared" si="23"/>
        <v>1256.9300000000003</v>
      </c>
      <c r="AA57" s="8">
        <f>O57+U57-X57+W57</f>
        <v>3770.7700000000004</v>
      </c>
      <c r="AB57" s="3"/>
      <c r="AC57" s="3"/>
      <c r="AD57" s="212"/>
    </row>
    <row r="58" spans="1:30" s="4" customFormat="1" ht="15.75" x14ac:dyDescent="0.2">
      <c r="A58" s="108"/>
      <c r="B58" s="152"/>
      <c r="C58" s="152"/>
      <c r="D58" s="152"/>
      <c r="E58" s="152"/>
      <c r="F58" s="152"/>
      <c r="G58" s="152"/>
      <c r="H58" s="152"/>
      <c r="I58" s="214"/>
      <c r="J58" s="152"/>
      <c r="K58" s="152"/>
      <c r="L58" s="152"/>
      <c r="M58" s="8">
        <f>N58+O58</f>
        <v>5027.7</v>
      </c>
      <c r="N58" s="8">
        <v>1256.93</v>
      </c>
      <c r="O58" s="8">
        <v>3770.77</v>
      </c>
      <c r="P58" s="202"/>
      <c r="Q58" s="41" t="s">
        <v>6</v>
      </c>
      <c r="R58" s="64"/>
      <c r="S58" s="28">
        <f t="shared" si="20"/>
        <v>7541.55</v>
      </c>
      <c r="T58" s="28">
        <v>3770.79</v>
      </c>
      <c r="U58" s="28">
        <v>3770.76</v>
      </c>
      <c r="V58" s="29">
        <f t="shared" si="21"/>
        <v>5027.7</v>
      </c>
      <c r="W58" s="28">
        <v>3770.79</v>
      </c>
      <c r="X58" s="28">
        <v>5027.7</v>
      </c>
      <c r="Y58" s="8">
        <f t="shared" si="23"/>
        <v>7541.55</v>
      </c>
      <c r="Z58" s="8">
        <f t="shared" si="23"/>
        <v>1256.9300000000003</v>
      </c>
      <c r="AA58" s="8">
        <f>O58+U58-X58+W58</f>
        <v>6284.6200000000008</v>
      </c>
      <c r="AB58" s="3"/>
      <c r="AC58" s="3"/>
      <c r="AD58" s="212"/>
    </row>
    <row r="59" spans="1:30" s="4" customFormat="1" ht="15.75" x14ac:dyDescent="0.2">
      <c r="A59" s="108"/>
      <c r="B59" s="152"/>
      <c r="C59" s="152"/>
      <c r="D59" s="152"/>
      <c r="E59" s="152"/>
      <c r="F59" s="152"/>
      <c r="G59" s="152"/>
      <c r="H59" s="152"/>
      <c r="I59" s="214"/>
      <c r="J59" s="152"/>
      <c r="K59" s="152"/>
      <c r="L59" s="152"/>
      <c r="M59" s="8">
        <f>N59+O59</f>
        <v>5027.7</v>
      </c>
      <c r="N59" s="8">
        <v>1256.93</v>
      </c>
      <c r="O59" s="8">
        <v>3770.77</v>
      </c>
      <c r="P59" s="202"/>
      <c r="Q59" s="41" t="s">
        <v>7</v>
      </c>
      <c r="R59" s="64"/>
      <c r="S59" s="28">
        <f t="shared" ref="S59:S64" si="24">T59+U59</f>
        <v>7541.55</v>
      </c>
      <c r="T59" s="28">
        <v>3770.79</v>
      </c>
      <c r="U59" s="28">
        <v>3770.76</v>
      </c>
      <c r="V59" s="29">
        <f t="shared" si="21"/>
        <v>10055.4</v>
      </c>
      <c r="W59" s="28">
        <v>3770.79</v>
      </c>
      <c r="X59" s="28">
        <v>10055.4</v>
      </c>
      <c r="Y59" s="7">
        <f t="shared" si="23"/>
        <v>2513.8500000000004</v>
      </c>
      <c r="Z59" s="7">
        <f t="shared" si="23"/>
        <v>1256.9300000000003</v>
      </c>
      <c r="AA59" s="7">
        <f>O59+U59-X59+W59</f>
        <v>1256.920000000001</v>
      </c>
      <c r="AB59" s="3"/>
      <c r="AC59" s="3"/>
      <c r="AD59" s="213"/>
    </row>
    <row r="60" spans="1:30" s="4" customFormat="1" ht="15.75" x14ac:dyDescent="0.2">
      <c r="A60" s="108"/>
      <c r="B60" s="152"/>
      <c r="C60" s="152"/>
      <c r="D60" s="152"/>
      <c r="E60" s="152"/>
      <c r="F60" s="152"/>
      <c r="G60" s="152"/>
      <c r="H60" s="152"/>
      <c r="I60" s="214"/>
      <c r="J60" s="152"/>
      <c r="K60" s="152"/>
      <c r="L60" s="152"/>
      <c r="M60" s="106"/>
      <c r="N60" s="106"/>
      <c r="O60" s="106"/>
      <c r="P60" s="202"/>
      <c r="Q60" s="33" t="s">
        <v>3</v>
      </c>
      <c r="R60" s="62">
        <f>R56</f>
        <v>680.05</v>
      </c>
      <c r="S60" s="30">
        <f>SUM(S56:S59)</f>
        <v>30166.2</v>
      </c>
      <c r="T60" s="30">
        <f>SUM(T56:T59)</f>
        <v>15083.16</v>
      </c>
      <c r="U60" s="30">
        <f>SUM(U56:U59)</f>
        <v>15083.04</v>
      </c>
      <c r="V60" s="52">
        <f>X60</f>
        <v>35193.9</v>
      </c>
      <c r="W60" s="30">
        <f>SUM(W56:W59)</f>
        <v>15083.16</v>
      </c>
      <c r="X60" s="30">
        <f>SUM(X56:X59)</f>
        <v>35193.9</v>
      </c>
      <c r="Y60" s="106"/>
      <c r="Z60" s="106"/>
      <c r="AA60" s="106"/>
      <c r="AB60" s="54"/>
      <c r="AC60" s="54"/>
      <c r="AD60" s="55"/>
    </row>
    <row r="61" spans="1:30" s="4" customFormat="1" ht="15.75" customHeight="1" x14ac:dyDescent="0.2">
      <c r="A61" s="108">
        <v>9</v>
      </c>
      <c r="B61" s="152" t="s">
        <v>9</v>
      </c>
      <c r="C61" s="152" t="s">
        <v>15</v>
      </c>
      <c r="D61" s="152" t="s">
        <v>350</v>
      </c>
      <c r="E61" s="152" t="s">
        <v>65</v>
      </c>
      <c r="F61" s="152">
        <v>580</v>
      </c>
      <c r="G61" s="152" t="s">
        <v>351</v>
      </c>
      <c r="H61" s="152" t="s">
        <v>16</v>
      </c>
      <c r="I61" s="214">
        <v>10.5</v>
      </c>
      <c r="J61" s="152">
        <v>35.96</v>
      </c>
      <c r="K61" s="201" t="s">
        <v>352</v>
      </c>
      <c r="L61" s="201" t="s">
        <v>353</v>
      </c>
      <c r="M61" s="8">
        <f>N61+O61</f>
        <v>467.65999999999997</v>
      </c>
      <c r="N61" s="8">
        <v>237.28</v>
      </c>
      <c r="O61" s="8">
        <v>230.38</v>
      </c>
      <c r="P61" s="202" t="s">
        <v>66</v>
      </c>
      <c r="Q61" s="41" t="s">
        <v>4</v>
      </c>
      <c r="R61" s="65"/>
      <c r="S61" s="28">
        <f t="shared" si="24"/>
        <v>1356.54</v>
      </c>
      <c r="T61" s="28">
        <v>678.27</v>
      </c>
      <c r="U61" s="28">
        <v>678.27</v>
      </c>
      <c r="V61" s="29">
        <f>X61</f>
        <v>1372.02</v>
      </c>
      <c r="W61" s="28">
        <v>689.46</v>
      </c>
      <c r="X61" s="28">
        <v>1372.02</v>
      </c>
      <c r="Y61" s="8">
        <f t="shared" ref="Y61:Z64" si="25">M61+S61-V61</f>
        <v>452.17999999999984</v>
      </c>
      <c r="Z61" s="8">
        <f t="shared" si="25"/>
        <v>226.08999999999992</v>
      </c>
      <c r="AA61" s="8">
        <f>O61+U61-X61+W61</f>
        <v>226.09000000000003</v>
      </c>
      <c r="AB61" s="3" t="s">
        <v>123</v>
      </c>
      <c r="AC61" s="3"/>
      <c r="AD61" s="20"/>
    </row>
    <row r="62" spans="1:30" s="4" customFormat="1" ht="15.75" x14ac:dyDescent="0.2">
      <c r="A62" s="108"/>
      <c r="B62" s="152"/>
      <c r="C62" s="152"/>
      <c r="D62" s="152"/>
      <c r="E62" s="152"/>
      <c r="F62" s="152"/>
      <c r="G62" s="152"/>
      <c r="H62" s="152"/>
      <c r="I62" s="214"/>
      <c r="J62" s="152"/>
      <c r="K62" s="152"/>
      <c r="L62" s="152"/>
      <c r="M62" s="8">
        <f>N62+O62</f>
        <v>467.65999999999997</v>
      </c>
      <c r="N62" s="8">
        <v>237.28</v>
      </c>
      <c r="O62" s="8">
        <v>230.38</v>
      </c>
      <c r="P62" s="202"/>
      <c r="Q62" s="41" t="s">
        <v>5</v>
      </c>
      <c r="R62" s="64"/>
      <c r="S62" s="28">
        <f t="shared" si="24"/>
        <v>1356.54</v>
      </c>
      <c r="T62" s="28">
        <v>678.27</v>
      </c>
      <c r="U62" s="28">
        <v>678.27</v>
      </c>
      <c r="V62" s="29">
        <f>X62</f>
        <v>1356.54</v>
      </c>
      <c r="W62" s="28">
        <v>678.27</v>
      </c>
      <c r="X62" s="28">
        <v>1356.54</v>
      </c>
      <c r="Y62" s="8">
        <f t="shared" si="25"/>
        <v>467.65999999999985</v>
      </c>
      <c r="Z62" s="8">
        <f t="shared" si="25"/>
        <v>237.27999999999997</v>
      </c>
      <c r="AA62" s="8">
        <f>O62+U62-X62+W62</f>
        <v>230.38</v>
      </c>
      <c r="AB62" s="3"/>
      <c r="AC62" s="3"/>
      <c r="AD62" s="20"/>
    </row>
    <row r="63" spans="1:30" s="4" customFormat="1" ht="15.75" x14ac:dyDescent="0.2">
      <c r="A63" s="108"/>
      <c r="B63" s="152"/>
      <c r="C63" s="152"/>
      <c r="D63" s="152"/>
      <c r="E63" s="152"/>
      <c r="F63" s="152"/>
      <c r="G63" s="152"/>
      <c r="H63" s="152"/>
      <c r="I63" s="214"/>
      <c r="J63" s="152"/>
      <c r="K63" s="152"/>
      <c r="L63" s="152"/>
      <c r="M63" s="8">
        <f>N63+O63</f>
        <v>467.65999999999997</v>
      </c>
      <c r="N63" s="8">
        <v>237.28</v>
      </c>
      <c r="O63" s="8">
        <v>230.38</v>
      </c>
      <c r="P63" s="202"/>
      <c r="Q63" s="41" t="s">
        <v>6</v>
      </c>
      <c r="R63" s="64"/>
      <c r="S63" s="28">
        <f t="shared" si="24"/>
        <v>1356.54</v>
      </c>
      <c r="T63" s="28">
        <v>678.27</v>
      </c>
      <c r="U63" s="28">
        <v>678.27</v>
      </c>
      <c r="V63" s="29">
        <f>X63</f>
        <v>1356.54</v>
      </c>
      <c r="W63" s="28">
        <v>678.27</v>
      </c>
      <c r="X63" s="28">
        <v>1356.54</v>
      </c>
      <c r="Y63" s="8">
        <f t="shared" si="25"/>
        <v>467.65999999999985</v>
      </c>
      <c r="Z63" s="8">
        <f t="shared" si="25"/>
        <v>237.27999999999997</v>
      </c>
      <c r="AA63" s="8">
        <f>O63+U63-X63+W63</f>
        <v>230.38</v>
      </c>
      <c r="AB63" s="3"/>
      <c r="AC63" s="3"/>
      <c r="AD63" s="20"/>
    </row>
    <row r="64" spans="1:30" s="4" customFormat="1" ht="15.75" x14ac:dyDescent="0.2">
      <c r="A64" s="108"/>
      <c r="B64" s="152"/>
      <c r="C64" s="152"/>
      <c r="D64" s="152"/>
      <c r="E64" s="152"/>
      <c r="F64" s="152"/>
      <c r="G64" s="152"/>
      <c r="H64" s="152"/>
      <c r="I64" s="214"/>
      <c r="J64" s="152"/>
      <c r="K64" s="152"/>
      <c r="L64" s="152"/>
      <c r="M64" s="8">
        <f>N64+O64</f>
        <v>467.65999999999997</v>
      </c>
      <c r="N64" s="8">
        <v>237.28</v>
      </c>
      <c r="O64" s="8">
        <v>230.38</v>
      </c>
      <c r="P64" s="202"/>
      <c r="Q64" s="41" t="s">
        <v>7</v>
      </c>
      <c r="R64" s="64"/>
      <c r="S64" s="28">
        <f t="shared" si="24"/>
        <v>1356.54</v>
      </c>
      <c r="T64" s="28">
        <v>678.27</v>
      </c>
      <c r="U64" s="28">
        <v>678.27</v>
      </c>
      <c r="V64" s="29">
        <f t="shared" ref="V64:V72" si="26">X64</f>
        <v>1356.54</v>
      </c>
      <c r="W64" s="28">
        <v>678.27</v>
      </c>
      <c r="X64" s="28">
        <v>1356.54</v>
      </c>
      <c r="Y64" s="7">
        <f t="shared" si="25"/>
        <v>467.65999999999985</v>
      </c>
      <c r="Z64" s="7">
        <f t="shared" si="25"/>
        <v>237.27999999999997</v>
      </c>
      <c r="AA64" s="7">
        <f>O64+U64-X64+W64</f>
        <v>230.38</v>
      </c>
      <c r="AB64" s="3"/>
      <c r="AC64" s="3"/>
      <c r="AD64" s="20"/>
    </row>
    <row r="65" spans="1:30" s="4" customFormat="1" ht="15.75" x14ac:dyDescent="0.2">
      <c r="A65" s="108"/>
      <c r="B65" s="152"/>
      <c r="C65" s="152"/>
      <c r="D65" s="152"/>
      <c r="E65" s="152"/>
      <c r="F65" s="152"/>
      <c r="G65" s="152"/>
      <c r="H65" s="152"/>
      <c r="I65" s="214"/>
      <c r="J65" s="152"/>
      <c r="K65" s="152"/>
      <c r="L65" s="152"/>
      <c r="M65" s="106"/>
      <c r="N65" s="106"/>
      <c r="O65" s="106"/>
      <c r="P65" s="202"/>
      <c r="Q65" s="33" t="s">
        <v>3</v>
      </c>
      <c r="R65" s="64"/>
      <c r="S65" s="30">
        <f t="shared" ref="S65:S74" si="27">T65+U65</f>
        <v>5426.16</v>
      </c>
      <c r="T65" s="30">
        <f>SUM(T61:T64)</f>
        <v>2713.08</v>
      </c>
      <c r="U65" s="30">
        <f>SUM(U61:U64)</f>
        <v>2713.08</v>
      </c>
      <c r="V65" s="52">
        <f t="shared" si="26"/>
        <v>5441.6399999999994</v>
      </c>
      <c r="W65" s="30">
        <f>SUM(W61:W64)</f>
        <v>2724.27</v>
      </c>
      <c r="X65" s="30">
        <f>SUM(X61:X64)</f>
        <v>5441.6399999999994</v>
      </c>
      <c r="Y65" s="106"/>
      <c r="Z65" s="106"/>
      <c r="AA65" s="106"/>
      <c r="AB65" s="54"/>
      <c r="AC65" s="54"/>
      <c r="AD65" s="55"/>
    </row>
    <row r="66" spans="1:30" s="4" customFormat="1" ht="15.75" customHeight="1" x14ac:dyDescent="0.2">
      <c r="A66" s="108">
        <v>10</v>
      </c>
      <c r="B66" s="152" t="s">
        <v>9</v>
      </c>
      <c r="C66" s="152" t="s">
        <v>552</v>
      </c>
      <c r="D66" s="152" t="s">
        <v>354</v>
      </c>
      <c r="E66" s="152" t="s">
        <v>67</v>
      </c>
      <c r="F66" s="152"/>
      <c r="G66" s="152" t="s">
        <v>157</v>
      </c>
      <c r="H66" s="152" t="s">
        <v>36</v>
      </c>
      <c r="I66" s="214">
        <v>280.8</v>
      </c>
      <c r="J66" s="152">
        <v>21.58</v>
      </c>
      <c r="K66" s="201" t="s">
        <v>355</v>
      </c>
      <c r="L66" s="201" t="s">
        <v>356</v>
      </c>
      <c r="M66" s="8">
        <f>N66+O66</f>
        <v>-1759.8899999999994</v>
      </c>
      <c r="N66" s="8">
        <v>3029.26</v>
      </c>
      <c r="O66" s="8">
        <v>-4789.1499999999996</v>
      </c>
      <c r="P66" s="202" t="s">
        <v>68</v>
      </c>
      <c r="Q66" s="41" t="s">
        <v>4</v>
      </c>
      <c r="R66" s="65"/>
      <c r="S66" s="28">
        <f t="shared" si="27"/>
        <v>18175.62</v>
      </c>
      <c r="T66" s="28">
        <v>9087.81</v>
      </c>
      <c r="U66" s="28">
        <v>9087.81</v>
      </c>
      <c r="V66" s="29">
        <f t="shared" si="26"/>
        <v>18175.62</v>
      </c>
      <c r="W66" s="28">
        <v>9087.81</v>
      </c>
      <c r="X66" s="28">
        <v>18175.62</v>
      </c>
      <c r="Y66" s="8">
        <f t="shared" ref="Y66:Z69" si="28">M66+S66-V66</f>
        <v>-1759.8899999999994</v>
      </c>
      <c r="Z66" s="8">
        <f t="shared" si="28"/>
        <v>3029.26</v>
      </c>
      <c r="AA66" s="8">
        <f>O66+U66-X66+W66</f>
        <v>-4789.1499999999996</v>
      </c>
      <c r="AB66" s="3" t="s">
        <v>123</v>
      </c>
      <c r="AC66" s="3"/>
      <c r="AD66" s="20"/>
    </row>
    <row r="67" spans="1:30" s="4" customFormat="1" ht="15.75" x14ac:dyDescent="0.2">
      <c r="A67" s="108"/>
      <c r="B67" s="152"/>
      <c r="C67" s="152"/>
      <c r="D67" s="152"/>
      <c r="E67" s="152"/>
      <c r="F67" s="152"/>
      <c r="G67" s="152"/>
      <c r="H67" s="152"/>
      <c r="I67" s="214"/>
      <c r="J67" s="152"/>
      <c r="K67" s="152"/>
      <c r="L67" s="152"/>
      <c r="M67" s="8">
        <f>N67+O67</f>
        <v>-1759.8899999999994</v>
      </c>
      <c r="N67" s="8">
        <v>3029.26</v>
      </c>
      <c r="O67" s="8">
        <v>-4789.1499999999996</v>
      </c>
      <c r="P67" s="202"/>
      <c r="Q67" s="41" t="s">
        <v>5</v>
      </c>
      <c r="R67" s="64"/>
      <c r="S67" s="28">
        <f t="shared" si="27"/>
        <v>18175.62</v>
      </c>
      <c r="T67" s="28">
        <v>9087.81</v>
      </c>
      <c r="U67" s="28">
        <v>9087.81</v>
      </c>
      <c r="V67" s="29">
        <f t="shared" si="26"/>
        <v>18175.62</v>
      </c>
      <c r="W67" s="28">
        <v>9087.81</v>
      </c>
      <c r="X67" s="28">
        <v>18175.62</v>
      </c>
      <c r="Y67" s="8">
        <f t="shared" si="28"/>
        <v>-1759.8899999999994</v>
      </c>
      <c r="Z67" s="8">
        <f t="shared" si="28"/>
        <v>3029.26</v>
      </c>
      <c r="AA67" s="8">
        <f>O67+U67-X67+W67</f>
        <v>-4789.1499999999996</v>
      </c>
      <c r="AB67" s="3"/>
      <c r="AC67" s="3"/>
      <c r="AD67" s="20"/>
    </row>
    <row r="68" spans="1:30" s="4" customFormat="1" ht="15.75" x14ac:dyDescent="0.2">
      <c r="A68" s="108"/>
      <c r="B68" s="152"/>
      <c r="C68" s="152"/>
      <c r="D68" s="152"/>
      <c r="E68" s="152"/>
      <c r="F68" s="152"/>
      <c r="G68" s="152"/>
      <c r="H68" s="152"/>
      <c r="I68" s="214"/>
      <c r="J68" s="152"/>
      <c r="K68" s="152"/>
      <c r="L68" s="152"/>
      <c r="M68" s="8">
        <f>N68+O68</f>
        <v>-1759.8899999999994</v>
      </c>
      <c r="N68" s="8">
        <v>3029.26</v>
      </c>
      <c r="O68" s="8">
        <v>-4789.1499999999996</v>
      </c>
      <c r="P68" s="202"/>
      <c r="Q68" s="41" t="s">
        <v>6</v>
      </c>
      <c r="R68" s="64"/>
      <c r="S68" s="28">
        <f t="shared" si="27"/>
        <v>18175.62</v>
      </c>
      <c r="T68" s="28">
        <v>9087.81</v>
      </c>
      <c r="U68" s="28">
        <v>9087.81</v>
      </c>
      <c r="V68" s="29">
        <f t="shared" si="26"/>
        <v>18175.62</v>
      </c>
      <c r="W68" s="28">
        <v>9087.81</v>
      </c>
      <c r="X68" s="28">
        <v>18175.62</v>
      </c>
      <c r="Y68" s="8">
        <f t="shared" si="28"/>
        <v>-1759.8899999999994</v>
      </c>
      <c r="Z68" s="8">
        <f t="shared" si="28"/>
        <v>3029.26</v>
      </c>
      <c r="AA68" s="8">
        <f>O68+U68-X68+W68</f>
        <v>-4789.1499999999996</v>
      </c>
      <c r="AB68" s="3"/>
      <c r="AC68" s="3"/>
      <c r="AD68" s="20"/>
    </row>
    <row r="69" spans="1:30" s="4" customFormat="1" ht="15.75" x14ac:dyDescent="0.2">
      <c r="A69" s="108"/>
      <c r="B69" s="152"/>
      <c r="C69" s="152"/>
      <c r="D69" s="152"/>
      <c r="E69" s="152"/>
      <c r="F69" s="152"/>
      <c r="G69" s="152"/>
      <c r="H69" s="152"/>
      <c r="I69" s="214"/>
      <c r="J69" s="152"/>
      <c r="K69" s="152"/>
      <c r="L69" s="152"/>
      <c r="M69" s="8">
        <f>N69+O69</f>
        <v>-1759.8899999999994</v>
      </c>
      <c r="N69" s="8">
        <v>3029.26</v>
      </c>
      <c r="O69" s="8">
        <v>-4789.1499999999996</v>
      </c>
      <c r="P69" s="202"/>
      <c r="Q69" s="41" t="s">
        <v>7</v>
      </c>
      <c r="R69" s="64"/>
      <c r="S69" s="28">
        <f t="shared" si="27"/>
        <v>6624.8099999999995</v>
      </c>
      <c r="T69" s="28">
        <v>3312.4</v>
      </c>
      <c r="U69" s="28">
        <v>3312.41</v>
      </c>
      <c r="V69" s="29">
        <f t="shared" si="26"/>
        <v>4865.01</v>
      </c>
      <c r="W69" s="28">
        <v>5699.56</v>
      </c>
      <c r="X69" s="28">
        <v>4865.01</v>
      </c>
      <c r="Y69" s="7">
        <f t="shared" si="28"/>
        <v>-9.0000000000145519E-2</v>
      </c>
      <c r="Z69" s="7">
        <f t="shared" si="28"/>
        <v>642.09999999999945</v>
      </c>
      <c r="AA69" s="7">
        <f>O69+U69-X69+W69</f>
        <v>-642.1899999999996</v>
      </c>
      <c r="AB69" s="3"/>
      <c r="AC69" s="3"/>
      <c r="AD69" s="20"/>
    </row>
    <row r="70" spans="1:30" s="4" customFormat="1" ht="15.75" x14ac:dyDescent="0.2">
      <c r="A70" s="108"/>
      <c r="B70" s="152"/>
      <c r="C70" s="152"/>
      <c r="D70" s="152"/>
      <c r="E70" s="152"/>
      <c r="F70" s="152"/>
      <c r="G70" s="152"/>
      <c r="H70" s="152"/>
      <c r="I70" s="214"/>
      <c r="J70" s="152"/>
      <c r="K70" s="152"/>
      <c r="L70" s="152"/>
      <c r="M70" s="106"/>
      <c r="N70" s="106"/>
      <c r="O70" s="106"/>
      <c r="P70" s="202"/>
      <c r="Q70" s="33" t="s">
        <v>3</v>
      </c>
      <c r="R70" s="64"/>
      <c r="S70" s="30">
        <f t="shared" si="27"/>
        <v>61151.67</v>
      </c>
      <c r="T70" s="30">
        <f>SUM(T66:T69)</f>
        <v>30575.83</v>
      </c>
      <c r="U70" s="30">
        <f>SUM(U66:U69)</f>
        <v>30575.84</v>
      </c>
      <c r="V70" s="52">
        <f t="shared" si="26"/>
        <v>59391.87</v>
      </c>
      <c r="W70" s="30">
        <f>SUM(W66:W69)</f>
        <v>32962.99</v>
      </c>
      <c r="X70" s="30">
        <f>SUM(X66:X69)</f>
        <v>59391.87</v>
      </c>
      <c r="Y70" s="106"/>
      <c r="Z70" s="106"/>
      <c r="AA70" s="106"/>
      <c r="AB70" s="54"/>
      <c r="AC70" s="54"/>
      <c r="AD70" s="55"/>
    </row>
    <row r="71" spans="1:30" s="4" customFormat="1" ht="12.75" customHeight="1" x14ac:dyDescent="0.2">
      <c r="A71" s="108">
        <v>11</v>
      </c>
      <c r="B71" s="152" t="s">
        <v>9</v>
      </c>
      <c r="C71" s="152" t="s">
        <v>19</v>
      </c>
      <c r="D71" s="152" t="s">
        <v>357</v>
      </c>
      <c r="E71" s="152" t="s">
        <v>65</v>
      </c>
      <c r="F71" s="152">
        <v>623.5</v>
      </c>
      <c r="G71" s="152" t="s">
        <v>20</v>
      </c>
      <c r="H71" s="152" t="s">
        <v>16</v>
      </c>
      <c r="I71" s="214">
        <v>21.5</v>
      </c>
      <c r="J71" s="152">
        <v>28.07</v>
      </c>
      <c r="K71" s="201">
        <v>45298</v>
      </c>
      <c r="L71" s="201">
        <v>47093</v>
      </c>
      <c r="M71" s="8">
        <f>N71+O71</f>
        <v>284.56</v>
      </c>
      <c r="N71" s="8">
        <v>334.7</v>
      </c>
      <c r="O71" s="8">
        <v>-50.14</v>
      </c>
      <c r="P71" s="202" t="s">
        <v>68</v>
      </c>
      <c r="Q71" s="41" t="s">
        <v>4</v>
      </c>
      <c r="R71" s="65"/>
      <c r="S71" s="28">
        <f t="shared" si="27"/>
        <v>1810.65</v>
      </c>
      <c r="T71" s="28">
        <v>905.34</v>
      </c>
      <c r="U71" s="28">
        <v>905.31</v>
      </c>
      <c r="V71" s="29">
        <f t="shared" si="26"/>
        <v>2095.06</v>
      </c>
      <c r="W71" s="28">
        <v>938.25</v>
      </c>
      <c r="X71" s="28">
        <v>2095.06</v>
      </c>
      <c r="Y71" s="8">
        <f t="shared" ref="Y71:Z74" si="29">M71+S71-V71</f>
        <v>0.15000000000009095</v>
      </c>
      <c r="Z71" s="8">
        <f t="shared" si="29"/>
        <v>301.78999999999996</v>
      </c>
      <c r="AA71" s="8">
        <f>O71+U71-X71+W71</f>
        <v>-301.63999999999987</v>
      </c>
      <c r="AB71" s="3" t="s">
        <v>123</v>
      </c>
      <c r="AC71" s="3"/>
      <c r="AD71" s="20"/>
    </row>
    <row r="72" spans="1:30" s="4" customFormat="1" ht="15.75" x14ac:dyDescent="0.2">
      <c r="A72" s="108"/>
      <c r="B72" s="152"/>
      <c r="C72" s="152"/>
      <c r="D72" s="152"/>
      <c r="E72" s="152"/>
      <c r="F72" s="152"/>
      <c r="G72" s="152"/>
      <c r="H72" s="152"/>
      <c r="I72" s="214"/>
      <c r="J72" s="152"/>
      <c r="K72" s="152"/>
      <c r="L72" s="152"/>
      <c r="M72" s="8">
        <f>N72+O72</f>
        <v>284.56</v>
      </c>
      <c r="N72" s="8">
        <v>334.7</v>
      </c>
      <c r="O72" s="8">
        <v>-50.14</v>
      </c>
      <c r="P72" s="202"/>
      <c r="Q72" s="41" t="s">
        <v>5</v>
      </c>
      <c r="R72" s="64"/>
      <c r="S72" s="28">
        <f t="shared" si="27"/>
        <v>1810.65</v>
      </c>
      <c r="T72" s="28">
        <v>905.34</v>
      </c>
      <c r="U72" s="28">
        <v>905.31</v>
      </c>
      <c r="V72" s="29">
        <f t="shared" si="26"/>
        <v>1810.5</v>
      </c>
      <c r="W72" s="28">
        <v>905.34</v>
      </c>
      <c r="X72" s="28">
        <v>1810.5</v>
      </c>
      <c r="Y72" s="8">
        <f t="shared" si="29"/>
        <v>284.71000000000004</v>
      </c>
      <c r="Z72" s="8">
        <f t="shared" si="29"/>
        <v>334.69999999999993</v>
      </c>
      <c r="AA72" s="8">
        <f>O72+U72-X72+W72</f>
        <v>-49.990000000000009</v>
      </c>
      <c r="AB72" s="3"/>
      <c r="AC72" s="3"/>
      <c r="AD72" s="20"/>
    </row>
    <row r="73" spans="1:30" s="4" customFormat="1" ht="15.75" x14ac:dyDescent="0.2">
      <c r="A73" s="108"/>
      <c r="B73" s="152"/>
      <c r="C73" s="152"/>
      <c r="D73" s="152"/>
      <c r="E73" s="152"/>
      <c r="F73" s="152"/>
      <c r="G73" s="152"/>
      <c r="H73" s="152"/>
      <c r="I73" s="214"/>
      <c r="J73" s="152"/>
      <c r="K73" s="152"/>
      <c r="L73" s="152"/>
      <c r="M73" s="8">
        <f>N73+O73</f>
        <v>284.56</v>
      </c>
      <c r="N73" s="8">
        <v>334.7</v>
      </c>
      <c r="O73" s="8">
        <v>-50.14</v>
      </c>
      <c r="P73" s="202"/>
      <c r="Q73" s="41" t="s">
        <v>6</v>
      </c>
      <c r="R73" s="64"/>
      <c r="S73" s="28">
        <f t="shared" si="27"/>
        <v>1810.65</v>
      </c>
      <c r="T73" s="28">
        <v>905.34</v>
      </c>
      <c r="U73" s="28">
        <v>905.31</v>
      </c>
      <c r="V73" s="29">
        <f t="shared" ref="V73:V79" si="30">X73</f>
        <v>1810.5</v>
      </c>
      <c r="W73" s="28">
        <v>905.34</v>
      </c>
      <c r="X73" s="28">
        <v>1810.5</v>
      </c>
      <c r="Y73" s="8">
        <f t="shared" si="29"/>
        <v>284.71000000000004</v>
      </c>
      <c r="Z73" s="8">
        <f t="shared" si="29"/>
        <v>334.69999999999993</v>
      </c>
      <c r="AA73" s="8">
        <f>O73+U73-X73+W73</f>
        <v>-49.990000000000009</v>
      </c>
      <c r="AB73" s="3"/>
      <c r="AC73" s="3"/>
      <c r="AD73" s="20"/>
    </row>
    <row r="74" spans="1:30" s="4" customFormat="1" ht="15.75" x14ac:dyDescent="0.2">
      <c r="A74" s="108"/>
      <c r="B74" s="152"/>
      <c r="C74" s="152"/>
      <c r="D74" s="152"/>
      <c r="E74" s="152"/>
      <c r="F74" s="152"/>
      <c r="G74" s="152"/>
      <c r="H74" s="152"/>
      <c r="I74" s="214"/>
      <c r="J74" s="152"/>
      <c r="K74" s="152"/>
      <c r="L74" s="152"/>
      <c r="M74" s="8">
        <f>N74+O74</f>
        <v>284.56</v>
      </c>
      <c r="N74" s="8">
        <v>334.7</v>
      </c>
      <c r="O74" s="8">
        <v>-50.14</v>
      </c>
      <c r="P74" s="202"/>
      <c r="Q74" s="41" t="s">
        <v>7</v>
      </c>
      <c r="R74" s="64"/>
      <c r="S74" s="28">
        <f t="shared" si="27"/>
        <v>1810.65</v>
      </c>
      <c r="T74" s="28">
        <v>905.34</v>
      </c>
      <c r="U74" s="28">
        <v>905.31</v>
      </c>
      <c r="V74" s="29">
        <f t="shared" si="30"/>
        <v>1811.15</v>
      </c>
      <c r="W74" s="28">
        <v>905.34</v>
      </c>
      <c r="X74" s="28">
        <v>1811.15</v>
      </c>
      <c r="Y74" s="7">
        <f t="shared" si="29"/>
        <v>284.05999999999995</v>
      </c>
      <c r="Z74" s="7">
        <f t="shared" si="29"/>
        <v>334.69999999999993</v>
      </c>
      <c r="AA74" s="7">
        <f>O74+U74-X74+W74</f>
        <v>-50.6400000000001</v>
      </c>
      <c r="AB74" s="3"/>
      <c r="AC74" s="3"/>
      <c r="AD74" s="20"/>
    </row>
    <row r="75" spans="1:30" s="4" customFormat="1" ht="15.75" x14ac:dyDescent="0.2">
      <c r="A75" s="108"/>
      <c r="B75" s="152"/>
      <c r="C75" s="152"/>
      <c r="D75" s="152"/>
      <c r="E75" s="152"/>
      <c r="F75" s="152"/>
      <c r="G75" s="152"/>
      <c r="H75" s="152"/>
      <c r="I75" s="214"/>
      <c r="J75" s="152"/>
      <c r="K75" s="152"/>
      <c r="L75" s="152"/>
      <c r="M75" s="106"/>
      <c r="N75" s="106"/>
      <c r="O75" s="106"/>
      <c r="P75" s="202"/>
      <c r="Q75" s="33" t="s">
        <v>3</v>
      </c>
      <c r="R75" s="66">
        <f>R72</f>
        <v>0</v>
      </c>
      <c r="S75" s="30">
        <f>T75+U75</f>
        <v>7242.6</v>
      </c>
      <c r="T75" s="30">
        <f>SUM(T71:T74)</f>
        <v>3621.36</v>
      </c>
      <c r="U75" s="30">
        <f>SUM(U71:U74)</f>
        <v>3621.24</v>
      </c>
      <c r="V75" s="52">
        <f t="shared" si="30"/>
        <v>7527.2099999999991</v>
      </c>
      <c r="W75" s="30">
        <f>SUM(W71:W74)</f>
        <v>3654.2700000000004</v>
      </c>
      <c r="X75" s="30">
        <f>SUM(X71:X74)</f>
        <v>7527.2099999999991</v>
      </c>
      <c r="Y75" s="106"/>
      <c r="Z75" s="106"/>
      <c r="AA75" s="106"/>
      <c r="AB75" s="54"/>
      <c r="AC75" s="54"/>
      <c r="AD75" s="55"/>
    </row>
    <row r="76" spans="1:30" s="4" customFormat="1" ht="15.75" customHeight="1" x14ac:dyDescent="0.2">
      <c r="A76" s="108">
        <v>12</v>
      </c>
      <c r="B76" s="152" t="s">
        <v>9</v>
      </c>
      <c r="C76" s="152" t="s">
        <v>21</v>
      </c>
      <c r="D76" s="152" t="s">
        <v>382</v>
      </c>
      <c r="E76" s="152" t="s">
        <v>65</v>
      </c>
      <c r="F76" s="152">
        <v>580</v>
      </c>
      <c r="G76" s="152" t="s">
        <v>164</v>
      </c>
      <c r="H76" s="152" t="s">
        <v>256</v>
      </c>
      <c r="I76" s="214">
        <v>14.3</v>
      </c>
      <c r="J76" s="152">
        <v>17.23</v>
      </c>
      <c r="K76" s="201" t="s">
        <v>481</v>
      </c>
      <c r="L76" s="201" t="s">
        <v>482</v>
      </c>
      <c r="M76" s="8">
        <f>N76+O76</f>
        <v>281.90999999999997</v>
      </c>
      <c r="N76" s="8">
        <v>140.97</v>
      </c>
      <c r="O76" s="8">
        <v>140.94</v>
      </c>
      <c r="P76" s="202" t="s">
        <v>69</v>
      </c>
      <c r="Q76" s="41" t="s">
        <v>4</v>
      </c>
      <c r="R76" s="65"/>
      <c r="S76" s="28">
        <f>T76+U76</f>
        <v>821.1</v>
      </c>
      <c r="T76" s="28">
        <v>410.55</v>
      </c>
      <c r="U76" s="28">
        <v>410.55</v>
      </c>
      <c r="V76" s="29">
        <f t="shared" si="30"/>
        <v>829.31</v>
      </c>
      <c r="W76" s="28">
        <v>414.67</v>
      </c>
      <c r="X76" s="28">
        <v>829.31</v>
      </c>
      <c r="Y76" s="8">
        <f t="shared" ref="Y76:Z79" si="31">M76+S76-V76</f>
        <v>273.70000000000005</v>
      </c>
      <c r="Z76" s="8">
        <f t="shared" si="31"/>
        <v>136.84999999999997</v>
      </c>
      <c r="AA76" s="8">
        <f>O76+U76-X76+W76</f>
        <v>136.85000000000008</v>
      </c>
      <c r="AB76" s="3" t="s">
        <v>123</v>
      </c>
      <c r="AC76" s="3"/>
      <c r="AD76" s="20"/>
    </row>
    <row r="77" spans="1:30" s="4" customFormat="1" ht="15.75" x14ac:dyDescent="0.2">
      <c r="A77" s="108"/>
      <c r="B77" s="152"/>
      <c r="C77" s="152"/>
      <c r="D77" s="152"/>
      <c r="E77" s="152"/>
      <c r="F77" s="152"/>
      <c r="G77" s="152"/>
      <c r="H77" s="152"/>
      <c r="I77" s="214"/>
      <c r="J77" s="152"/>
      <c r="K77" s="152"/>
      <c r="L77" s="152"/>
      <c r="M77" s="8">
        <f>N77+O77</f>
        <v>281.90999999999997</v>
      </c>
      <c r="N77" s="8">
        <v>140.97</v>
      </c>
      <c r="O77" s="8">
        <v>140.94</v>
      </c>
      <c r="P77" s="202"/>
      <c r="Q77" s="41" t="s">
        <v>5</v>
      </c>
      <c r="R77" s="64"/>
      <c r="S77" s="28">
        <f>T77+U77</f>
        <v>821.1</v>
      </c>
      <c r="T77" s="28">
        <v>410.55</v>
      </c>
      <c r="U77" s="28">
        <v>410.55</v>
      </c>
      <c r="V77" s="29">
        <f t="shared" si="30"/>
        <v>833.43</v>
      </c>
      <c r="W77" s="28">
        <v>410.55</v>
      </c>
      <c r="X77" s="28">
        <v>833.43</v>
      </c>
      <c r="Y77" s="8">
        <f t="shared" si="31"/>
        <v>269.58000000000004</v>
      </c>
      <c r="Z77" s="8">
        <f t="shared" si="31"/>
        <v>140.96999999999997</v>
      </c>
      <c r="AA77" s="8">
        <f>O77+U77-X77+W77</f>
        <v>128.61000000000007</v>
      </c>
      <c r="AB77" s="3"/>
      <c r="AC77" s="3"/>
      <c r="AD77" s="20"/>
    </row>
    <row r="78" spans="1:30" s="4" customFormat="1" ht="15.75" x14ac:dyDescent="0.2">
      <c r="A78" s="108"/>
      <c r="B78" s="152"/>
      <c r="C78" s="152"/>
      <c r="D78" s="152"/>
      <c r="E78" s="152"/>
      <c r="F78" s="152"/>
      <c r="G78" s="152"/>
      <c r="H78" s="152"/>
      <c r="I78" s="214"/>
      <c r="J78" s="152"/>
      <c r="K78" s="152"/>
      <c r="L78" s="152"/>
      <c r="M78" s="8">
        <f>N78+O78</f>
        <v>281.90999999999997</v>
      </c>
      <c r="N78" s="8">
        <v>140.97</v>
      </c>
      <c r="O78" s="8">
        <v>140.94</v>
      </c>
      <c r="P78" s="202"/>
      <c r="Q78" s="41" t="s">
        <v>6</v>
      </c>
      <c r="R78" s="64"/>
      <c r="S78" s="28">
        <f>T78+U78</f>
        <v>821.1</v>
      </c>
      <c r="T78" s="28">
        <v>410.55</v>
      </c>
      <c r="U78" s="28">
        <v>410.55</v>
      </c>
      <c r="V78" s="29">
        <f t="shared" si="30"/>
        <v>833.43</v>
      </c>
      <c r="W78" s="28">
        <v>410.55</v>
      </c>
      <c r="X78" s="28">
        <v>833.43</v>
      </c>
      <c r="Y78" s="8">
        <f t="shared" si="31"/>
        <v>269.58000000000004</v>
      </c>
      <c r="Z78" s="8">
        <f t="shared" si="31"/>
        <v>140.96999999999997</v>
      </c>
      <c r="AA78" s="8">
        <f>O78+U78-X78+W78</f>
        <v>128.61000000000007</v>
      </c>
      <c r="AB78" s="3"/>
      <c r="AC78" s="3"/>
      <c r="AD78" s="20"/>
    </row>
    <row r="79" spans="1:30" s="4" customFormat="1" ht="15.75" x14ac:dyDescent="0.2">
      <c r="A79" s="108"/>
      <c r="B79" s="152"/>
      <c r="C79" s="152"/>
      <c r="D79" s="152"/>
      <c r="E79" s="152"/>
      <c r="F79" s="152"/>
      <c r="G79" s="152"/>
      <c r="H79" s="152"/>
      <c r="I79" s="214"/>
      <c r="J79" s="152"/>
      <c r="K79" s="152"/>
      <c r="L79" s="152"/>
      <c r="M79" s="8">
        <f>N79+O79</f>
        <v>281.90999999999997</v>
      </c>
      <c r="N79" s="8">
        <v>140.97</v>
      </c>
      <c r="O79" s="8">
        <v>140.94</v>
      </c>
      <c r="P79" s="202"/>
      <c r="Q79" s="41" t="s">
        <v>7</v>
      </c>
      <c r="R79" s="64"/>
      <c r="S79" s="28">
        <f>T79+U79</f>
        <v>821.1</v>
      </c>
      <c r="T79" s="28">
        <v>410.55</v>
      </c>
      <c r="U79" s="28">
        <v>410.55</v>
      </c>
      <c r="V79" s="29">
        <f t="shared" si="30"/>
        <v>833.43</v>
      </c>
      <c r="W79" s="28">
        <v>410.55</v>
      </c>
      <c r="X79" s="28">
        <v>833.43</v>
      </c>
      <c r="Y79" s="7">
        <f t="shared" si="31"/>
        <v>269.58000000000004</v>
      </c>
      <c r="Z79" s="7">
        <f t="shared" si="31"/>
        <v>140.96999999999997</v>
      </c>
      <c r="AA79" s="7">
        <f>O79+U79-X79+W79</f>
        <v>128.61000000000007</v>
      </c>
      <c r="AB79" s="3"/>
      <c r="AC79" s="3"/>
      <c r="AD79" s="20"/>
    </row>
    <row r="80" spans="1:30" s="4" customFormat="1" ht="15.75" x14ac:dyDescent="0.2">
      <c r="A80" s="108"/>
      <c r="B80" s="152"/>
      <c r="C80" s="152"/>
      <c r="D80" s="152"/>
      <c r="E80" s="152"/>
      <c r="F80" s="152"/>
      <c r="G80" s="152"/>
      <c r="H80" s="152"/>
      <c r="I80" s="214"/>
      <c r="J80" s="152"/>
      <c r="K80" s="152"/>
      <c r="L80" s="152"/>
      <c r="M80" s="106"/>
      <c r="N80" s="106"/>
      <c r="O80" s="106"/>
      <c r="P80" s="202"/>
      <c r="Q80" s="33" t="s">
        <v>3</v>
      </c>
      <c r="R80" s="64"/>
      <c r="S80" s="30">
        <f t="shared" ref="S80:S94" si="32">T80+U80</f>
        <v>3284.4</v>
      </c>
      <c r="T80" s="30">
        <f>SUM(T76:T79)</f>
        <v>1642.2</v>
      </c>
      <c r="U80" s="30">
        <f>SUM(U76:U79)</f>
        <v>1642.2</v>
      </c>
      <c r="V80" s="52">
        <f t="shared" ref="V80:V89" si="33">X80</f>
        <v>3329.5999999999995</v>
      </c>
      <c r="W80" s="30">
        <f>SUM(W76:W79)</f>
        <v>1646.32</v>
      </c>
      <c r="X80" s="30">
        <f>SUM(X76:X79)</f>
        <v>3329.5999999999995</v>
      </c>
      <c r="Y80" s="106"/>
      <c r="Z80" s="106"/>
      <c r="AA80" s="106"/>
      <c r="AB80" s="54"/>
      <c r="AC80" s="54"/>
      <c r="AD80" s="55"/>
    </row>
    <row r="81" spans="1:30" s="4" customFormat="1" ht="23.25" customHeight="1" x14ac:dyDescent="0.2">
      <c r="A81" s="108">
        <v>13</v>
      </c>
      <c r="B81" s="152" t="s">
        <v>9</v>
      </c>
      <c r="C81" s="152" t="s">
        <v>22</v>
      </c>
      <c r="D81" s="152" t="s">
        <v>104</v>
      </c>
      <c r="E81" s="152" t="s">
        <v>70</v>
      </c>
      <c r="F81" s="137"/>
      <c r="G81" s="152" t="s">
        <v>23</v>
      </c>
      <c r="H81" s="152" t="s">
        <v>24</v>
      </c>
      <c r="I81" s="214">
        <v>150.80000000000001</v>
      </c>
      <c r="J81" s="94">
        <f>9348.48/I81</f>
        <v>61.992572944297073</v>
      </c>
      <c r="K81" s="201">
        <v>43440</v>
      </c>
      <c r="L81" s="201">
        <v>45236</v>
      </c>
      <c r="M81" s="8">
        <f>N81+O81</f>
        <v>145346.89000000001</v>
      </c>
      <c r="N81" s="8">
        <v>0</v>
      </c>
      <c r="O81" s="8">
        <v>145346.89000000001</v>
      </c>
      <c r="P81" s="202" t="s">
        <v>69</v>
      </c>
      <c r="Q81" s="41" t="s">
        <v>4</v>
      </c>
      <c r="R81" s="65"/>
      <c r="S81" s="28">
        <f t="shared" si="32"/>
        <v>0</v>
      </c>
      <c r="T81" s="28">
        <v>0</v>
      </c>
      <c r="U81" s="28">
        <v>0</v>
      </c>
      <c r="V81" s="29">
        <f t="shared" si="33"/>
        <v>0</v>
      </c>
      <c r="W81" s="28">
        <v>0</v>
      </c>
      <c r="X81" s="28">
        <v>0</v>
      </c>
      <c r="Y81" s="8">
        <f t="shared" ref="Y81:Z84" si="34">M81+S81-V81</f>
        <v>145346.89000000001</v>
      </c>
      <c r="Z81" s="8">
        <f t="shared" si="34"/>
        <v>0</v>
      </c>
      <c r="AA81" s="8">
        <f>O81+U81-X81+W81</f>
        <v>145346.89000000001</v>
      </c>
      <c r="AB81" s="46"/>
      <c r="AC81" s="3"/>
      <c r="AD81" s="211" t="s">
        <v>265</v>
      </c>
    </row>
    <row r="82" spans="1:30" s="4" customFormat="1" ht="15.75" x14ac:dyDescent="0.2">
      <c r="A82" s="108"/>
      <c r="B82" s="152"/>
      <c r="C82" s="152"/>
      <c r="D82" s="152"/>
      <c r="E82" s="152"/>
      <c r="F82" s="138"/>
      <c r="G82" s="152"/>
      <c r="H82" s="152"/>
      <c r="I82" s="214"/>
      <c r="J82" s="94"/>
      <c r="K82" s="152"/>
      <c r="L82" s="152"/>
      <c r="M82" s="8">
        <f>N82+O82</f>
        <v>145346.89000000001</v>
      </c>
      <c r="N82" s="8">
        <v>0</v>
      </c>
      <c r="O82" s="8">
        <v>145346.89000000001</v>
      </c>
      <c r="P82" s="202"/>
      <c r="Q82" s="41" t="s">
        <v>5</v>
      </c>
      <c r="R82" s="64"/>
      <c r="S82" s="28">
        <f t="shared" si="32"/>
        <v>0</v>
      </c>
      <c r="T82" s="28">
        <v>0</v>
      </c>
      <c r="U82" s="28">
        <v>0</v>
      </c>
      <c r="V82" s="29">
        <f t="shared" si="33"/>
        <v>0</v>
      </c>
      <c r="W82" s="28">
        <v>0</v>
      </c>
      <c r="X82" s="28">
        <v>0</v>
      </c>
      <c r="Y82" s="8">
        <f t="shared" si="34"/>
        <v>145346.89000000001</v>
      </c>
      <c r="Z82" s="8">
        <f t="shared" si="34"/>
        <v>0</v>
      </c>
      <c r="AA82" s="8">
        <f>O82+U82-X82+W82</f>
        <v>145346.89000000001</v>
      </c>
      <c r="AB82" s="3"/>
      <c r="AC82" s="3"/>
      <c r="AD82" s="212"/>
    </row>
    <row r="83" spans="1:30" s="4" customFormat="1" ht="15.75" x14ac:dyDescent="0.2">
      <c r="A83" s="108"/>
      <c r="B83" s="152"/>
      <c r="C83" s="152"/>
      <c r="D83" s="152"/>
      <c r="E83" s="152"/>
      <c r="F83" s="138"/>
      <c r="G83" s="152"/>
      <c r="H83" s="152"/>
      <c r="I83" s="214"/>
      <c r="J83" s="94"/>
      <c r="K83" s="152"/>
      <c r="L83" s="152"/>
      <c r="M83" s="8">
        <f>N83+O83</f>
        <v>145346.89000000001</v>
      </c>
      <c r="N83" s="8">
        <v>0</v>
      </c>
      <c r="O83" s="8">
        <v>145346.89000000001</v>
      </c>
      <c r="P83" s="202"/>
      <c r="Q83" s="41" t="s">
        <v>6</v>
      </c>
      <c r="R83" s="64"/>
      <c r="S83" s="28">
        <f t="shared" si="32"/>
        <v>0</v>
      </c>
      <c r="T83" s="28">
        <v>0</v>
      </c>
      <c r="U83" s="28">
        <v>0</v>
      </c>
      <c r="V83" s="29">
        <f t="shared" si="33"/>
        <v>0</v>
      </c>
      <c r="W83" s="28">
        <v>0</v>
      </c>
      <c r="X83" s="28">
        <v>0</v>
      </c>
      <c r="Y83" s="8">
        <f t="shared" si="34"/>
        <v>145346.89000000001</v>
      </c>
      <c r="Z83" s="8">
        <f t="shared" si="34"/>
        <v>0</v>
      </c>
      <c r="AA83" s="8">
        <f>O83+U83-X83+W83</f>
        <v>145346.89000000001</v>
      </c>
      <c r="AB83" s="3"/>
      <c r="AC83" s="3"/>
      <c r="AD83" s="212"/>
    </row>
    <row r="84" spans="1:30" s="4" customFormat="1" ht="15.75" x14ac:dyDescent="0.2">
      <c r="A84" s="108"/>
      <c r="B84" s="152"/>
      <c r="C84" s="152"/>
      <c r="D84" s="152"/>
      <c r="E84" s="152"/>
      <c r="F84" s="138"/>
      <c r="G84" s="152"/>
      <c r="H84" s="152"/>
      <c r="I84" s="214"/>
      <c r="J84" s="94"/>
      <c r="K84" s="152"/>
      <c r="L84" s="152"/>
      <c r="M84" s="8">
        <f>N84+O84</f>
        <v>145346.89000000001</v>
      </c>
      <c r="N84" s="8">
        <v>0</v>
      </c>
      <c r="O84" s="8">
        <v>145346.89000000001</v>
      </c>
      <c r="P84" s="202"/>
      <c r="Q84" s="41" t="s">
        <v>7</v>
      </c>
      <c r="R84" s="64"/>
      <c r="S84" s="28">
        <f t="shared" si="32"/>
        <v>0</v>
      </c>
      <c r="T84" s="28">
        <v>0</v>
      </c>
      <c r="U84" s="28">
        <v>0</v>
      </c>
      <c r="V84" s="29">
        <f t="shared" si="33"/>
        <v>0</v>
      </c>
      <c r="W84" s="28">
        <v>0</v>
      </c>
      <c r="X84" s="28">
        <v>0</v>
      </c>
      <c r="Y84" s="7">
        <f t="shared" si="34"/>
        <v>145346.89000000001</v>
      </c>
      <c r="Z84" s="30">
        <f t="shared" si="34"/>
        <v>0</v>
      </c>
      <c r="AA84" s="30">
        <f>O84+U84-X84+W84</f>
        <v>145346.89000000001</v>
      </c>
      <c r="AB84" s="3"/>
      <c r="AC84" s="3"/>
      <c r="AD84" s="213"/>
    </row>
    <row r="85" spans="1:30" s="4" customFormat="1" ht="15.75" x14ac:dyDescent="0.2">
      <c r="A85" s="108"/>
      <c r="B85" s="152"/>
      <c r="C85" s="152"/>
      <c r="D85" s="152"/>
      <c r="E85" s="152"/>
      <c r="F85" s="139"/>
      <c r="G85" s="152"/>
      <c r="H85" s="152"/>
      <c r="I85" s="214"/>
      <c r="J85" s="94"/>
      <c r="K85" s="152"/>
      <c r="L85" s="152"/>
      <c r="M85" s="106"/>
      <c r="N85" s="106"/>
      <c r="O85" s="106"/>
      <c r="P85" s="202"/>
      <c r="Q85" s="33" t="s">
        <v>3</v>
      </c>
      <c r="R85" s="66">
        <f>R82</f>
        <v>0</v>
      </c>
      <c r="S85" s="30">
        <f t="shared" si="32"/>
        <v>0</v>
      </c>
      <c r="T85" s="30">
        <f>SUM(T81:T84)</f>
        <v>0</v>
      </c>
      <c r="U85" s="30">
        <v>0</v>
      </c>
      <c r="V85" s="52">
        <f t="shared" si="33"/>
        <v>0</v>
      </c>
      <c r="W85" s="30">
        <f>SUM(W81:W84)</f>
        <v>0</v>
      </c>
      <c r="X85" s="30">
        <f>SUM(X81:X84)</f>
        <v>0</v>
      </c>
      <c r="Y85" s="106"/>
      <c r="Z85" s="106"/>
      <c r="AA85" s="106"/>
      <c r="AB85" s="54"/>
      <c r="AC85" s="54"/>
      <c r="AD85" s="55"/>
    </row>
    <row r="86" spans="1:30" s="4" customFormat="1" ht="15.75" customHeight="1" x14ac:dyDescent="0.2">
      <c r="A86" s="108">
        <v>14</v>
      </c>
      <c r="B86" s="152" t="s">
        <v>9</v>
      </c>
      <c r="C86" s="152" t="s">
        <v>25</v>
      </c>
      <c r="D86" s="152" t="s">
        <v>380</v>
      </c>
      <c r="E86" s="152" t="s">
        <v>65</v>
      </c>
      <c r="F86" s="152">
        <v>5405.6</v>
      </c>
      <c r="G86" s="152" t="s">
        <v>264</v>
      </c>
      <c r="H86" s="152" t="s">
        <v>26</v>
      </c>
      <c r="I86" s="214">
        <v>186.4</v>
      </c>
      <c r="J86" s="152">
        <v>19.355599999999999</v>
      </c>
      <c r="K86" s="201" t="s">
        <v>381</v>
      </c>
      <c r="L86" s="201">
        <v>45436</v>
      </c>
      <c r="M86" s="8">
        <f>N86+O86</f>
        <v>28230.399999999998</v>
      </c>
      <c r="N86" s="8">
        <v>1372.12</v>
      </c>
      <c r="O86" s="8">
        <v>26858.28</v>
      </c>
      <c r="P86" s="202" t="s">
        <v>69</v>
      </c>
      <c r="Q86" s="41" t="s">
        <v>4</v>
      </c>
      <c r="R86" s="65"/>
      <c r="S86" s="28">
        <f t="shared" si="32"/>
        <v>10823.67</v>
      </c>
      <c r="T86" s="28">
        <v>5411.85</v>
      </c>
      <c r="U86" s="28">
        <v>5411.82</v>
      </c>
      <c r="V86" s="29">
        <f t="shared" si="33"/>
        <v>9000</v>
      </c>
      <c r="W86" s="28">
        <v>4980.0200000000004</v>
      </c>
      <c r="X86" s="28">
        <v>9000</v>
      </c>
      <c r="Y86" s="8">
        <f t="shared" ref="Y86:Z89" si="35">M86+S86-V86</f>
        <v>30054.07</v>
      </c>
      <c r="Z86" s="8">
        <f t="shared" si="35"/>
        <v>1803.9499999999998</v>
      </c>
      <c r="AA86" s="8">
        <f>O86+U86-X86+W86</f>
        <v>28250.12</v>
      </c>
      <c r="AB86" s="67">
        <v>1</v>
      </c>
      <c r="AC86" s="3"/>
      <c r="AD86" s="20"/>
    </row>
    <row r="87" spans="1:30" s="4" customFormat="1" ht="15.75" x14ac:dyDescent="0.2">
      <c r="A87" s="108"/>
      <c r="B87" s="152"/>
      <c r="C87" s="152"/>
      <c r="D87" s="152"/>
      <c r="E87" s="152"/>
      <c r="F87" s="152"/>
      <c r="G87" s="152"/>
      <c r="H87" s="152"/>
      <c r="I87" s="214"/>
      <c r="J87" s="152"/>
      <c r="K87" s="152"/>
      <c r="L87" s="152"/>
      <c r="M87" s="8">
        <f>N87+O87</f>
        <v>28230.399999999998</v>
      </c>
      <c r="N87" s="8">
        <v>1372.12</v>
      </c>
      <c r="O87" s="8">
        <v>26858.28</v>
      </c>
      <c r="P87" s="202"/>
      <c r="Q87" s="41" t="s">
        <v>5</v>
      </c>
      <c r="R87" s="64"/>
      <c r="S87" s="28">
        <f t="shared" si="32"/>
        <v>10823.67</v>
      </c>
      <c r="T87" s="28">
        <v>5411.85</v>
      </c>
      <c r="U87" s="28">
        <v>5411.82</v>
      </c>
      <c r="V87" s="29">
        <f t="shared" si="33"/>
        <v>34300</v>
      </c>
      <c r="W87" s="28">
        <v>5411.85</v>
      </c>
      <c r="X87" s="28">
        <v>34300</v>
      </c>
      <c r="Y87" s="8">
        <f t="shared" si="35"/>
        <v>4754.07</v>
      </c>
      <c r="Z87" s="8">
        <f t="shared" si="35"/>
        <v>1372.12</v>
      </c>
      <c r="AA87" s="8">
        <f>O87+U87-X87+W87</f>
        <v>3381.9499999999989</v>
      </c>
      <c r="AB87" s="3"/>
      <c r="AC87" s="3"/>
      <c r="AD87" s="20"/>
    </row>
    <row r="88" spans="1:30" s="4" customFormat="1" ht="15.75" x14ac:dyDescent="0.2">
      <c r="A88" s="108"/>
      <c r="B88" s="152"/>
      <c r="C88" s="152"/>
      <c r="D88" s="152"/>
      <c r="E88" s="152"/>
      <c r="F88" s="152"/>
      <c r="G88" s="152"/>
      <c r="H88" s="152"/>
      <c r="I88" s="214"/>
      <c r="J88" s="152"/>
      <c r="K88" s="152"/>
      <c r="L88" s="152"/>
      <c r="M88" s="8">
        <f>N88+O88</f>
        <v>28230.399999999998</v>
      </c>
      <c r="N88" s="8">
        <v>1372.12</v>
      </c>
      <c r="O88" s="8">
        <v>26858.28</v>
      </c>
      <c r="P88" s="202"/>
      <c r="Q88" s="41" t="s">
        <v>6</v>
      </c>
      <c r="R88" s="64"/>
      <c r="S88" s="28">
        <f t="shared" si="32"/>
        <v>10823.67</v>
      </c>
      <c r="T88" s="28">
        <v>5411.85</v>
      </c>
      <c r="U88" s="28">
        <v>5411.82</v>
      </c>
      <c r="V88" s="29">
        <f t="shared" si="33"/>
        <v>13860</v>
      </c>
      <c r="W88" s="28">
        <v>5411.85</v>
      </c>
      <c r="X88" s="28">
        <v>13860</v>
      </c>
      <c r="Y88" s="8">
        <f t="shared" si="35"/>
        <v>25194.07</v>
      </c>
      <c r="Z88" s="8">
        <f t="shared" si="35"/>
        <v>1372.12</v>
      </c>
      <c r="AA88" s="8">
        <f>O88+U88-X88+W88</f>
        <v>23821.949999999997</v>
      </c>
      <c r="AB88" s="3"/>
      <c r="AC88" s="3"/>
      <c r="AD88" s="20"/>
    </row>
    <row r="89" spans="1:30" s="4" customFormat="1" ht="15.75" x14ac:dyDescent="0.2">
      <c r="A89" s="108"/>
      <c r="B89" s="152"/>
      <c r="C89" s="152"/>
      <c r="D89" s="152"/>
      <c r="E89" s="152"/>
      <c r="F89" s="152"/>
      <c r="G89" s="152"/>
      <c r="H89" s="152"/>
      <c r="I89" s="214"/>
      <c r="J89" s="152"/>
      <c r="K89" s="152"/>
      <c r="L89" s="152"/>
      <c r="M89" s="8">
        <f>N89+O89</f>
        <v>28230.399999999998</v>
      </c>
      <c r="N89" s="8">
        <v>1372.12</v>
      </c>
      <c r="O89" s="8">
        <v>26858.28</v>
      </c>
      <c r="P89" s="202"/>
      <c r="Q89" s="41" t="s">
        <v>7</v>
      </c>
      <c r="R89" s="64"/>
      <c r="S89" s="28">
        <f t="shared" si="32"/>
        <v>10823.67</v>
      </c>
      <c r="T89" s="28">
        <v>5411.85</v>
      </c>
      <c r="U89" s="28">
        <v>5411.82</v>
      </c>
      <c r="V89" s="29">
        <f t="shared" si="33"/>
        <v>11000</v>
      </c>
      <c r="W89" s="28">
        <v>5411.85</v>
      </c>
      <c r="X89" s="28">
        <v>11000</v>
      </c>
      <c r="Y89" s="7">
        <f t="shared" si="35"/>
        <v>28054.07</v>
      </c>
      <c r="Z89" s="7">
        <f t="shared" si="35"/>
        <v>1372.12</v>
      </c>
      <c r="AA89" s="7">
        <f>O89+U89-X89+W89</f>
        <v>26681.949999999997</v>
      </c>
      <c r="AB89" s="3"/>
      <c r="AC89" s="3"/>
      <c r="AD89" s="20"/>
    </row>
    <row r="90" spans="1:30" s="4" customFormat="1" ht="15.75" x14ac:dyDescent="0.2">
      <c r="A90" s="108"/>
      <c r="B90" s="152"/>
      <c r="C90" s="152"/>
      <c r="D90" s="152"/>
      <c r="E90" s="152"/>
      <c r="F90" s="152"/>
      <c r="G90" s="152"/>
      <c r="H90" s="152"/>
      <c r="I90" s="214"/>
      <c r="J90" s="152"/>
      <c r="K90" s="152"/>
      <c r="L90" s="152"/>
      <c r="M90" s="106"/>
      <c r="N90" s="106"/>
      <c r="O90" s="106"/>
      <c r="P90" s="202"/>
      <c r="Q90" s="33" t="s">
        <v>3</v>
      </c>
      <c r="R90" s="64"/>
      <c r="S90" s="30">
        <f t="shared" si="32"/>
        <v>43294.68</v>
      </c>
      <c r="T90" s="30">
        <f>SUM(T86:T89)</f>
        <v>21647.4</v>
      </c>
      <c r="U90" s="30">
        <f>SUM(U86:U89)</f>
        <v>21647.279999999999</v>
      </c>
      <c r="V90" s="52">
        <f>X90</f>
        <v>68160</v>
      </c>
      <c r="W90" s="30">
        <f>SUM(W86:W89)</f>
        <v>21215.57</v>
      </c>
      <c r="X90" s="30">
        <f>SUM(X86:X89)</f>
        <v>68160</v>
      </c>
      <c r="Y90" s="106"/>
      <c r="Z90" s="106"/>
      <c r="AA90" s="106"/>
      <c r="AB90" s="54"/>
      <c r="AC90" s="54"/>
      <c r="AD90" s="55"/>
    </row>
    <row r="91" spans="1:30" s="4" customFormat="1" ht="12.75" customHeight="1" x14ac:dyDescent="0.2">
      <c r="A91" s="108">
        <v>15</v>
      </c>
      <c r="B91" s="152" t="s">
        <v>9</v>
      </c>
      <c r="C91" s="152" t="s">
        <v>28</v>
      </c>
      <c r="D91" s="152" t="s">
        <v>378</v>
      </c>
      <c r="E91" s="152" t="s">
        <v>65</v>
      </c>
      <c r="F91" s="109">
        <v>580</v>
      </c>
      <c r="G91" s="152" t="s">
        <v>165</v>
      </c>
      <c r="H91" s="152" t="s">
        <v>27</v>
      </c>
      <c r="I91" s="214">
        <v>10.1</v>
      </c>
      <c r="J91" s="152">
        <v>29</v>
      </c>
      <c r="K91" s="201">
        <v>45250</v>
      </c>
      <c r="L91" s="201">
        <v>47045</v>
      </c>
      <c r="M91" s="28">
        <f>N91+O91</f>
        <v>-327.99</v>
      </c>
      <c r="N91" s="28">
        <v>217.85</v>
      </c>
      <c r="O91" s="28">
        <v>-545.84</v>
      </c>
      <c r="P91" s="202" t="s">
        <v>68</v>
      </c>
      <c r="Q91" s="41" t="s">
        <v>4</v>
      </c>
      <c r="R91" s="65"/>
      <c r="S91" s="28">
        <f t="shared" si="32"/>
        <v>1208.22</v>
      </c>
      <c r="T91" s="28">
        <v>604.11</v>
      </c>
      <c r="U91" s="28">
        <v>604.11</v>
      </c>
      <c r="V91" s="29">
        <f>X91</f>
        <v>806</v>
      </c>
      <c r="W91" s="28">
        <v>620.59</v>
      </c>
      <c r="X91" s="28">
        <v>806</v>
      </c>
      <c r="Y91" s="8">
        <f t="shared" ref="Y91:Z94" si="36">M91+S91-V91</f>
        <v>74.230000000000018</v>
      </c>
      <c r="Z91" s="8">
        <f t="shared" si="36"/>
        <v>201.37</v>
      </c>
      <c r="AA91" s="8">
        <f>O91+U91-X91+W91</f>
        <v>-127.13999999999999</v>
      </c>
      <c r="AB91" s="3" t="s">
        <v>123</v>
      </c>
      <c r="AC91" s="3"/>
      <c r="AD91" s="20"/>
    </row>
    <row r="92" spans="1:30" s="4" customFormat="1" ht="15.75" x14ac:dyDescent="0.2">
      <c r="A92" s="108"/>
      <c r="B92" s="152"/>
      <c r="C92" s="152"/>
      <c r="D92" s="152"/>
      <c r="E92" s="152"/>
      <c r="F92" s="110"/>
      <c r="G92" s="152"/>
      <c r="H92" s="152"/>
      <c r="I92" s="214"/>
      <c r="J92" s="152"/>
      <c r="K92" s="152"/>
      <c r="L92" s="152"/>
      <c r="M92" s="28">
        <f>N92+O92</f>
        <v>-327.99</v>
      </c>
      <c r="N92" s="28">
        <v>217.85</v>
      </c>
      <c r="O92" s="28">
        <v>-545.84</v>
      </c>
      <c r="P92" s="202"/>
      <c r="Q92" s="41" t="s">
        <v>5</v>
      </c>
      <c r="R92" s="64"/>
      <c r="S92" s="28">
        <f t="shared" si="32"/>
        <v>1208.22</v>
      </c>
      <c r="T92" s="28">
        <v>604.11</v>
      </c>
      <c r="U92" s="28">
        <v>604.11</v>
      </c>
      <c r="V92" s="29">
        <f>X92</f>
        <v>1209</v>
      </c>
      <c r="W92" s="28">
        <v>604.11</v>
      </c>
      <c r="X92" s="28">
        <v>1209</v>
      </c>
      <c r="Y92" s="8">
        <f t="shared" si="36"/>
        <v>-328.77</v>
      </c>
      <c r="Z92" s="8">
        <f t="shared" si="36"/>
        <v>217.85000000000002</v>
      </c>
      <c r="AA92" s="8">
        <f>O92+U92-X92+W92</f>
        <v>-546.62</v>
      </c>
      <c r="AB92" s="3"/>
      <c r="AC92" s="3"/>
      <c r="AD92" s="20"/>
    </row>
    <row r="93" spans="1:30" s="4" customFormat="1" ht="15.75" x14ac:dyDescent="0.2">
      <c r="A93" s="108"/>
      <c r="B93" s="152"/>
      <c r="C93" s="152"/>
      <c r="D93" s="152"/>
      <c r="E93" s="152"/>
      <c r="F93" s="110"/>
      <c r="G93" s="152"/>
      <c r="H93" s="152"/>
      <c r="I93" s="214"/>
      <c r="J93" s="152"/>
      <c r="K93" s="152"/>
      <c r="L93" s="152"/>
      <c r="M93" s="28">
        <f>N93+O93</f>
        <v>-327.99</v>
      </c>
      <c r="N93" s="28">
        <v>217.85</v>
      </c>
      <c r="O93" s="28">
        <v>-545.84</v>
      </c>
      <c r="P93" s="202"/>
      <c r="Q93" s="41" t="s">
        <v>6</v>
      </c>
      <c r="R93" s="64"/>
      <c r="S93" s="28">
        <f t="shared" si="32"/>
        <v>1208.22</v>
      </c>
      <c r="T93" s="28">
        <v>604.11</v>
      </c>
      <c r="U93" s="28">
        <v>604.11</v>
      </c>
      <c r="V93" s="29">
        <f t="shared" ref="V93:V99" si="37">X93</f>
        <v>864</v>
      </c>
      <c r="W93" s="28">
        <v>604.11</v>
      </c>
      <c r="X93" s="28">
        <v>864</v>
      </c>
      <c r="Y93" s="8">
        <f t="shared" si="36"/>
        <v>16.230000000000018</v>
      </c>
      <c r="Z93" s="8">
        <f t="shared" si="36"/>
        <v>217.85000000000002</v>
      </c>
      <c r="AA93" s="8">
        <f>O93+U93-X93+W93</f>
        <v>-201.62</v>
      </c>
      <c r="AB93" s="3"/>
      <c r="AC93" s="3"/>
      <c r="AD93" s="20"/>
    </row>
    <row r="94" spans="1:30" s="4" customFormat="1" ht="15.75" x14ac:dyDescent="0.2">
      <c r="A94" s="108"/>
      <c r="B94" s="152"/>
      <c r="C94" s="152"/>
      <c r="D94" s="152"/>
      <c r="E94" s="152"/>
      <c r="F94" s="110"/>
      <c r="G94" s="152"/>
      <c r="H94" s="152"/>
      <c r="I94" s="214"/>
      <c r="J94" s="152"/>
      <c r="K94" s="152"/>
      <c r="L94" s="152"/>
      <c r="M94" s="28">
        <f>N94+O94</f>
        <v>-327.99</v>
      </c>
      <c r="N94" s="28">
        <v>217.85</v>
      </c>
      <c r="O94" s="28">
        <v>-545.84</v>
      </c>
      <c r="P94" s="202"/>
      <c r="Q94" s="41" t="s">
        <v>7</v>
      </c>
      <c r="R94" s="64"/>
      <c r="S94" s="28">
        <f t="shared" si="32"/>
        <v>1208.22</v>
      </c>
      <c r="T94" s="28">
        <v>604.11</v>
      </c>
      <c r="U94" s="28">
        <v>604.11</v>
      </c>
      <c r="V94" s="29">
        <f t="shared" si="37"/>
        <v>1612</v>
      </c>
      <c r="W94" s="28">
        <v>604.11</v>
      </c>
      <c r="X94" s="28">
        <v>1612</v>
      </c>
      <c r="Y94" s="7">
        <f t="shared" si="36"/>
        <v>-731.77</v>
      </c>
      <c r="Z94" s="7">
        <f t="shared" si="36"/>
        <v>217.85000000000002</v>
      </c>
      <c r="AA94" s="7">
        <f>O94+U94-X94+W94</f>
        <v>-949.62</v>
      </c>
      <c r="AB94" s="3"/>
      <c r="AC94" s="3"/>
      <c r="AD94" s="20"/>
    </row>
    <row r="95" spans="1:30" s="4" customFormat="1" ht="15.75" x14ac:dyDescent="0.2">
      <c r="A95" s="108"/>
      <c r="B95" s="152"/>
      <c r="C95" s="152"/>
      <c r="D95" s="152"/>
      <c r="E95" s="152"/>
      <c r="F95" s="111"/>
      <c r="G95" s="152"/>
      <c r="H95" s="152"/>
      <c r="I95" s="214"/>
      <c r="J95" s="152"/>
      <c r="K95" s="152"/>
      <c r="L95" s="152"/>
      <c r="M95" s="106"/>
      <c r="N95" s="106"/>
      <c r="O95" s="106"/>
      <c r="P95" s="202"/>
      <c r="Q95" s="33" t="s">
        <v>3</v>
      </c>
      <c r="R95" s="66">
        <f>R92</f>
        <v>0</v>
      </c>
      <c r="S95" s="30">
        <f>T95+U95</f>
        <v>4832.88</v>
      </c>
      <c r="T95" s="30">
        <f>SUM(T91:T94)</f>
        <v>2416.44</v>
      </c>
      <c r="U95" s="30">
        <f>SUM(U91:U94)</f>
        <v>2416.44</v>
      </c>
      <c r="V95" s="52">
        <f t="shared" si="37"/>
        <v>4491</v>
      </c>
      <c r="W95" s="30">
        <f>SUM(W91:W94)</f>
        <v>2432.92</v>
      </c>
      <c r="X95" s="30">
        <f>SUM(X91:X94)</f>
        <v>4491</v>
      </c>
      <c r="Y95" s="106"/>
      <c r="Z95" s="106"/>
      <c r="AA95" s="106"/>
      <c r="AB95" s="54"/>
      <c r="AC95" s="54"/>
      <c r="AD95" s="55"/>
    </row>
    <row r="96" spans="1:30" s="4" customFormat="1" ht="15.75" customHeight="1" x14ac:dyDescent="0.2">
      <c r="A96" s="108">
        <v>16</v>
      </c>
      <c r="B96" s="152" t="s">
        <v>9</v>
      </c>
      <c r="C96" s="152" t="s">
        <v>29</v>
      </c>
      <c r="D96" s="109" t="s">
        <v>377</v>
      </c>
      <c r="E96" s="152" t="s">
        <v>65</v>
      </c>
      <c r="F96" s="152">
        <v>1786.4</v>
      </c>
      <c r="G96" s="154" t="s">
        <v>55</v>
      </c>
      <c r="H96" s="152" t="s">
        <v>13</v>
      </c>
      <c r="I96" s="214">
        <v>61.6</v>
      </c>
      <c r="J96" s="94">
        <f>2161.54/I96</f>
        <v>35.089935064935062</v>
      </c>
      <c r="K96" s="201">
        <v>45261</v>
      </c>
      <c r="L96" s="201">
        <v>45595</v>
      </c>
      <c r="M96" s="8">
        <f>N96+O96</f>
        <v>0</v>
      </c>
      <c r="N96" s="8">
        <v>1080.77</v>
      </c>
      <c r="O96" s="8">
        <v>-1080.77</v>
      </c>
      <c r="P96" s="202" t="s">
        <v>68</v>
      </c>
      <c r="Q96" s="41" t="s">
        <v>4</v>
      </c>
      <c r="R96" s="68"/>
      <c r="S96" s="28">
        <f>T96+U96</f>
        <v>6484.62</v>
      </c>
      <c r="T96" s="28">
        <v>3242.31</v>
      </c>
      <c r="U96" s="28">
        <v>3242.31</v>
      </c>
      <c r="V96" s="29">
        <f t="shared" si="37"/>
        <v>6484.62</v>
      </c>
      <c r="W96" s="28">
        <v>3242.31</v>
      </c>
      <c r="X96" s="28">
        <v>6484.62</v>
      </c>
      <c r="Y96" s="8">
        <f t="shared" ref="Y96:Z99" si="38">M96+S96-V96</f>
        <v>0</v>
      </c>
      <c r="Z96" s="8">
        <f t="shared" si="38"/>
        <v>1080.77</v>
      </c>
      <c r="AA96" s="8">
        <f>O96+U96-X96+W96</f>
        <v>-1080.77</v>
      </c>
      <c r="AB96" s="3" t="s">
        <v>123</v>
      </c>
      <c r="AC96" s="3"/>
      <c r="AD96" s="20"/>
    </row>
    <row r="97" spans="1:30" s="4" customFormat="1" ht="15.75" x14ac:dyDescent="0.2">
      <c r="A97" s="108"/>
      <c r="B97" s="152"/>
      <c r="C97" s="152"/>
      <c r="D97" s="110"/>
      <c r="E97" s="152"/>
      <c r="F97" s="152"/>
      <c r="G97" s="154"/>
      <c r="H97" s="152"/>
      <c r="I97" s="214"/>
      <c r="J97" s="94"/>
      <c r="K97" s="152"/>
      <c r="L97" s="152"/>
      <c r="M97" s="8">
        <f>N97+O97</f>
        <v>0</v>
      </c>
      <c r="N97" s="8">
        <v>1080.77</v>
      </c>
      <c r="O97" s="8">
        <v>-1080.77</v>
      </c>
      <c r="P97" s="202"/>
      <c r="Q97" s="41" t="s">
        <v>5</v>
      </c>
      <c r="R97" s="64"/>
      <c r="S97" s="28">
        <f>T97+U97</f>
        <v>6484.62</v>
      </c>
      <c r="T97" s="28">
        <v>3242.31</v>
      </c>
      <c r="U97" s="28">
        <v>3242.31</v>
      </c>
      <c r="V97" s="29">
        <f t="shared" si="37"/>
        <v>6484.62</v>
      </c>
      <c r="W97" s="28">
        <v>3242.31</v>
      </c>
      <c r="X97" s="28">
        <v>6484.62</v>
      </c>
      <c r="Y97" s="8">
        <f t="shared" si="38"/>
        <v>0</v>
      </c>
      <c r="Z97" s="8">
        <f t="shared" si="38"/>
        <v>1080.77</v>
      </c>
      <c r="AA97" s="8">
        <f>O97+U97-X97+W97</f>
        <v>-1080.77</v>
      </c>
      <c r="AB97" s="3"/>
      <c r="AC97" s="3"/>
      <c r="AD97" s="20"/>
    </row>
    <row r="98" spans="1:30" s="4" customFormat="1" ht="15.75" x14ac:dyDescent="0.2">
      <c r="A98" s="108"/>
      <c r="B98" s="152"/>
      <c r="C98" s="152"/>
      <c r="D98" s="110"/>
      <c r="E98" s="152"/>
      <c r="F98" s="152"/>
      <c r="G98" s="154"/>
      <c r="H98" s="152"/>
      <c r="I98" s="214"/>
      <c r="J98" s="94"/>
      <c r="K98" s="152"/>
      <c r="L98" s="152"/>
      <c r="M98" s="8">
        <f>N98+O98</f>
        <v>0</v>
      </c>
      <c r="N98" s="8">
        <v>1080.77</v>
      </c>
      <c r="O98" s="8">
        <v>-1080.77</v>
      </c>
      <c r="P98" s="202"/>
      <c r="Q98" s="41" t="s">
        <v>6</v>
      </c>
      <c r="R98" s="64"/>
      <c r="S98" s="28">
        <f>T98+U98</f>
        <v>6484.62</v>
      </c>
      <c r="T98" s="28">
        <v>3242.31</v>
      </c>
      <c r="U98" s="28">
        <v>3242.31</v>
      </c>
      <c r="V98" s="29">
        <f t="shared" si="37"/>
        <v>6484.62</v>
      </c>
      <c r="W98" s="28">
        <v>3242.31</v>
      </c>
      <c r="X98" s="28">
        <v>6484.62</v>
      </c>
      <c r="Y98" s="8">
        <f t="shared" si="38"/>
        <v>0</v>
      </c>
      <c r="Z98" s="8">
        <f t="shared" si="38"/>
        <v>1080.77</v>
      </c>
      <c r="AA98" s="8">
        <f>O98+U98-X98+W98</f>
        <v>-1080.77</v>
      </c>
      <c r="AB98" s="3"/>
      <c r="AC98" s="3"/>
      <c r="AD98" s="20"/>
    </row>
    <row r="99" spans="1:30" s="4" customFormat="1" ht="15.75" x14ac:dyDescent="0.2">
      <c r="A99" s="108"/>
      <c r="B99" s="152"/>
      <c r="C99" s="152"/>
      <c r="D99" s="110"/>
      <c r="E99" s="152"/>
      <c r="F99" s="152"/>
      <c r="G99" s="154"/>
      <c r="H99" s="152"/>
      <c r="I99" s="214"/>
      <c r="J99" s="94"/>
      <c r="K99" s="152"/>
      <c r="L99" s="152"/>
      <c r="M99" s="8">
        <f>N99+O99</f>
        <v>0</v>
      </c>
      <c r="N99" s="8">
        <v>1080.77</v>
      </c>
      <c r="O99" s="8">
        <v>-1080.77</v>
      </c>
      <c r="P99" s="202"/>
      <c r="Q99" s="41" t="s">
        <v>7</v>
      </c>
      <c r="R99" s="64"/>
      <c r="S99" s="28">
        <f>T99+U99</f>
        <v>6484.62</v>
      </c>
      <c r="T99" s="28">
        <v>3242.31</v>
      </c>
      <c r="U99" s="28">
        <v>3242.31</v>
      </c>
      <c r="V99" s="29">
        <f t="shared" si="37"/>
        <v>6484.62</v>
      </c>
      <c r="W99" s="28">
        <v>3242.31</v>
      </c>
      <c r="X99" s="28">
        <v>6484.62</v>
      </c>
      <c r="Y99" s="7">
        <f t="shared" si="38"/>
        <v>0</v>
      </c>
      <c r="Z99" s="7">
        <f t="shared" si="38"/>
        <v>1080.77</v>
      </c>
      <c r="AA99" s="7">
        <f>O99+U99-X99+W99</f>
        <v>-1080.77</v>
      </c>
      <c r="AB99" s="3"/>
      <c r="AC99" s="3"/>
      <c r="AD99" s="20"/>
    </row>
    <row r="100" spans="1:30" s="4" customFormat="1" ht="15.75" x14ac:dyDescent="0.2">
      <c r="A100" s="108"/>
      <c r="B100" s="152"/>
      <c r="C100" s="152"/>
      <c r="D100" s="111"/>
      <c r="E100" s="152"/>
      <c r="F100" s="152"/>
      <c r="G100" s="154"/>
      <c r="H100" s="152"/>
      <c r="I100" s="214"/>
      <c r="J100" s="94"/>
      <c r="K100" s="152"/>
      <c r="L100" s="152"/>
      <c r="M100" s="106"/>
      <c r="N100" s="106"/>
      <c r="O100" s="106"/>
      <c r="P100" s="202"/>
      <c r="Q100" s="33" t="s">
        <v>3</v>
      </c>
      <c r="R100" s="66">
        <f>R97</f>
        <v>0</v>
      </c>
      <c r="S100" s="30">
        <f t="shared" ref="S100:X100" si="39">SUM(S96:S99)</f>
        <v>25938.48</v>
      </c>
      <c r="T100" s="30">
        <f t="shared" si="39"/>
        <v>12969.24</v>
      </c>
      <c r="U100" s="30">
        <f t="shared" si="39"/>
        <v>12969.24</v>
      </c>
      <c r="V100" s="30">
        <f t="shared" si="39"/>
        <v>25938.48</v>
      </c>
      <c r="W100" s="30">
        <f t="shared" si="39"/>
        <v>12969.24</v>
      </c>
      <c r="X100" s="30">
        <f t="shared" si="39"/>
        <v>25938.48</v>
      </c>
      <c r="Y100" s="106"/>
      <c r="Z100" s="106"/>
      <c r="AA100" s="106"/>
      <c r="AB100" s="54"/>
      <c r="AC100" s="54"/>
      <c r="AD100" s="55"/>
    </row>
    <row r="101" spans="1:30" s="4" customFormat="1" ht="15.75" customHeight="1" x14ac:dyDescent="0.2">
      <c r="A101" s="108">
        <v>17</v>
      </c>
      <c r="B101" s="152" t="s">
        <v>9</v>
      </c>
      <c r="C101" s="152" t="s">
        <v>31</v>
      </c>
      <c r="D101" s="109" t="s">
        <v>372</v>
      </c>
      <c r="E101" s="152" t="s">
        <v>65</v>
      </c>
      <c r="F101" s="152">
        <v>1412.3</v>
      </c>
      <c r="G101" s="152" t="s">
        <v>166</v>
      </c>
      <c r="H101" s="152" t="s">
        <v>54</v>
      </c>
      <c r="I101" s="214">
        <v>48.7</v>
      </c>
      <c r="J101" s="94">
        <f>762.64/I101</f>
        <v>15.659958932238192</v>
      </c>
      <c r="K101" s="201" t="s">
        <v>374</v>
      </c>
      <c r="L101" s="201">
        <v>45606</v>
      </c>
      <c r="M101" s="8">
        <f>N101+O101</f>
        <v>0</v>
      </c>
      <c r="N101" s="8">
        <v>381.32</v>
      </c>
      <c r="O101" s="8">
        <v>-381.32</v>
      </c>
      <c r="P101" s="202" t="s">
        <v>69</v>
      </c>
      <c r="Q101" s="41" t="s">
        <v>4</v>
      </c>
      <c r="R101" s="65"/>
      <c r="S101" s="28">
        <f>T101+U101</f>
        <v>2287.92</v>
      </c>
      <c r="T101" s="28">
        <v>1143.96</v>
      </c>
      <c r="U101" s="28">
        <v>1143.96</v>
      </c>
      <c r="V101" s="29">
        <f>X101</f>
        <v>2287.92</v>
      </c>
      <c r="W101" s="28">
        <v>1143.96</v>
      </c>
      <c r="X101" s="28">
        <v>2287.92</v>
      </c>
      <c r="Y101" s="8">
        <f t="shared" ref="Y101:Z104" si="40">M101+S101-V101</f>
        <v>0</v>
      </c>
      <c r="Z101" s="8">
        <f t="shared" si="40"/>
        <v>381.31999999999994</v>
      </c>
      <c r="AA101" s="8">
        <f>O101+U101-X101+W101</f>
        <v>-381.31999999999994</v>
      </c>
      <c r="AB101" s="3" t="s">
        <v>123</v>
      </c>
      <c r="AC101" s="3"/>
      <c r="AD101" s="20"/>
    </row>
    <row r="102" spans="1:30" s="4" customFormat="1" ht="15.75" x14ac:dyDescent="0.2">
      <c r="A102" s="108"/>
      <c r="B102" s="152"/>
      <c r="C102" s="152"/>
      <c r="D102" s="110"/>
      <c r="E102" s="152"/>
      <c r="F102" s="152"/>
      <c r="G102" s="152"/>
      <c r="H102" s="152"/>
      <c r="I102" s="214"/>
      <c r="J102" s="94"/>
      <c r="K102" s="152"/>
      <c r="L102" s="152"/>
      <c r="M102" s="8">
        <f>N102+O102</f>
        <v>0</v>
      </c>
      <c r="N102" s="8">
        <v>381.32</v>
      </c>
      <c r="O102" s="8">
        <v>-381.32</v>
      </c>
      <c r="P102" s="202"/>
      <c r="Q102" s="41" t="s">
        <v>5</v>
      </c>
      <c r="R102" s="64" t="e">
        <f>#REF!/2</f>
        <v>#REF!</v>
      </c>
      <c r="S102" s="28">
        <f>T102+U102</f>
        <v>2287.92</v>
      </c>
      <c r="T102" s="28">
        <v>1143.96</v>
      </c>
      <c r="U102" s="28">
        <v>1143.96</v>
      </c>
      <c r="V102" s="29">
        <f>X102</f>
        <v>3090.64</v>
      </c>
      <c r="W102" s="28">
        <v>1143.96</v>
      </c>
      <c r="X102" s="28">
        <v>3090.64</v>
      </c>
      <c r="Y102" s="8">
        <f t="shared" si="40"/>
        <v>-802.7199999999998</v>
      </c>
      <c r="Z102" s="8">
        <f t="shared" si="40"/>
        <v>381.31999999999994</v>
      </c>
      <c r="AA102" s="8">
        <f>O102+U102-X102+W102</f>
        <v>-1184.04</v>
      </c>
      <c r="AB102" s="3"/>
      <c r="AC102" s="3"/>
      <c r="AD102" s="20"/>
    </row>
    <row r="103" spans="1:30" s="4" customFormat="1" ht="15.75" x14ac:dyDescent="0.2">
      <c r="A103" s="108"/>
      <c r="B103" s="152"/>
      <c r="C103" s="152"/>
      <c r="D103" s="110"/>
      <c r="E103" s="152"/>
      <c r="F103" s="152"/>
      <c r="G103" s="152"/>
      <c r="H103" s="152"/>
      <c r="I103" s="214"/>
      <c r="J103" s="94"/>
      <c r="K103" s="152"/>
      <c r="L103" s="152"/>
      <c r="M103" s="8">
        <f>N103+O103</f>
        <v>0</v>
      </c>
      <c r="N103" s="8">
        <v>381.32</v>
      </c>
      <c r="O103" s="8">
        <v>-381.32</v>
      </c>
      <c r="P103" s="202"/>
      <c r="Q103" s="41" t="s">
        <v>6</v>
      </c>
      <c r="R103" s="64"/>
      <c r="S103" s="28">
        <f>T103+U103</f>
        <v>2287.92</v>
      </c>
      <c r="T103" s="28">
        <v>1143.96</v>
      </c>
      <c r="U103" s="28">
        <v>1143.96</v>
      </c>
      <c r="V103" s="29">
        <f>X103</f>
        <v>1552</v>
      </c>
      <c r="W103" s="28">
        <v>1143.96</v>
      </c>
      <c r="X103" s="28">
        <v>1552</v>
      </c>
      <c r="Y103" s="8">
        <f t="shared" si="40"/>
        <v>735.92000000000007</v>
      </c>
      <c r="Z103" s="8">
        <f t="shared" si="40"/>
        <v>381.31999999999994</v>
      </c>
      <c r="AA103" s="8">
        <f>O103+U103-X103+W103</f>
        <v>354.60000000000014</v>
      </c>
      <c r="AB103" s="3"/>
      <c r="AC103" s="3"/>
      <c r="AD103" s="20"/>
    </row>
    <row r="104" spans="1:30" s="4" customFormat="1" ht="15.75" x14ac:dyDescent="0.2">
      <c r="A104" s="108"/>
      <c r="B104" s="152"/>
      <c r="C104" s="152"/>
      <c r="D104" s="110"/>
      <c r="E104" s="152"/>
      <c r="F104" s="152"/>
      <c r="G104" s="152"/>
      <c r="H104" s="152"/>
      <c r="I104" s="214"/>
      <c r="J104" s="94"/>
      <c r="K104" s="152"/>
      <c r="L104" s="152"/>
      <c r="M104" s="8">
        <f>N104+O104</f>
        <v>0</v>
      </c>
      <c r="N104" s="8">
        <v>381.32</v>
      </c>
      <c r="O104" s="8">
        <v>-381.32</v>
      </c>
      <c r="P104" s="202"/>
      <c r="Q104" s="41" t="s">
        <v>7</v>
      </c>
      <c r="R104" s="64"/>
      <c r="S104" s="28">
        <f>T104+U104</f>
        <v>1016.85</v>
      </c>
      <c r="T104" s="28">
        <v>508.43</v>
      </c>
      <c r="U104" s="28">
        <v>508.42</v>
      </c>
      <c r="V104" s="29">
        <f>X104</f>
        <v>950.05</v>
      </c>
      <c r="W104" s="28">
        <v>889.75</v>
      </c>
      <c r="X104" s="28">
        <v>950.05</v>
      </c>
      <c r="Y104" s="7">
        <f t="shared" si="40"/>
        <v>66.800000000000068</v>
      </c>
      <c r="Z104" s="7">
        <f t="shared" si="40"/>
        <v>0</v>
      </c>
      <c r="AA104" s="7">
        <f>O104+U104-X104+W104</f>
        <v>66.800000000000068</v>
      </c>
      <c r="AB104" s="3"/>
      <c r="AC104" s="3"/>
      <c r="AD104" s="20"/>
    </row>
    <row r="105" spans="1:30" s="4" customFormat="1" ht="15.75" x14ac:dyDescent="0.2">
      <c r="A105" s="108"/>
      <c r="B105" s="152"/>
      <c r="C105" s="152"/>
      <c r="D105" s="111"/>
      <c r="E105" s="152"/>
      <c r="F105" s="152"/>
      <c r="G105" s="152"/>
      <c r="H105" s="152"/>
      <c r="I105" s="214"/>
      <c r="J105" s="94"/>
      <c r="K105" s="152"/>
      <c r="L105" s="152"/>
      <c r="M105" s="106"/>
      <c r="N105" s="106"/>
      <c r="O105" s="106"/>
      <c r="P105" s="202"/>
      <c r="Q105" s="33" t="s">
        <v>3</v>
      </c>
      <c r="R105" s="66" t="e">
        <f>R102</f>
        <v>#REF!</v>
      </c>
      <c r="S105" s="30">
        <f t="shared" ref="S105:X105" si="41">SUM(S101:S104)</f>
        <v>7880.6100000000006</v>
      </c>
      <c r="T105" s="30">
        <f t="shared" si="41"/>
        <v>3940.31</v>
      </c>
      <c r="U105" s="30">
        <f t="shared" si="41"/>
        <v>3940.3</v>
      </c>
      <c r="V105" s="30">
        <f t="shared" si="41"/>
        <v>7880.61</v>
      </c>
      <c r="W105" s="30">
        <f t="shared" si="41"/>
        <v>4321.63</v>
      </c>
      <c r="X105" s="30">
        <f t="shared" si="41"/>
        <v>7880.61</v>
      </c>
      <c r="Y105" s="106"/>
      <c r="Z105" s="106"/>
      <c r="AA105" s="106"/>
      <c r="AB105" s="54"/>
      <c r="AC105" s="54"/>
      <c r="AD105" s="55"/>
    </row>
    <row r="106" spans="1:30" s="4" customFormat="1" ht="15.75" customHeight="1" x14ac:dyDescent="0.2">
      <c r="A106" s="108">
        <v>18</v>
      </c>
      <c r="B106" s="152" t="s">
        <v>9</v>
      </c>
      <c r="C106" s="152" t="s">
        <v>32</v>
      </c>
      <c r="D106" s="109" t="s">
        <v>373</v>
      </c>
      <c r="E106" s="152" t="s">
        <v>65</v>
      </c>
      <c r="F106" s="152">
        <v>1162.9000000000001</v>
      </c>
      <c r="G106" s="152" t="s">
        <v>33</v>
      </c>
      <c r="H106" s="152" t="s">
        <v>34</v>
      </c>
      <c r="I106" s="214">
        <v>40.1</v>
      </c>
      <c r="J106" s="94">
        <f>781.47/I106</f>
        <v>19.488029925187032</v>
      </c>
      <c r="K106" s="201">
        <v>45140</v>
      </c>
      <c r="L106" s="201">
        <v>45474</v>
      </c>
      <c r="M106" s="8">
        <f>N106+O106</f>
        <v>2916.34</v>
      </c>
      <c r="N106" s="8">
        <v>681.01</v>
      </c>
      <c r="O106" s="8">
        <v>2235.33</v>
      </c>
      <c r="P106" s="202" t="s">
        <v>69</v>
      </c>
      <c r="Q106" s="41" t="s">
        <v>4</v>
      </c>
      <c r="R106" s="65"/>
      <c r="S106" s="28">
        <f t="shared" ref="S106:S115" si="42">T106+U106</f>
        <v>3684.06</v>
      </c>
      <c r="T106" s="28">
        <v>1842.03</v>
      </c>
      <c r="U106" s="28">
        <v>1842.03</v>
      </c>
      <c r="V106" s="29">
        <f t="shared" ref="V106:V111" si="43">X106</f>
        <v>0</v>
      </c>
      <c r="W106" s="28">
        <v>1909.03</v>
      </c>
      <c r="X106" s="28">
        <v>0</v>
      </c>
      <c r="Y106" s="8">
        <f t="shared" ref="Y106:Z109" si="44">M106+S106-V106</f>
        <v>6600.4</v>
      </c>
      <c r="Z106" s="8">
        <f t="shared" si="44"/>
        <v>614.01</v>
      </c>
      <c r="AA106" s="8">
        <f>O106+U106-X106+W106</f>
        <v>5986.3899999999994</v>
      </c>
      <c r="AB106" s="46">
        <v>1</v>
      </c>
      <c r="AC106" s="3"/>
      <c r="AD106" s="69"/>
    </row>
    <row r="107" spans="1:30" s="4" customFormat="1" ht="15.75" x14ac:dyDescent="0.2">
      <c r="A107" s="108"/>
      <c r="B107" s="152"/>
      <c r="C107" s="152"/>
      <c r="D107" s="110"/>
      <c r="E107" s="152"/>
      <c r="F107" s="152"/>
      <c r="G107" s="152"/>
      <c r="H107" s="152"/>
      <c r="I107" s="214"/>
      <c r="J107" s="94"/>
      <c r="K107" s="152"/>
      <c r="L107" s="152"/>
      <c r="M107" s="8">
        <f>N107+O107</f>
        <v>2916.34</v>
      </c>
      <c r="N107" s="8">
        <v>681.01</v>
      </c>
      <c r="O107" s="8">
        <v>2235.33</v>
      </c>
      <c r="P107" s="202"/>
      <c r="Q107" s="41" t="s">
        <v>5</v>
      </c>
      <c r="R107" s="64"/>
      <c r="S107" s="28">
        <f t="shared" si="42"/>
        <v>1228.02</v>
      </c>
      <c r="T107" s="28">
        <v>614.01</v>
      </c>
      <c r="U107" s="28">
        <v>614.01</v>
      </c>
      <c r="V107" s="29">
        <f t="shared" si="43"/>
        <v>850</v>
      </c>
      <c r="W107" s="28">
        <v>1228.02</v>
      </c>
      <c r="X107" s="28">
        <v>850</v>
      </c>
      <c r="Y107" s="8">
        <f t="shared" si="44"/>
        <v>3294.3600000000006</v>
      </c>
      <c r="Z107" s="8">
        <f t="shared" si="44"/>
        <v>67</v>
      </c>
      <c r="AA107" s="8">
        <f>O107+U107-X107+W107</f>
        <v>3227.36</v>
      </c>
      <c r="AB107" s="3"/>
      <c r="AC107" s="3"/>
      <c r="AD107" s="20"/>
    </row>
    <row r="108" spans="1:30" s="4" customFormat="1" ht="15.75" x14ac:dyDescent="0.2">
      <c r="A108" s="108"/>
      <c r="B108" s="152"/>
      <c r="C108" s="152"/>
      <c r="D108" s="110"/>
      <c r="E108" s="152"/>
      <c r="F108" s="152"/>
      <c r="G108" s="152"/>
      <c r="H108" s="152"/>
      <c r="I108" s="214"/>
      <c r="J108" s="94"/>
      <c r="K108" s="152"/>
      <c r="L108" s="152"/>
      <c r="M108" s="8">
        <f>N108+O108</f>
        <v>2916.34</v>
      </c>
      <c r="N108" s="8">
        <v>681.01</v>
      </c>
      <c r="O108" s="8">
        <v>2235.33</v>
      </c>
      <c r="P108" s="202"/>
      <c r="Q108" s="41" t="s">
        <v>6</v>
      </c>
      <c r="R108" s="64"/>
      <c r="S108" s="28">
        <f t="shared" si="42"/>
        <v>0</v>
      </c>
      <c r="T108" s="28">
        <v>0</v>
      </c>
      <c r="U108" s="28">
        <v>0</v>
      </c>
      <c r="V108" s="29">
        <f t="shared" si="43"/>
        <v>3000</v>
      </c>
      <c r="W108" s="28">
        <v>0</v>
      </c>
      <c r="X108" s="28">
        <v>3000</v>
      </c>
      <c r="Y108" s="8">
        <f t="shared" si="44"/>
        <v>-83.659999999999854</v>
      </c>
      <c r="Z108" s="8">
        <f t="shared" si="44"/>
        <v>681.01</v>
      </c>
      <c r="AA108" s="8">
        <f>O108+U108-X108+W108</f>
        <v>-764.67000000000007</v>
      </c>
      <c r="AB108" s="3"/>
      <c r="AC108" s="3"/>
      <c r="AD108" s="20"/>
    </row>
    <row r="109" spans="1:30" s="4" customFormat="1" ht="15.75" x14ac:dyDescent="0.2">
      <c r="A109" s="108"/>
      <c r="B109" s="152"/>
      <c r="C109" s="152"/>
      <c r="D109" s="110"/>
      <c r="E109" s="152"/>
      <c r="F109" s="152"/>
      <c r="G109" s="152"/>
      <c r="H109" s="152"/>
      <c r="I109" s="214"/>
      <c r="J109" s="94"/>
      <c r="K109" s="152"/>
      <c r="L109" s="152"/>
      <c r="M109" s="8">
        <f>N109+O109</f>
        <v>2916.34</v>
      </c>
      <c r="N109" s="8">
        <v>681.01</v>
      </c>
      <c r="O109" s="8">
        <v>2235.33</v>
      </c>
      <c r="P109" s="202"/>
      <c r="Q109" s="41" t="s">
        <v>7</v>
      </c>
      <c r="R109" s="64">
        <v>290.72000000000003</v>
      </c>
      <c r="S109" s="28">
        <f t="shared" si="42"/>
        <v>0</v>
      </c>
      <c r="T109" s="28">
        <v>0</v>
      </c>
      <c r="U109" s="28">
        <v>0</v>
      </c>
      <c r="V109" s="29">
        <f t="shared" si="43"/>
        <v>3978.42</v>
      </c>
      <c r="W109" s="28">
        <v>0</v>
      </c>
      <c r="X109" s="28">
        <v>3978.42</v>
      </c>
      <c r="Y109" s="7">
        <f t="shared" si="44"/>
        <v>-1062.08</v>
      </c>
      <c r="Z109" s="7">
        <f t="shared" si="44"/>
        <v>681.01</v>
      </c>
      <c r="AA109" s="7">
        <f>O109+U109-X109+W109</f>
        <v>-1743.0900000000001</v>
      </c>
      <c r="AB109" s="3"/>
      <c r="AC109" s="3"/>
      <c r="AD109" s="20"/>
    </row>
    <row r="110" spans="1:30" s="4" customFormat="1" ht="15.75" x14ac:dyDescent="0.2">
      <c r="A110" s="108"/>
      <c r="B110" s="152"/>
      <c r="C110" s="152"/>
      <c r="D110" s="111"/>
      <c r="E110" s="152"/>
      <c r="F110" s="152"/>
      <c r="G110" s="152"/>
      <c r="H110" s="152"/>
      <c r="I110" s="214"/>
      <c r="J110" s="94"/>
      <c r="K110" s="152"/>
      <c r="L110" s="152"/>
      <c r="M110" s="106"/>
      <c r="N110" s="106"/>
      <c r="O110" s="106"/>
      <c r="P110" s="202"/>
      <c r="Q110" s="33" t="s">
        <v>3</v>
      </c>
      <c r="R110" s="66">
        <f>R109</f>
        <v>290.72000000000003</v>
      </c>
      <c r="S110" s="30">
        <f t="shared" si="42"/>
        <v>4912.08</v>
      </c>
      <c r="T110" s="30">
        <f>SUM(T106:T109)</f>
        <v>2456.04</v>
      </c>
      <c r="U110" s="30">
        <f>SUM(U106:U109)</f>
        <v>2456.04</v>
      </c>
      <c r="V110" s="52">
        <f t="shared" si="43"/>
        <v>7828.42</v>
      </c>
      <c r="W110" s="30">
        <f>SUM(W106:W109)</f>
        <v>3137.05</v>
      </c>
      <c r="X110" s="30">
        <f>SUM(X106:X109)</f>
        <v>7828.42</v>
      </c>
      <c r="Y110" s="106"/>
      <c r="Z110" s="106"/>
      <c r="AA110" s="106"/>
      <c r="AB110" s="54"/>
      <c r="AC110" s="54"/>
      <c r="AD110" s="55"/>
    </row>
    <row r="111" spans="1:30" s="4" customFormat="1" ht="12.75" customHeight="1" x14ac:dyDescent="0.2">
      <c r="A111" s="108">
        <v>19</v>
      </c>
      <c r="B111" s="152" t="s">
        <v>9</v>
      </c>
      <c r="C111" s="152" t="s">
        <v>35</v>
      </c>
      <c r="D111" s="152" t="s">
        <v>372</v>
      </c>
      <c r="E111" s="152" t="s">
        <v>70</v>
      </c>
      <c r="F111" s="109">
        <v>1339.8</v>
      </c>
      <c r="G111" s="152" t="s">
        <v>167</v>
      </c>
      <c r="H111" s="152" t="s">
        <v>57</v>
      </c>
      <c r="I111" s="214">
        <v>46.2</v>
      </c>
      <c r="J111" s="152">
        <v>35.96</v>
      </c>
      <c r="K111" s="201">
        <v>45232</v>
      </c>
      <c r="L111" s="201">
        <v>47027</v>
      </c>
      <c r="M111" s="8">
        <f>N111+O111</f>
        <v>2835.3</v>
      </c>
      <c r="N111" s="8">
        <v>1443.31</v>
      </c>
      <c r="O111" s="8">
        <v>1391.99</v>
      </c>
      <c r="P111" s="202" t="s">
        <v>73</v>
      </c>
      <c r="Q111" s="41" t="s">
        <v>4</v>
      </c>
      <c r="R111" s="65"/>
      <c r="S111" s="28">
        <f t="shared" si="42"/>
        <v>6853.08</v>
      </c>
      <c r="T111" s="28">
        <v>3426.54</v>
      </c>
      <c r="U111" s="28">
        <v>3426.54</v>
      </c>
      <c r="V111" s="29">
        <f t="shared" si="43"/>
        <v>9690</v>
      </c>
      <c r="W111" s="28">
        <v>3727.67</v>
      </c>
      <c r="X111" s="28">
        <v>9690</v>
      </c>
      <c r="Y111" s="8">
        <f t="shared" ref="Y111:Z114" si="45">M111+S111-V111</f>
        <v>-1.6199999999989814</v>
      </c>
      <c r="Z111" s="8">
        <f t="shared" si="45"/>
        <v>1142.1800000000003</v>
      </c>
      <c r="AA111" s="8">
        <f>O111+U111-X111+W111</f>
        <v>-1143.8000000000002</v>
      </c>
      <c r="AB111" s="3" t="s">
        <v>123</v>
      </c>
      <c r="AC111" s="3"/>
      <c r="AD111" s="20"/>
    </row>
    <row r="112" spans="1:30" s="4" customFormat="1" ht="15.75" x14ac:dyDescent="0.2">
      <c r="A112" s="108"/>
      <c r="B112" s="152"/>
      <c r="C112" s="152"/>
      <c r="D112" s="152"/>
      <c r="E112" s="152"/>
      <c r="F112" s="110"/>
      <c r="G112" s="152"/>
      <c r="H112" s="152"/>
      <c r="I112" s="214"/>
      <c r="J112" s="152"/>
      <c r="K112" s="152"/>
      <c r="L112" s="152"/>
      <c r="M112" s="8">
        <f>N112+O112</f>
        <v>2835.3</v>
      </c>
      <c r="N112" s="8">
        <v>1443.31</v>
      </c>
      <c r="O112" s="8">
        <v>1391.99</v>
      </c>
      <c r="P112" s="202"/>
      <c r="Q112" s="41" t="s">
        <v>5</v>
      </c>
      <c r="R112" s="64"/>
      <c r="S112" s="28">
        <f t="shared" si="42"/>
        <v>6853.08</v>
      </c>
      <c r="T112" s="28">
        <v>3426.54</v>
      </c>
      <c r="U112" s="28">
        <v>3426.54</v>
      </c>
      <c r="V112" s="29">
        <f>X112</f>
        <v>6855</v>
      </c>
      <c r="W112" s="28">
        <v>3426.54</v>
      </c>
      <c r="X112" s="28">
        <v>6855</v>
      </c>
      <c r="Y112" s="8">
        <f t="shared" si="45"/>
        <v>2833.380000000001</v>
      </c>
      <c r="Z112" s="8">
        <f t="shared" si="45"/>
        <v>1443.3100000000004</v>
      </c>
      <c r="AA112" s="8">
        <f>O112+U112-X112+W112</f>
        <v>1390.0699999999997</v>
      </c>
      <c r="AB112" s="3"/>
      <c r="AC112" s="3"/>
      <c r="AD112" s="20"/>
    </row>
    <row r="113" spans="1:30" s="4" customFormat="1" ht="15.75" x14ac:dyDescent="0.2">
      <c r="A113" s="108"/>
      <c r="B113" s="152"/>
      <c r="C113" s="152"/>
      <c r="D113" s="152"/>
      <c r="E113" s="152"/>
      <c r="F113" s="110"/>
      <c r="G113" s="152"/>
      <c r="H113" s="152"/>
      <c r="I113" s="214"/>
      <c r="J113" s="152"/>
      <c r="K113" s="152"/>
      <c r="L113" s="152"/>
      <c r="M113" s="8">
        <f>N113+O113</f>
        <v>2835.3</v>
      </c>
      <c r="N113" s="8">
        <v>1443.31</v>
      </c>
      <c r="O113" s="8">
        <v>1391.99</v>
      </c>
      <c r="P113" s="202"/>
      <c r="Q113" s="41" t="s">
        <v>6</v>
      </c>
      <c r="R113" s="64"/>
      <c r="S113" s="28">
        <f t="shared" si="42"/>
        <v>6853.08</v>
      </c>
      <c r="T113" s="28">
        <v>3426.54</v>
      </c>
      <c r="U113" s="28">
        <v>3426.54</v>
      </c>
      <c r="V113" s="29">
        <f>X113</f>
        <v>6855</v>
      </c>
      <c r="W113" s="28">
        <v>3426.54</v>
      </c>
      <c r="X113" s="28">
        <v>6855</v>
      </c>
      <c r="Y113" s="8">
        <f t="shared" si="45"/>
        <v>2833.380000000001</v>
      </c>
      <c r="Z113" s="8">
        <f t="shared" si="45"/>
        <v>1443.3100000000004</v>
      </c>
      <c r="AA113" s="8">
        <f>O113+U113-X113+W113</f>
        <v>1390.0699999999997</v>
      </c>
      <c r="AB113" s="3"/>
      <c r="AC113" s="3"/>
      <c r="AD113" s="20"/>
    </row>
    <row r="114" spans="1:30" s="4" customFormat="1" ht="15.75" x14ac:dyDescent="0.2">
      <c r="A114" s="108"/>
      <c r="B114" s="152"/>
      <c r="C114" s="152"/>
      <c r="D114" s="152"/>
      <c r="E114" s="152"/>
      <c r="F114" s="110"/>
      <c r="G114" s="152"/>
      <c r="H114" s="152"/>
      <c r="I114" s="214"/>
      <c r="J114" s="152"/>
      <c r="K114" s="152"/>
      <c r="L114" s="152"/>
      <c r="M114" s="8">
        <f>N114+O114</f>
        <v>2835.3</v>
      </c>
      <c r="N114" s="8">
        <v>1443.31</v>
      </c>
      <c r="O114" s="8">
        <v>1391.99</v>
      </c>
      <c r="P114" s="202"/>
      <c r="Q114" s="41" t="s">
        <v>7</v>
      </c>
      <c r="R114" s="64"/>
      <c r="S114" s="28">
        <f t="shared" si="42"/>
        <v>6853.08</v>
      </c>
      <c r="T114" s="28">
        <v>3426.54</v>
      </c>
      <c r="U114" s="28">
        <v>3426.54</v>
      </c>
      <c r="V114" s="29">
        <f>X114</f>
        <v>6855</v>
      </c>
      <c r="W114" s="28">
        <v>3426.54</v>
      </c>
      <c r="X114" s="28">
        <v>6855</v>
      </c>
      <c r="Y114" s="7">
        <f t="shared" si="45"/>
        <v>2833.380000000001</v>
      </c>
      <c r="Z114" s="7">
        <f t="shared" si="45"/>
        <v>1443.3100000000004</v>
      </c>
      <c r="AA114" s="7">
        <f>O114+U114-X114+W114</f>
        <v>1390.0699999999997</v>
      </c>
      <c r="AB114" s="3"/>
      <c r="AC114" s="3"/>
      <c r="AD114" s="20"/>
    </row>
    <row r="115" spans="1:30" s="4" customFormat="1" ht="15.75" x14ac:dyDescent="0.2">
      <c r="A115" s="108"/>
      <c r="B115" s="152"/>
      <c r="C115" s="152"/>
      <c r="D115" s="152"/>
      <c r="E115" s="152"/>
      <c r="F115" s="111"/>
      <c r="G115" s="152"/>
      <c r="H115" s="152"/>
      <c r="I115" s="214"/>
      <c r="J115" s="152"/>
      <c r="K115" s="152"/>
      <c r="L115" s="152"/>
      <c r="M115" s="106"/>
      <c r="N115" s="106"/>
      <c r="O115" s="106"/>
      <c r="P115" s="202"/>
      <c r="Q115" s="33" t="s">
        <v>3</v>
      </c>
      <c r="R115" s="66">
        <f>R112</f>
        <v>0</v>
      </c>
      <c r="S115" s="30">
        <f t="shared" si="42"/>
        <v>27412.32</v>
      </c>
      <c r="T115" s="30">
        <f>SUM(T111:T114)</f>
        <v>13706.16</v>
      </c>
      <c r="U115" s="30">
        <f>SUM(U111:U114)</f>
        <v>13706.16</v>
      </c>
      <c r="V115" s="30">
        <f>SUM(V111:V114)</f>
        <v>30255</v>
      </c>
      <c r="W115" s="30">
        <f>SUM(W111:W114)</f>
        <v>14007.29</v>
      </c>
      <c r="X115" s="30">
        <f>SUM(X111:X114)</f>
        <v>30255</v>
      </c>
      <c r="Y115" s="106"/>
      <c r="Z115" s="106"/>
      <c r="AA115" s="106"/>
      <c r="AB115" s="54"/>
      <c r="AC115" s="54"/>
      <c r="AD115" s="55"/>
    </row>
    <row r="116" spans="1:30" s="4" customFormat="1" ht="15.75" customHeight="1" x14ac:dyDescent="0.2">
      <c r="A116" s="108">
        <v>20</v>
      </c>
      <c r="B116" s="152" t="s">
        <v>9</v>
      </c>
      <c r="C116" s="152" t="s">
        <v>74</v>
      </c>
      <c r="D116" s="152" t="s">
        <v>370</v>
      </c>
      <c r="E116" s="152" t="s">
        <v>266</v>
      </c>
      <c r="F116" s="152">
        <v>9967.2999999999993</v>
      </c>
      <c r="G116" s="154" t="s">
        <v>371</v>
      </c>
      <c r="H116" s="152" t="s">
        <v>75</v>
      </c>
      <c r="I116" s="248">
        <v>343.7</v>
      </c>
      <c r="J116" s="152">
        <v>32.659999999999997</v>
      </c>
      <c r="K116" s="201" t="s">
        <v>573</v>
      </c>
      <c r="L116" s="201" t="s">
        <v>572</v>
      </c>
      <c r="M116" s="8">
        <f>N116+O116</f>
        <v>15278.09</v>
      </c>
      <c r="N116" s="8">
        <v>7639.05</v>
      </c>
      <c r="O116" s="8">
        <v>7639.04</v>
      </c>
      <c r="P116" s="202" t="s">
        <v>69</v>
      </c>
      <c r="Q116" s="41" t="s">
        <v>4</v>
      </c>
      <c r="R116" s="65"/>
      <c r="S116" s="28">
        <f>T116+U116</f>
        <v>42651.57</v>
      </c>
      <c r="T116" s="28">
        <v>21325.8</v>
      </c>
      <c r="U116" s="28">
        <v>21325.77</v>
      </c>
      <c r="V116" s="29">
        <f>X116</f>
        <v>43712.47</v>
      </c>
      <c r="W116" s="28">
        <v>21856.25</v>
      </c>
      <c r="X116" s="28">
        <v>43712.47</v>
      </c>
      <c r="Y116" s="8">
        <f t="shared" ref="Y116:Z119" si="46">M116+S116-V116</f>
        <v>14217.190000000002</v>
      </c>
      <c r="Z116" s="8">
        <f t="shared" si="46"/>
        <v>7108.5999999999985</v>
      </c>
      <c r="AA116" s="8">
        <f>O116+U116-X116+W116</f>
        <v>7108.59</v>
      </c>
      <c r="AB116" s="3" t="s">
        <v>123</v>
      </c>
      <c r="AC116" s="3"/>
      <c r="AD116" s="20"/>
    </row>
    <row r="117" spans="1:30" s="4" customFormat="1" ht="15.75" x14ac:dyDescent="0.2">
      <c r="A117" s="108"/>
      <c r="B117" s="152"/>
      <c r="C117" s="152"/>
      <c r="D117" s="152"/>
      <c r="E117" s="152"/>
      <c r="F117" s="152"/>
      <c r="G117" s="154"/>
      <c r="H117" s="152"/>
      <c r="I117" s="248"/>
      <c r="J117" s="152"/>
      <c r="K117" s="152"/>
      <c r="L117" s="152"/>
      <c r="M117" s="8">
        <f>N117+O117</f>
        <v>15278.09</v>
      </c>
      <c r="N117" s="8">
        <v>7639.05</v>
      </c>
      <c r="O117" s="8">
        <v>7639.04</v>
      </c>
      <c r="P117" s="202"/>
      <c r="Q117" s="41" t="s">
        <v>5</v>
      </c>
      <c r="R117" s="64"/>
      <c r="S117" s="28">
        <f>T117+U117</f>
        <v>42651.57</v>
      </c>
      <c r="T117" s="28">
        <v>21325.8</v>
      </c>
      <c r="U117" s="28">
        <v>21325.77</v>
      </c>
      <c r="V117" s="29">
        <f>X117</f>
        <v>42651.57</v>
      </c>
      <c r="W117" s="28">
        <v>21325.8</v>
      </c>
      <c r="X117" s="28">
        <v>42651.57</v>
      </c>
      <c r="Y117" s="8">
        <f t="shared" si="46"/>
        <v>15278.090000000004</v>
      </c>
      <c r="Z117" s="8">
        <f t="shared" si="46"/>
        <v>7639.0499999999993</v>
      </c>
      <c r="AA117" s="8">
        <f>O117+U117-X117+W117</f>
        <v>7639.0400000000009</v>
      </c>
      <c r="AB117" s="3"/>
      <c r="AC117" s="3"/>
      <c r="AD117" s="20"/>
    </row>
    <row r="118" spans="1:30" s="4" customFormat="1" ht="15.75" x14ac:dyDescent="0.2">
      <c r="A118" s="108"/>
      <c r="B118" s="152"/>
      <c r="C118" s="152"/>
      <c r="D118" s="152"/>
      <c r="E118" s="152"/>
      <c r="F118" s="152"/>
      <c r="G118" s="154"/>
      <c r="H118" s="152"/>
      <c r="I118" s="248"/>
      <c r="J118" s="152"/>
      <c r="K118" s="152"/>
      <c r="L118" s="152"/>
      <c r="M118" s="8">
        <f>N118+O118</f>
        <v>15278.09</v>
      </c>
      <c r="N118" s="8">
        <v>7639.05</v>
      </c>
      <c r="O118" s="8">
        <v>7639.04</v>
      </c>
      <c r="P118" s="202"/>
      <c r="Q118" s="41" t="s">
        <v>6</v>
      </c>
      <c r="R118" s="64"/>
      <c r="S118" s="28">
        <f>T118+U118</f>
        <v>42651.57</v>
      </c>
      <c r="T118" s="28">
        <v>21325.8</v>
      </c>
      <c r="U118" s="28">
        <v>21325.77</v>
      </c>
      <c r="V118" s="29">
        <f>X118</f>
        <v>42651.57</v>
      </c>
      <c r="W118" s="28">
        <v>21325.8</v>
      </c>
      <c r="X118" s="28">
        <v>42651.57</v>
      </c>
      <c r="Y118" s="8">
        <f t="shared" si="46"/>
        <v>15278.090000000004</v>
      </c>
      <c r="Z118" s="8">
        <f t="shared" si="46"/>
        <v>7639.0499999999993</v>
      </c>
      <c r="AA118" s="8">
        <f>O118+U118-X118+W118</f>
        <v>7639.0400000000009</v>
      </c>
      <c r="AB118" s="3"/>
      <c r="AC118" s="3"/>
      <c r="AD118" s="20"/>
    </row>
    <row r="119" spans="1:30" s="4" customFormat="1" ht="15.75" x14ac:dyDescent="0.2">
      <c r="A119" s="108"/>
      <c r="B119" s="152"/>
      <c r="C119" s="152"/>
      <c r="D119" s="152"/>
      <c r="E119" s="152"/>
      <c r="F119" s="152"/>
      <c r="G119" s="154"/>
      <c r="H119" s="152"/>
      <c r="I119" s="248"/>
      <c r="J119" s="152"/>
      <c r="K119" s="152"/>
      <c r="L119" s="152"/>
      <c r="M119" s="8">
        <f>N119+O119</f>
        <v>15278.09</v>
      </c>
      <c r="N119" s="8">
        <v>7639.05</v>
      </c>
      <c r="O119" s="8">
        <v>7639.04</v>
      </c>
      <c r="P119" s="202"/>
      <c r="Q119" s="41" t="s">
        <v>7</v>
      </c>
      <c r="R119" s="64"/>
      <c r="S119" s="28">
        <f>T119+U119</f>
        <v>28086.85</v>
      </c>
      <c r="T119" s="28">
        <v>14043.43</v>
      </c>
      <c r="U119" s="28">
        <v>14043.42</v>
      </c>
      <c r="V119" s="29">
        <f>X119</f>
        <v>24499.32</v>
      </c>
      <c r="W119" s="28">
        <v>13521.43</v>
      </c>
      <c r="X119" s="28">
        <v>24499.32</v>
      </c>
      <c r="Y119" s="7">
        <f t="shared" si="46"/>
        <v>18865.620000000003</v>
      </c>
      <c r="Z119" s="7">
        <f t="shared" si="46"/>
        <v>8161.0499999999993</v>
      </c>
      <c r="AA119" s="7">
        <f>O119+U119-X119+W119</f>
        <v>10704.57</v>
      </c>
      <c r="AB119" s="3"/>
      <c r="AC119" s="3"/>
      <c r="AD119" s="20"/>
    </row>
    <row r="120" spans="1:30" s="4" customFormat="1" ht="15.75" x14ac:dyDescent="0.2">
      <c r="A120" s="108"/>
      <c r="B120" s="152"/>
      <c r="C120" s="152"/>
      <c r="D120" s="152"/>
      <c r="E120" s="152"/>
      <c r="F120" s="152"/>
      <c r="G120" s="154"/>
      <c r="H120" s="152"/>
      <c r="I120" s="248"/>
      <c r="J120" s="152"/>
      <c r="K120" s="152"/>
      <c r="L120" s="152"/>
      <c r="M120" s="106"/>
      <c r="N120" s="106"/>
      <c r="O120" s="106"/>
      <c r="P120" s="202"/>
      <c r="Q120" s="33" t="s">
        <v>3</v>
      </c>
      <c r="R120" s="66"/>
      <c r="S120" s="30">
        <f t="shared" ref="S120:X120" si="47">SUM(S116:S119)</f>
        <v>156041.56</v>
      </c>
      <c r="T120" s="30">
        <f t="shared" si="47"/>
        <v>78020.829999999987</v>
      </c>
      <c r="U120" s="30">
        <f t="shared" si="47"/>
        <v>78020.73</v>
      </c>
      <c r="V120" s="30">
        <f t="shared" si="47"/>
        <v>153514.93000000002</v>
      </c>
      <c r="W120" s="30">
        <f t="shared" si="47"/>
        <v>78029.279999999999</v>
      </c>
      <c r="X120" s="30">
        <f t="shared" si="47"/>
        <v>153514.93000000002</v>
      </c>
      <c r="Y120" s="106"/>
      <c r="Z120" s="106"/>
      <c r="AA120" s="106"/>
      <c r="AB120" s="54"/>
      <c r="AC120" s="54"/>
      <c r="AD120" s="55"/>
    </row>
    <row r="121" spans="1:30" s="4" customFormat="1" ht="15.75" customHeight="1" x14ac:dyDescent="0.2">
      <c r="A121" s="108">
        <v>21</v>
      </c>
      <c r="B121" s="152" t="s">
        <v>9</v>
      </c>
      <c r="C121" s="152" t="s">
        <v>38</v>
      </c>
      <c r="D121" s="152" t="s">
        <v>369</v>
      </c>
      <c r="E121" s="152" t="s">
        <v>65</v>
      </c>
      <c r="F121" s="152">
        <v>580</v>
      </c>
      <c r="G121" s="152" t="s">
        <v>168</v>
      </c>
      <c r="H121" s="152" t="s">
        <v>30</v>
      </c>
      <c r="I121" s="214">
        <v>12.7</v>
      </c>
      <c r="J121" s="152">
        <v>22.97</v>
      </c>
      <c r="K121" s="201" t="s">
        <v>483</v>
      </c>
      <c r="L121" s="201" t="s">
        <v>484</v>
      </c>
      <c r="M121" s="8">
        <f>N121+O121</f>
        <v>261.11</v>
      </c>
      <c r="N121" s="8">
        <v>85.52</v>
      </c>
      <c r="O121" s="8">
        <v>175.59</v>
      </c>
      <c r="P121" s="202" t="s">
        <v>68</v>
      </c>
      <c r="Q121" s="42" t="s">
        <v>4</v>
      </c>
      <c r="R121" s="65"/>
      <c r="S121" s="28">
        <f>T121+U121</f>
        <v>596.64</v>
      </c>
      <c r="T121" s="28">
        <v>298.32</v>
      </c>
      <c r="U121" s="28">
        <v>298.32</v>
      </c>
      <c r="V121" s="29">
        <f>X121</f>
        <v>658.87</v>
      </c>
      <c r="W121" s="28">
        <v>284.39999999999998</v>
      </c>
      <c r="X121" s="28">
        <v>658.87</v>
      </c>
      <c r="Y121" s="8">
        <f t="shared" ref="Y121:Z124" si="48">M121+S121-V121</f>
        <v>198.88</v>
      </c>
      <c r="Z121" s="8">
        <f t="shared" si="48"/>
        <v>99.44</v>
      </c>
      <c r="AA121" s="8">
        <f>O121+U121-X121+W121</f>
        <v>99.439999999999941</v>
      </c>
      <c r="AB121" s="3" t="s">
        <v>123</v>
      </c>
      <c r="AC121" s="3"/>
      <c r="AD121" s="20"/>
    </row>
    <row r="122" spans="1:30" s="4" customFormat="1" ht="15.75" x14ac:dyDescent="0.2">
      <c r="A122" s="108"/>
      <c r="B122" s="152"/>
      <c r="C122" s="152"/>
      <c r="D122" s="152"/>
      <c r="E122" s="152"/>
      <c r="F122" s="152"/>
      <c r="G122" s="152"/>
      <c r="H122" s="152"/>
      <c r="I122" s="214"/>
      <c r="J122" s="152"/>
      <c r="K122" s="152"/>
      <c r="L122" s="152"/>
      <c r="M122" s="8">
        <f>N122+O122</f>
        <v>261.11</v>
      </c>
      <c r="N122" s="8">
        <v>85.52</v>
      </c>
      <c r="O122" s="8">
        <v>175.59</v>
      </c>
      <c r="P122" s="202"/>
      <c r="Q122" s="42" t="s">
        <v>5</v>
      </c>
      <c r="R122" s="64"/>
      <c r="S122" s="28">
        <f>T122+U122</f>
        <v>596.64</v>
      </c>
      <c r="T122" s="28">
        <v>298.32</v>
      </c>
      <c r="U122" s="28">
        <v>298.32</v>
      </c>
      <c r="V122" s="29">
        <f>X122</f>
        <v>596.66</v>
      </c>
      <c r="W122" s="28">
        <v>298.32</v>
      </c>
      <c r="X122" s="28">
        <v>596.66</v>
      </c>
      <c r="Y122" s="8">
        <f t="shared" si="48"/>
        <v>261.09000000000003</v>
      </c>
      <c r="Z122" s="8">
        <f t="shared" si="48"/>
        <v>85.519999999999982</v>
      </c>
      <c r="AA122" s="8">
        <f t="shared" ref="AA122:AA123" si="49">O122+U122-X122+W122</f>
        <v>175.57</v>
      </c>
      <c r="AB122" s="3"/>
      <c r="AC122" s="3"/>
      <c r="AD122" s="20"/>
    </row>
    <row r="123" spans="1:30" s="4" customFormat="1" ht="15.75" x14ac:dyDescent="0.2">
      <c r="A123" s="108"/>
      <c r="B123" s="152"/>
      <c r="C123" s="152"/>
      <c r="D123" s="152"/>
      <c r="E123" s="152"/>
      <c r="F123" s="152"/>
      <c r="G123" s="152"/>
      <c r="H123" s="152"/>
      <c r="I123" s="214"/>
      <c r="J123" s="152"/>
      <c r="K123" s="152"/>
      <c r="L123" s="152"/>
      <c r="M123" s="8">
        <f>N123+O123</f>
        <v>261.11</v>
      </c>
      <c r="N123" s="8">
        <v>85.52</v>
      </c>
      <c r="O123" s="8">
        <v>175.59</v>
      </c>
      <c r="P123" s="202"/>
      <c r="Q123" s="42" t="s">
        <v>6</v>
      </c>
      <c r="R123" s="64">
        <v>290</v>
      </c>
      <c r="S123" s="28">
        <f>T123+U123</f>
        <v>596.64</v>
      </c>
      <c r="T123" s="28">
        <v>298.32</v>
      </c>
      <c r="U123" s="28">
        <v>298.32</v>
      </c>
      <c r="V123" s="29">
        <f>X123</f>
        <v>596.64</v>
      </c>
      <c r="W123" s="28">
        <v>298.32</v>
      </c>
      <c r="X123" s="28">
        <v>596.64</v>
      </c>
      <c r="Y123" s="8">
        <f t="shared" si="48"/>
        <v>261.11</v>
      </c>
      <c r="Z123" s="8">
        <f t="shared" si="48"/>
        <v>85.519999999999982</v>
      </c>
      <c r="AA123" s="8">
        <f t="shared" si="49"/>
        <v>175.58999999999997</v>
      </c>
      <c r="AB123" s="3"/>
      <c r="AC123" s="3"/>
      <c r="AD123" s="20"/>
    </row>
    <row r="124" spans="1:30" s="4" customFormat="1" ht="15.75" x14ac:dyDescent="0.2">
      <c r="A124" s="108"/>
      <c r="B124" s="152"/>
      <c r="C124" s="152"/>
      <c r="D124" s="152"/>
      <c r="E124" s="152"/>
      <c r="F124" s="152"/>
      <c r="G124" s="152"/>
      <c r="H124" s="152"/>
      <c r="I124" s="214"/>
      <c r="J124" s="152"/>
      <c r="K124" s="152"/>
      <c r="L124" s="152"/>
      <c r="M124" s="8">
        <f>N124+O124</f>
        <v>261.11</v>
      </c>
      <c r="N124" s="8">
        <v>85.52</v>
      </c>
      <c r="O124" s="8">
        <v>175.59</v>
      </c>
      <c r="P124" s="202"/>
      <c r="Q124" s="42" t="s">
        <v>7</v>
      </c>
      <c r="R124" s="64"/>
      <c r="S124" s="28">
        <f>T124+U124</f>
        <v>596.64</v>
      </c>
      <c r="T124" s="28">
        <v>298.32</v>
      </c>
      <c r="U124" s="28">
        <v>298.32</v>
      </c>
      <c r="V124" s="29">
        <f>X124</f>
        <v>595.28</v>
      </c>
      <c r="W124" s="28">
        <v>298.32</v>
      </c>
      <c r="X124" s="28">
        <v>595.28</v>
      </c>
      <c r="Y124" s="7">
        <f t="shared" si="48"/>
        <v>262.47000000000003</v>
      </c>
      <c r="Z124" s="7">
        <f t="shared" si="48"/>
        <v>85.519999999999982</v>
      </c>
      <c r="AA124" s="7">
        <f>O124+U124-X124+W124</f>
        <v>176.95</v>
      </c>
      <c r="AB124" s="3"/>
      <c r="AC124" s="3"/>
      <c r="AD124" s="20"/>
    </row>
    <row r="125" spans="1:30" s="4" customFormat="1" ht="15.75" x14ac:dyDescent="0.2">
      <c r="A125" s="108"/>
      <c r="B125" s="152"/>
      <c r="C125" s="152"/>
      <c r="D125" s="152"/>
      <c r="E125" s="152"/>
      <c r="F125" s="152"/>
      <c r="G125" s="152"/>
      <c r="H125" s="152"/>
      <c r="I125" s="214"/>
      <c r="J125" s="152"/>
      <c r="K125" s="152"/>
      <c r="L125" s="152"/>
      <c r="M125" s="106"/>
      <c r="N125" s="106"/>
      <c r="O125" s="106"/>
      <c r="P125" s="202"/>
      <c r="Q125" s="33" t="s">
        <v>3</v>
      </c>
      <c r="R125" s="66">
        <f>R123</f>
        <v>290</v>
      </c>
      <c r="S125" s="30">
        <f t="shared" ref="S125:X125" si="50">SUM(S121:S124)</f>
        <v>2386.56</v>
      </c>
      <c r="T125" s="30">
        <f t="shared" si="50"/>
        <v>1193.28</v>
      </c>
      <c r="U125" s="30">
        <f t="shared" si="50"/>
        <v>1193.28</v>
      </c>
      <c r="V125" s="30">
        <f t="shared" si="50"/>
        <v>2447.4499999999998</v>
      </c>
      <c r="W125" s="30">
        <f t="shared" si="50"/>
        <v>1179.3599999999999</v>
      </c>
      <c r="X125" s="30">
        <f t="shared" si="50"/>
        <v>2447.4499999999998</v>
      </c>
      <c r="Y125" s="106"/>
      <c r="Z125" s="106"/>
      <c r="AA125" s="106"/>
      <c r="AB125" s="54"/>
      <c r="AC125" s="54"/>
      <c r="AD125" s="55"/>
    </row>
    <row r="126" spans="1:30" s="4" customFormat="1" ht="15.75" customHeight="1" x14ac:dyDescent="0.2">
      <c r="A126" s="108">
        <v>22</v>
      </c>
      <c r="B126" s="152" t="s">
        <v>9</v>
      </c>
      <c r="C126" s="152" t="s">
        <v>53</v>
      </c>
      <c r="D126" s="152" t="s">
        <v>369</v>
      </c>
      <c r="E126" s="152" t="s">
        <v>65</v>
      </c>
      <c r="F126" s="152">
        <v>3729.4</v>
      </c>
      <c r="G126" s="152" t="s">
        <v>169</v>
      </c>
      <c r="H126" s="154" t="s">
        <v>39</v>
      </c>
      <c r="I126" s="214">
        <v>128.6</v>
      </c>
      <c r="J126" s="152">
        <v>33.020000000000003</v>
      </c>
      <c r="K126" s="201" t="s">
        <v>486</v>
      </c>
      <c r="L126" s="201" t="s">
        <v>485</v>
      </c>
      <c r="M126" s="8">
        <f>N126+O126</f>
        <v>4859.25</v>
      </c>
      <c r="N126" s="8">
        <v>2429.61</v>
      </c>
      <c r="O126" s="8">
        <v>2429.64</v>
      </c>
      <c r="P126" s="202" t="s">
        <v>69</v>
      </c>
      <c r="Q126" s="42" t="s">
        <v>4</v>
      </c>
      <c r="R126" s="65"/>
      <c r="S126" s="28">
        <f>T126+U126</f>
        <v>14153.07</v>
      </c>
      <c r="T126" s="28">
        <v>7076.55</v>
      </c>
      <c r="U126" s="29">
        <v>7076.52</v>
      </c>
      <c r="V126" s="29">
        <f>X126</f>
        <v>14294.6</v>
      </c>
      <c r="W126" s="28">
        <v>7147.31</v>
      </c>
      <c r="X126" s="28">
        <v>14294.6</v>
      </c>
      <c r="Y126" s="8">
        <f t="shared" ref="Y126:Z129" si="51">M126+S126-V126</f>
        <v>4717.7199999999993</v>
      </c>
      <c r="Z126" s="8">
        <f t="shared" si="51"/>
        <v>2358.8499999999995</v>
      </c>
      <c r="AA126" s="8">
        <f>O126+U126-X126+W126</f>
        <v>2358.87</v>
      </c>
      <c r="AB126" s="3" t="s">
        <v>123</v>
      </c>
      <c r="AC126" s="3"/>
      <c r="AD126" s="20"/>
    </row>
    <row r="127" spans="1:30" s="4" customFormat="1" ht="15.75" x14ac:dyDescent="0.2">
      <c r="A127" s="108"/>
      <c r="B127" s="152"/>
      <c r="C127" s="152"/>
      <c r="D127" s="152"/>
      <c r="E127" s="152"/>
      <c r="F127" s="152"/>
      <c r="G127" s="152"/>
      <c r="H127" s="154"/>
      <c r="I127" s="214"/>
      <c r="J127" s="152"/>
      <c r="K127" s="152"/>
      <c r="L127" s="152"/>
      <c r="M127" s="8">
        <f>N127+O127</f>
        <v>4859.25</v>
      </c>
      <c r="N127" s="8">
        <v>2429.61</v>
      </c>
      <c r="O127" s="8">
        <v>2429.64</v>
      </c>
      <c r="P127" s="202"/>
      <c r="Q127" s="42" t="s">
        <v>5</v>
      </c>
      <c r="R127" s="64"/>
      <c r="S127" s="28">
        <f>T127+U127</f>
        <v>14153.07</v>
      </c>
      <c r="T127" s="28">
        <v>7076.55</v>
      </c>
      <c r="U127" s="29">
        <v>7076.52</v>
      </c>
      <c r="V127" s="29">
        <f>X127</f>
        <v>14153.07</v>
      </c>
      <c r="W127" s="28">
        <v>7076.55</v>
      </c>
      <c r="X127" s="28">
        <v>14153.07</v>
      </c>
      <c r="Y127" s="8">
        <f t="shared" si="51"/>
        <v>4859.25</v>
      </c>
      <c r="Z127" s="8">
        <f t="shared" si="51"/>
        <v>2429.6099999999997</v>
      </c>
      <c r="AA127" s="8">
        <f>O127+U127-X127+W127</f>
        <v>2429.6400000000003</v>
      </c>
      <c r="AB127" s="3"/>
      <c r="AC127" s="3"/>
      <c r="AD127" s="20"/>
    </row>
    <row r="128" spans="1:30" s="4" customFormat="1" ht="15.75" x14ac:dyDescent="0.2">
      <c r="A128" s="108"/>
      <c r="B128" s="152"/>
      <c r="C128" s="152"/>
      <c r="D128" s="152"/>
      <c r="E128" s="152"/>
      <c r="F128" s="152"/>
      <c r="G128" s="152"/>
      <c r="H128" s="154"/>
      <c r="I128" s="214"/>
      <c r="J128" s="152"/>
      <c r="K128" s="152"/>
      <c r="L128" s="152"/>
      <c r="M128" s="8">
        <f>N128+O128</f>
        <v>4859.25</v>
      </c>
      <c r="N128" s="8">
        <v>2429.61</v>
      </c>
      <c r="O128" s="8">
        <v>2429.64</v>
      </c>
      <c r="P128" s="202"/>
      <c r="Q128" s="42" t="s">
        <v>6</v>
      </c>
      <c r="R128" s="64">
        <v>1864.7</v>
      </c>
      <c r="S128" s="28">
        <f>T128+U128</f>
        <v>14153.07</v>
      </c>
      <c r="T128" s="28">
        <v>7076.55</v>
      </c>
      <c r="U128" s="29">
        <v>7076.52</v>
      </c>
      <c r="V128" s="29">
        <f>X128</f>
        <v>14153.07</v>
      </c>
      <c r="W128" s="28">
        <v>7076.55</v>
      </c>
      <c r="X128" s="28">
        <v>14153.07</v>
      </c>
      <c r="Y128" s="8">
        <f t="shared" si="51"/>
        <v>4859.25</v>
      </c>
      <c r="Z128" s="8">
        <f t="shared" si="51"/>
        <v>2429.6099999999997</v>
      </c>
      <c r="AA128" s="8">
        <f>O128+U128-X128+W128</f>
        <v>2429.6400000000003</v>
      </c>
      <c r="AB128" s="3"/>
      <c r="AC128" s="3"/>
      <c r="AD128" s="20"/>
    </row>
    <row r="129" spans="1:30" s="4" customFormat="1" ht="15.75" x14ac:dyDescent="0.2">
      <c r="A129" s="108"/>
      <c r="B129" s="152"/>
      <c r="C129" s="152"/>
      <c r="D129" s="152"/>
      <c r="E129" s="152"/>
      <c r="F129" s="152"/>
      <c r="G129" s="152"/>
      <c r="H129" s="154"/>
      <c r="I129" s="214"/>
      <c r="J129" s="152"/>
      <c r="K129" s="152"/>
      <c r="L129" s="152"/>
      <c r="M129" s="8">
        <f>N129+O129</f>
        <v>4859.25</v>
      </c>
      <c r="N129" s="8">
        <v>2429.61</v>
      </c>
      <c r="O129" s="8">
        <v>2429.64</v>
      </c>
      <c r="P129" s="202"/>
      <c r="Q129" s="42" t="s">
        <v>7</v>
      </c>
      <c r="R129" s="64"/>
      <c r="S129" s="28">
        <f>T129+U129</f>
        <v>14153.07</v>
      </c>
      <c r="T129" s="28">
        <v>7076.55</v>
      </c>
      <c r="U129" s="29">
        <v>7076.52</v>
      </c>
      <c r="V129" s="29">
        <f>X129</f>
        <v>14153.07</v>
      </c>
      <c r="W129" s="28">
        <v>7076.55</v>
      </c>
      <c r="X129" s="28">
        <v>14153.07</v>
      </c>
      <c r="Y129" s="7">
        <f t="shared" si="51"/>
        <v>4859.25</v>
      </c>
      <c r="Z129" s="7">
        <f t="shared" si="51"/>
        <v>2429.6099999999997</v>
      </c>
      <c r="AA129" s="7">
        <f>O129+U129-X129+W129</f>
        <v>2429.6400000000003</v>
      </c>
      <c r="AB129" s="3"/>
      <c r="AC129" s="3"/>
      <c r="AD129" s="20"/>
    </row>
    <row r="130" spans="1:30" s="4" customFormat="1" ht="15.75" x14ac:dyDescent="0.2">
      <c r="A130" s="108"/>
      <c r="B130" s="152"/>
      <c r="C130" s="152"/>
      <c r="D130" s="152"/>
      <c r="E130" s="152"/>
      <c r="F130" s="152"/>
      <c r="G130" s="152"/>
      <c r="H130" s="154"/>
      <c r="I130" s="214"/>
      <c r="J130" s="152"/>
      <c r="K130" s="152"/>
      <c r="L130" s="152"/>
      <c r="M130" s="106"/>
      <c r="N130" s="106"/>
      <c r="O130" s="106"/>
      <c r="P130" s="202"/>
      <c r="Q130" s="33" t="s">
        <v>3</v>
      </c>
      <c r="R130" s="66">
        <f>R128</f>
        <v>1864.7</v>
      </c>
      <c r="S130" s="30">
        <f t="shared" ref="S130:X130" si="52">SUM(S126:S129)</f>
        <v>56612.28</v>
      </c>
      <c r="T130" s="30">
        <f t="shared" si="52"/>
        <v>28306.2</v>
      </c>
      <c r="U130" s="30">
        <f t="shared" si="52"/>
        <v>28306.080000000002</v>
      </c>
      <c r="V130" s="30">
        <f t="shared" si="52"/>
        <v>56753.81</v>
      </c>
      <c r="W130" s="30">
        <f t="shared" si="52"/>
        <v>28376.959999999999</v>
      </c>
      <c r="X130" s="30">
        <f t="shared" si="52"/>
        <v>56753.81</v>
      </c>
      <c r="Y130" s="106"/>
      <c r="Z130" s="106"/>
      <c r="AA130" s="106"/>
      <c r="AB130" s="54"/>
      <c r="AC130" s="54"/>
      <c r="AD130" s="70"/>
    </row>
    <row r="131" spans="1:30" s="4" customFormat="1" ht="24.75" customHeight="1" x14ac:dyDescent="0.2">
      <c r="A131" s="108">
        <v>23</v>
      </c>
      <c r="B131" s="152" t="s">
        <v>9</v>
      </c>
      <c r="C131" s="152" t="s">
        <v>76</v>
      </c>
      <c r="D131" s="152" t="s">
        <v>275</v>
      </c>
      <c r="E131" s="152" t="s">
        <v>65</v>
      </c>
      <c r="F131" s="152">
        <v>580</v>
      </c>
      <c r="G131" s="152" t="s">
        <v>170</v>
      </c>
      <c r="H131" s="152" t="s">
        <v>72</v>
      </c>
      <c r="I131" s="214">
        <v>12.4</v>
      </c>
      <c r="J131" s="152">
        <v>17.399999999999999</v>
      </c>
      <c r="K131" s="201" t="s">
        <v>368</v>
      </c>
      <c r="L131" s="201">
        <v>45350</v>
      </c>
      <c r="M131" s="8">
        <f>N131+O131</f>
        <v>238.53</v>
      </c>
      <c r="N131" s="8">
        <v>121.9</v>
      </c>
      <c r="O131" s="8">
        <v>116.63</v>
      </c>
      <c r="P131" s="202" t="s">
        <v>69</v>
      </c>
      <c r="Q131" s="33" t="s">
        <v>41</v>
      </c>
      <c r="R131" s="60"/>
      <c r="S131" s="28">
        <f>T131+U131</f>
        <v>114.84</v>
      </c>
      <c r="T131" s="28">
        <v>57.42</v>
      </c>
      <c r="U131" s="28">
        <v>57.42</v>
      </c>
      <c r="V131" s="29">
        <f>X131</f>
        <v>353.37</v>
      </c>
      <c r="W131" s="28">
        <v>179.32</v>
      </c>
      <c r="X131" s="28">
        <v>353.37</v>
      </c>
      <c r="Y131" s="8">
        <f t="shared" ref="Y131:Z134" si="53">M131+S131-V131</f>
        <v>0</v>
      </c>
      <c r="Z131" s="8">
        <f t="shared" si="53"/>
        <v>0</v>
      </c>
      <c r="AA131" s="8">
        <f>O131+U131-X131+W131</f>
        <v>0</v>
      </c>
      <c r="AB131" s="3" t="s">
        <v>123</v>
      </c>
      <c r="AC131" s="3"/>
      <c r="AD131" s="211"/>
    </row>
    <row r="132" spans="1:30" s="4" customFormat="1" ht="15.75" x14ac:dyDescent="0.2">
      <c r="A132" s="108"/>
      <c r="B132" s="152"/>
      <c r="C132" s="152"/>
      <c r="D132" s="152"/>
      <c r="E132" s="152"/>
      <c r="F132" s="152"/>
      <c r="G132" s="152"/>
      <c r="H132" s="152"/>
      <c r="I132" s="214"/>
      <c r="J132" s="152"/>
      <c r="K132" s="152"/>
      <c r="L132" s="152"/>
      <c r="M132" s="8">
        <f>N132+O132</f>
        <v>238.53</v>
      </c>
      <c r="N132" s="8">
        <v>121.9</v>
      </c>
      <c r="O132" s="8">
        <v>116.63</v>
      </c>
      <c r="P132" s="202"/>
      <c r="Q132" s="33" t="s">
        <v>42</v>
      </c>
      <c r="R132" s="64"/>
      <c r="S132" s="28">
        <f>T132+U132</f>
        <v>0</v>
      </c>
      <c r="T132" s="28">
        <v>0</v>
      </c>
      <c r="U132" s="28">
        <v>0</v>
      </c>
      <c r="V132" s="29">
        <f>X132</f>
        <v>0</v>
      </c>
      <c r="W132" s="28">
        <v>0</v>
      </c>
      <c r="X132" s="28">
        <v>0</v>
      </c>
      <c r="Y132" s="8">
        <f t="shared" si="53"/>
        <v>238.53</v>
      </c>
      <c r="Z132" s="8">
        <f t="shared" si="53"/>
        <v>121.9</v>
      </c>
      <c r="AA132" s="8">
        <f>O132+U132-X132+W132</f>
        <v>116.63</v>
      </c>
      <c r="AB132" s="3"/>
      <c r="AC132" s="3"/>
      <c r="AD132" s="230"/>
    </row>
    <row r="133" spans="1:30" s="4" customFormat="1" ht="15.75" x14ac:dyDescent="0.2">
      <c r="A133" s="108"/>
      <c r="B133" s="152"/>
      <c r="C133" s="152"/>
      <c r="D133" s="152"/>
      <c r="E133" s="152"/>
      <c r="F133" s="152"/>
      <c r="G133" s="152"/>
      <c r="H133" s="152"/>
      <c r="I133" s="214"/>
      <c r="J133" s="152"/>
      <c r="K133" s="152"/>
      <c r="L133" s="152"/>
      <c r="M133" s="8">
        <f>N133+O133</f>
        <v>238.53</v>
      </c>
      <c r="N133" s="8">
        <v>121.9</v>
      </c>
      <c r="O133" s="8">
        <v>116.63</v>
      </c>
      <c r="P133" s="202"/>
      <c r="Q133" s="33" t="s">
        <v>43</v>
      </c>
      <c r="R133" s="64"/>
      <c r="S133" s="28">
        <f>T133+U133</f>
        <v>0</v>
      </c>
      <c r="T133" s="28">
        <v>0</v>
      </c>
      <c r="U133" s="28">
        <v>0</v>
      </c>
      <c r="V133" s="29">
        <f>X133</f>
        <v>0</v>
      </c>
      <c r="W133" s="28">
        <v>0</v>
      </c>
      <c r="X133" s="28">
        <v>0</v>
      </c>
      <c r="Y133" s="8">
        <f t="shared" si="53"/>
        <v>238.53</v>
      </c>
      <c r="Z133" s="8">
        <f t="shared" si="53"/>
        <v>121.9</v>
      </c>
      <c r="AA133" s="8">
        <f>O133+U133-X133+W133</f>
        <v>116.63</v>
      </c>
      <c r="AB133" s="3"/>
      <c r="AC133" s="3"/>
      <c r="AD133" s="230"/>
    </row>
    <row r="134" spans="1:30" s="4" customFormat="1" ht="15.75" x14ac:dyDescent="0.2">
      <c r="A134" s="108"/>
      <c r="B134" s="152"/>
      <c r="C134" s="152"/>
      <c r="D134" s="152"/>
      <c r="E134" s="152"/>
      <c r="F134" s="152"/>
      <c r="G134" s="152"/>
      <c r="H134" s="152"/>
      <c r="I134" s="214"/>
      <c r="J134" s="152"/>
      <c r="K134" s="152"/>
      <c r="L134" s="152"/>
      <c r="M134" s="8">
        <f>N134+O134</f>
        <v>238.53</v>
      </c>
      <c r="N134" s="8">
        <v>121.9</v>
      </c>
      <c r="O134" s="8">
        <v>116.63</v>
      </c>
      <c r="P134" s="202"/>
      <c r="Q134" s="33" t="s">
        <v>44</v>
      </c>
      <c r="R134" s="64"/>
      <c r="S134" s="28">
        <f>T134+U134</f>
        <v>0</v>
      </c>
      <c r="T134" s="28">
        <v>0</v>
      </c>
      <c r="U134" s="28">
        <v>0</v>
      </c>
      <c r="V134" s="29">
        <f>X134</f>
        <v>0</v>
      </c>
      <c r="W134" s="28">
        <v>0</v>
      </c>
      <c r="X134" s="28">
        <v>0</v>
      </c>
      <c r="Y134" s="7">
        <f t="shared" si="53"/>
        <v>238.53</v>
      </c>
      <c r="Z134" s="7">
        <f t="shared" si="53"/>
        <v>121.9</v>
      </c>
      <c r="AA134" s="7">
        <f>O134+U134-X134+W134</f>
        <v>116.63</v>
      </c>
      <c r="AB134" s="3"/>
      <c r="AC134" s="3"/>
      <c r="AD134" s="230"/>
    </row>
    <row r="135" spans="1:30" s="4" customFormat="1" ht="15.75" x14ac:dyDescent="0.2">
      <c r="A135" s="108"/>
      <c r="B135" s="152"/>
      <c r="C135" s="152"/>
      <c r="D135" s="152"/>
      <c r="E135" s="152"/>
      <c r="F135" s="152"/>
      <c r="G135" s="152"/>
      <c r="H135" s="152"/>
      <c r="I135" s="214"/>
      <c r="J135" s="152"/>
      <c r="K135" s="152"/>
      <c r="L135" s="152"/>
      <c r="M135" s="106"/>
      <c r="N135" s="106"/>
      <c r="O135" s="106"/>
      <c r="P135" s="202"/>
      <c r="Q135" s="33" t="s">
        <v>3</v>
      </c>
      <c r="R135" s="71">
        <f>R131+R134</f>
        <v>0</v>
      </c>
      <c r="S135" s="30">
        <f t="shared" ref="S135:X135" si="54">SUM(S131:S134)</f>
        <v>114.84</v>
      </c>
      <c r="T135" s="30">
        <f t="shared" si="54"/>
        <v>57.42</v>
      </c>
      <c r="U135" s="30">
        <f t="shared" si="54"/>
        <v>57.42</v>
      </c>
      <c r="V135" s="30">
        <f t="shared" si="54"/>
        <v>353.37</v>
      </c>
      <c r="W135" s="30">
        <f t="shared" si="54"/>
        <v>179.32</v>
      </c>
      <c r="X135" s="30">
        <f t="shared" si="54"/>
        <v>353.37</v>
      </c>
      <c r="Y135" s="106"/>
      <c r="Z135" s="106"/>
      <c r="AA135" s="106"/>
      <c r="AB135" s="54"/>
      <c r="AC135" s="54"/>
      <c r="AD135" s="231"/>
    </row>
    <row r="136" spans="1:30" s="4" customFormat="1" ht="24" customHeight="1" x14ac:dyDescent="0.2">
      <c r="A136" s="108">
        <v>24</v>
      </c>
      <c r="B136" s="152" t="s">
        <v>9</v>
      </c>
      <c r="C136" s="152" t="s">
        <v>45</v>
      </c>
      <c r="D136" s="152" t="s">
        <v>367</v>
      </c>
      <c r="E136" s="152" t="s">
        <v>65</v>
      </c>
      <c r="F136" s="152">
        <v>580</v>
      </c>
      <c r="G136" s="152" t="s">
        <v>171</v>
      </c>
      <c r="H136" s="152" t="s">
        <v>10</v>
      </c>
      <c r="I136" s="214">
        <v>9</v>
      </c>
      <c r="J136" s="152">
        <v>25.06</v>
      </c>
      <c r="K136" s="201">
        <v>45323</v>
      </c>
      <c r="L136" s="201">
        <v>45657</v>
      </c>
      <c r="M136" s="8">
        <f>N136+O136</f>
        <v>0</v>
      </c>
      <c r="N136" s="8">
        <v>112.75</v>
      </c>
      <c r="O136" s="8">
        <v>-112.75</v>
      </c>
      <c r="P136" s="202" t="s">
        <v>69</v>
      </c>
      <c r="Q136" s="33" t="s">
        <v>41</v>
      </c>
      <c r="R136" s="60"/>
      <c r="S136" s="28">
        <f>T136+U136</f>
        <v>676.5</v>
      </c>
      <c r="T136" s="28">
        <v>338.25</v>
      </c>
      <c r="U136" s="29">
        <v>338.25</v>
      </c>
      <c r="V136" s="29">
        <f>X136</f>
        <v>676.5</v>
      </c>
      <c r="W136" s="28">
        <v>338.25</v>
      </c>
      <c r="X136" s="28">
        <v>676.5</v>
      </c>
      <c r="Y136" s="8">
        <f t="shared" ref="Y136:Z139" si="55">M136+S136-V136</f>
        <v>0</v>
      </c>
      <c r="Z136" s="8">
        <f t="shared" si="55"/>
        <v>112.75</v>
      </c>
      <c r="AA136" s="8">
        <f>O136+U136-X136+W136</f>
        <v>-112.75</v>
      </c>
      <c r="AB136" s="3" t="s">
        <v>123</v>
      </c>
      <c r="AC136" s="3"/>
      <c r="AD136" s="211"/>
    </row>
    <row r="137" spans="1:30" s="4" customFormat="1" ht="15.75" x14ac:dyDescent="0.2">
      <c r="A137" s="108"/>
      <c r="B137" s="152"/>
      <c r="C137" s="152"/>
      <c r="D137" s="152"/>
      <c r="E137" s="152"/>
      <c r="F137" s="152"/>
      <c r="G137" s="152"/>
      <c r="H137" s="152"/>
      <c r="I137" s="214"/>
      <c r="J137" s="152"/>
      <c r="K137" s="152"/>
      <c r="L137" s="152"/>
      <c r="M137" s="8">
        <f>N137+O137</f>
        <v>0</v>
      </c>
      <c r="N137" s="8">
        <v>112.75</v>
      </c>
      <c r="O137" s="8">
        <v>-112.75</v>
      </c>
      <c r="P137" s="202"/>
      <c r="Q137" s="33" t="s">
        <v>42</v>
      </c>
      <c r="R137" s="64"/>
      <c r="S137" s="28">
        <f>T137+U137</f>
        <v>676.5</v>
      </c>
      <c r="T137" s="28">
        <v>338.25</v>
      </c>
      <c r="U137" s="29">
        <v>338.25</v>
      </c>
      <c r="V137" s="29">
        <f>X137</f>
        <v>676.5</v>
      </c>
      <c r="W137" s="28">
        <v>338.25</v>
      </c>
      <c r="X137" s="28">
        <v>676.5</v>
      </c>
      <c r="Y137" s="8">
        <f t="shared" si="55"/>
        <v>0</v>
      </c>
      <c r="Z137" s="8">
        <f t="shared" si="55"/>
        <v>112.75</v>
      </c>
      <c r="AA137" s="8">
        <f>O137+U137-X137+W137</f>
        <v>-112.75</v>
      </c>
      <c r="AB137" s="3"/>
      <c r="AC137" s="3"/>
      <c r="AD137" s="230"/>
    </row>
    <row r="138" spans="1:30" s="4" customFormat="1" ht="15.75" x14ac:dyDescent="0.2">
      <c r="A138" s="108"/>
      <c r="B138" s="152"/>
      <c r="C138" s="152"/>
      <c r="D138" s="152"/>
      <c r="E138" s="152"/>
      <c r="F138" s="152"/>
      <c r="G138" s="152"/>
      <c r="H138" s="152"/>
      <c r="I138" s="214"/>
      <c r="J138" s="152"/>
      <c r="K138" s="152"/>
      <c r="L138" s="152"/>
      <c r="M138" s="8">
        <f>N138+O138</f>
        <v>0</v>
      </c>
      <c r="N138" s="8">
        <v>112.75</v>
      </c>
      <c r="O138" s="8">
        <v>-112.75</v>
      </c>
      <c r="P138" s="202"/>
      <c r="Q138" s="33" t="s">
        <v>43</v>
      </c>
      <c r="R138" s="64"/>
      <c r="S138" s="28">
        <f>T138+U138</f>
        <v>676.5</v>
      </c>
      <c r="T138" s="28">
        <v>338.25</v>
      </c>
      <c r="U138" s="29">
        <v>338.25</v>
      </c>
      <c r="V138" s="29">
        <f>X138</f>
        <v>676.5</v>
      </c>
      <c r="W138" s="28">
        <v>338.25</v>
      </c>
      <c r="X138" s="28">
        <v>676.5</v>
      </c>
      <c r="Y138" s="8">
        <f t="shared" si="55"/>
        <v>0</v>
      </c>
      <c r="Z138" s="8">
        <f t="shared" si="55"/>
        <v>112.75</v>
      </c>
      <c r="AA138" s="8">
        <f>O138+U138-X138+W138</f>
        <v>-112.75</v>
      </c>
      <c r="AB138" s="3"/>
      <c r="AC138" s="3"/>
      <c r="AD138" s="230"/>
    </row>
    <row r="139" spans="1:30" s="4" customFormat="1" ht="15.75" x14ac:dyDescent="0.2">
      <c r="A139" s="108"/>
      <c r="B139" s="152"/>
      <c r="C139" s="152"/>
      <c r="D139" s="152"/>
      <c r="E139" s="152"/>
      <c r="F139" s="152"/>
      <c r="G139" s="152"/>
      <c r="H139" s="152"/>
      <c r="I139" s="214"/>
      <c r="J139" s="152"/>
      <c r="K139" s="152"/>
      <c r="L139" s="152"/>
      <c r="M139" s="8">
        <f>N139+O139</f>
        <v>0</v>
      </c>
      <c r="N139" s="8">
        <v>112.75</v>
      </c>
      <c r="O139" s="8">
        <v>-112.75</v>
      </c>
      <c r="P139" s="202"/>
      <c r="Q139" s="33" t="s">
        <v>44</v>
      </c>
      <c r="R139" s="64">
        <v>290</v>
      </c>
      <c r="S139" s="28">
        <f>T139+U139</f>
        <v>676.5</v>
      </c>
      <c r="T139" s="28">
        <v>338.25</v>
      </c>
      <c r="U139" s="29">
        <v>338.25</v>
      </c>
      <c r="V139" s="29">
        <f>X139</f>
        <v>676.5</v>
      </c>
      <c r="W139" s="28">
        <v>338.25</v>
      </c>
      <c r="X139" s="28">
        <v>676.5</v>
      </c>
      <c r="Y139" s="7">
        <f t="shared" si="55"/>
        <v>0</v>
      </c>
      <c r="Z139" s="7">
        <f t="shared" si="55"/>
        <v>112.75</v>
      </c>
      <c r="AA139" s="7">
        <f>O139+U139-X139+W139</f>
        <v>-112.75</v>
      </c>
      <c r="AB139" s="3"/>
      <c r="AC139" s="3"/>
      <c r="AD139" s="231"/>
    </row>
    <row r="140" spans="1:30" s="4" customFormat="1" ht="18" customHeight="1" x14ac:dyDescent="0.2">
      <c r="A140" s="108"/>
      <c r="B140" s="152"/>
      <c r="C140" s="152"/>
      <c r="D140" s="152"/>
      <c r="E140" s="152"/>
      <c r="F140" s="152"/>
      <c r="G140" s="152"/>
      <c r="H140" s="152"/>
      <c r="I140" s="214"/>
      <c r="J140" s="152"/>
      <c r="K140" s="152"/>
      <c r="L140" s="152"/>
      <c r="M140" s="106"/>
      <c r="N140" s="106"/>
      <c r="O140" s="106"/>
      <c r="P140" s="202"/>
      <c r="Q140" s="33" t="s">
        <v>3</v>
      </c>
      <c r="R140" s="66">
        <f>R136+R139</f>
        <v>290</v>
      </c>
      <c r="S140" s="30">
        <f t="shared" ref="S140:X140" si="56">SUM(S136:S139)</f>
        <v>2706</v>
      </c>
      <c r="T140" s="30">
        <f t="shared" si="56"/>
        <v>1353</v>
      </c>
      <c r="U140" s="30">
        <f t="shared" si="56"/>
        <v>1353</v>
      </c>
      <c r="V140" s="30">
        <f t="shared" si="56"/>
        <v>2706</v>
      </c>
      <c r="W140" s="30">
        <f t="shared" si="56"/>
        <v>1353</v>
      </c>
      <c r="X140" s="30">
        <f t="shared" si="56"/>
        <v>2706</v>
      </c>
      <c r="Y140" s="106"/>
      <c r="Z140" s="106"/>
      <c r="AA140" s="106"/>
      <c r="AB140" s="54"/>
      <c r="AC140" s="54"/>
      <c r="AD140" s="70"/>
    </row>
    <row r="141" spans="1:30" s="4" customFormat="1" ht="15.75" customHeight="1" x14ac:dyDescent="0.2">
      <c r="A141" s="108">
        <v>25</v>
      </c>
      <c r="B141" s="152" t="s">
        <v>9</v>
      </c>
      <c r="C141" s="152" t="s">
        <v>46</v>
      </c>
      <c r="D141" s="152" t="s">
        <v>366</v>
      </c>
      <c r="E141" s="152" t="s">
        <v>65</v>
      </c>
      <c r="F141" s="152">
        <v>3523.5</v>
      </c>
      <c r="G141" s="152" t="s">
        <v>49</v>
      </c>
      <c r="H141" s="152" t="s">
        <v>18</v>
      </c>
      <c r="I141" s="214">
        <v>121.5</v>
      </c>
      <c r="J141" s="152">
        <v>11.48</v>
      </c>
      <c r="K141" s="201" t="s">
        <v>487</v>
      </c>
      <c r="L141" s="201" t="s">
        <v>488</v>
      </c>
      <c r="M141" s="8">
        <f>N141+O141</f>
        <v>1395.3</v>
      </c>
      <c r="N141" s="8">
        <v>697.65</v>
      </c>
      <c r="O141" s="8">
        <v>697.65</v>
      </c>
      <c r="P141" s="202" t="s">
        <v>69</v>
      </c>
      <c r="Q141" s="33" t="s">
        <v>41</v>
      </c>
      <c r="R141" s="60">
        <v>1761.75</v>
      </c>
      <c r="S141" s="28">
        <f>T141+U141</f>
        <v>4185.8999999999996</v>
      </c>
      <c r="T141" s="28">
        <v>2092.9499999999998</v>
      </c>
      <c r="U141" s="29">
        <v>2092.9499999999998</v>
      </c>
      <c r="V141" s="29">
        <f>X141</f>
        <v>4185.8999999999996</v>
      </c>
      <c r="W141" s="28">
        <v>2092.9499999999998</v>
      </c>
      <c r="X141" s="28">
        <v>4185.8999999999996</v>
      </c>
      <c r="Y141" s="8">
        <f t="shared" ref="Y141:Z144" si="57">M141+S141-V141</f>
        <v>1395.3000000000002</v>
      </c>
      <c r="Z141" s="8">
        <f t="shared" si="57"/>
        <v>697.65000000000009</v>
      </c>
      <c r="AA141" s="8">
        <f>O141+U141-X141+W141</f>
        <v>697.65000000000009</v>
      </c>
      <c r="AB141" s="3" t="s">
        <v>123</v>
      </c>
      <c r="AC141" s="3"/>
      <c r="AD141" s="69"/>
    </row>
    <row r="142" spans="1:30" s="4" customFormat="1" ht="15.75" x14ac:dyDescent="0.2">
      <c r="A142" s="108"/>
      <c r="B142" s="152"/>
      <c r="C142" s="152"/>
      <c r="D142" s="152"/>
      <c r="E142" s="152"/>
      <c r="F142" s="152"/>
      <c r="G142" s="152"/>
      <c r="H142" s="152"/>
      <c r="I142" s="214"/>
      <c r="J142" s="152"/>
      <c r="K142" s="152"/>
      <c r="L142" s="152"/>
      <c r="M142" s="8">
        <f>N142+O142</f>
        <v>1395.3</v>
      </c>
      <c r="N142" s="8">
        <v>697.65</v>
      </c>
      <c r="O142" s="8">
        <v>697.65</v>
      </c>
      <c r="P142" s="202"/>
      <c r="Q142" s="33" t="s">
        <v>42</v>
      </c>
      <c r="R142" s="64"/>
      <c r="S142" s="28">
        <f>T142+U142</f>
        <v>4185.8999999999996</v>
      </c>
      <c r="T142" s="28">
        <v>2092.9499999999998</v>
      </c>
      <c r="U142" s="29">
        <v>2092.9499999999998</v>
      </c>
      <c r="V142" s="29">
        <f>X142</f>
        <v>4185.8999999999996</v>
      </c>
      <c r="W142" s="28">
        <v>2092.9499999999998</v>
      </c>
      <c r="X142" s="28">
        <v>4185.8999999999996</v>
      </c>
      <c r="Y142" s="8">
        <f t="shared" si="57"/>
        <v>1395.3000000000002</v>
      </c>
      <c r="Z142" s="8">
        <f t="shared" si="57"/>
        <v>697.65000000000009</v>
      </c>
      <c r="AA142" s="8">
        <f>O142+U142-X142+W142</f>
        <v>697.65000000000009</v>
      </c>
      <c r="AB142" s="3"/>
      <c r="AC142" s="3"/>
      <c r="AD142" s="20"/>
    </row>
    <row r="143" spans="1:30" s="4" customFormat="1" ht="15.75" x14ac:dyDescent="0.2">
      <c r="A143" s="108"/>
      <c r="B143" s="152"/>
      <c r="C143" s="152"/>
      <c r="D143" s="152"/>
      <c r="E143" s="152"/>
      <c r="F143" s="152"/>
      <c r="G143" s="152"/>
      <c r="H143" s="152"/>
      <c r="I143" s="214"/>
      <c r="J143" s="152"/>
      <c r="K143" s="152"/>
      <c r="L143" s="152"/>
      <c r="M143" s="8">
        <f>N143+O143</f>
        <v>1395.3</v>
      </c>
      <c r="N143" s="8">
        <v>697.65</v>
      </c>
      <c r="O143" s="8">
        <v>697.65</v>
      </c>
      <c r="P143" s="202"/>
      <c r="Q143" s="33" t="s">
        <v>43</v>
      </c>
      <c r="R143" s="64"/>
      <c r="S143" s="28">
        <f>T143+U143</f>
        <v>4185.8999999999996</v>
      </c>
      <c r="T143" s="28">
        <v>2092.9499999999998</v>
      </c>
      <c r="U143" s="29">
        <v>2092.9499999999998</v>
      </c>
      <c r="V143" s="29">
        <f>X143</f>
        <v>4185.8999999999996</v>
      </c>
      <c r="W143" s="28">
        <v>2092.9499999999998</v>
      </c>
      <c r="X143" s="28">
        <v>4185.8999999999996</v>
      </c>
      <c r="Y143" s="8">
        <f t="shared" si="57"/>
        <v>1395.3000000000002</v>
      </c>
      <c r="Z143" s="8">
        <f t="shared" si="57"/>
        <v>697.65000000000009</v>
      </c>
      <c r="AA143" s="8">
        <f>O143+U143-X143+W143</f>
        <v>697.65000000000009</v>
      </c>
      <c r="AB143" s="3"/>
      <c r="AC143" s="3"/>
      <c r="AD143" s="20"/>
    </row>
    <row r="144" spans="1:30" s="4" customFormat="1" ht="15.75" x14ac:dyDescent="0.2">
      <c r="A144" s="108"/>
      <c r="B144" s="152"/>
      <c r="C144" s="152"/>
      <c r="D144" s="152"/>
      <c r="E144" s="152"/>
      <c r="F144" s="152"/>
      <c r="G144" s="152"/>
      <c r="H144" s="152"/>
      <c r="I144" s="214"/>
      <c r="J144" s="152"/>
      <c r="K144" s="152"/>
      <c r="L144" s="152"/>
      <c r="M144" s="8">
        <f>N144+O144</f>
        <v>1395.3</v>
      </c>
      <c r="N144" s="8">
        <v>697.65</v>
      </c>
      <c r="O144" s="8">
        <v>697.65</v>
      </c>
      <c r="P144" s="202"/>
      <c r="Q144" s="33" t="s">
        <v>44</v>
      </c>
      <c r="R144" s="64">
        <v>1761.75</v>
      </c>
      <c r="S144" s="28">
        <f>T144+U144</f>
        <v>4185.8999999999996</v>
      </c>
      <c r="T144" s="28">
        <v>2092.9499999999998</v>
      </c>
      <c r="U144" s="29">
        <v>2092.9499999999998</v>
      </c>
      <c r="V144" s="29">
        <f>X144</f>
        <v>4185.8999999999996</v>
      </c>
      <c r="W144" s="28">
        <v>2092.9499999999998</v>
      </c>
      <c r="X144" s="28">
        <v>4185.8999999999996</v>
      </c>
      <c r="Y144" s="7">
        <f t="shared" si="57"/>
        <v>1395.3000000000002</v>
      </c>
      <c r="Z144" s="7">
        <f t="shared" si="57"/>
        <v>697.65000000000009</v>
      </c>
      <c r="AA144" s="7">
        <f>O144+U144-X144+W144</f>
        <v>697.65000000000009</v>
      </c>
      <c r="AB144" s="3"/>
      <c r="AC144" s="3"/>
      <c r="AD144" s="20"/>
    </row>
    <row r="145" spans="1:30" s="4" customFormat="1" ht="15.75" x14ac:dyDescent="0.2">
      <c r="A145" s="108"/>
      <c r="B145" s="152"/>
      <c r="C145" s="152"/>
      <c r="D145" s="152"/>
      <c r="E145" s="152"/>
      <c r="F145" s="152"/>
      <c r="G145" s="152"/>
      <c r="H145" s="152"/>
      <c r="I145" s="214"/>
      <c r="J145" s="152"/>
      <c r="K145" s="152"/>
      <c r="L145" s="152"/>
      <c r="M145" s="106"/>
      <c r="N145" s="106"/>
      <c r="O145" s="106"/>
      <c r="P145" s="202"/>
      <c r="Q145" s="33" t="s">
        <v>3</v>
      </c>
      <c r="R145" s="66">
        <f>R141+R144</f>
        <v>3523.5</v>
      </c>
      <c r="S145" s="30">
        <f t="shared" ref="S145:X145" si="58">SUM(S141:S144)</f>
        <v>16743.599999999999</v>
      </c>
      <c r="T145" s="30">
        <f t="shared" si="58"/>
        <v>8371.7999999999993</v>
      </c>
      <c r="U145" s="30">
        <f t="shared" si="58"/>
        <v>8371.7999999999993</v>
      </c>
      <c r="V145" s="30">
        <f t="shared" si="58"/>
        <v>16743.599999999999</v>
      </c>
      <c r="W145" s="30">
        <f t="shared" si="58"/>
        <v>8371.7999999999993</v>
      </c>
      <c r="X145" s="30">
        <f t="shared" si="58"/>
        <v>16743.599999999999</v>
      </c>
      <c r="Y145" s="106"/>
      <c r="Z145" s="106"/>
      <c r="AA145" s="106"/>
      <c r="AB145" s="54"/>
      <c r="AC145" s="54"/>
      <c r="AD145" s="55"/>
    </row>
    <row r="146" spans="1:30" s="4" customFormat="1" ht="15.75" customHeight="1" x14ac:dyDescent="0.2">
      <c r="A146" s="108">
        <v>26</v>
      </c>
      <c r="B146" s="152" t="s">
        <v>9</v>
      </c>
      <c r="C146" s="152" t="s">
        <v>47</v>
      </c>
      <c r="D146" s="152" t="s">
        <v>365</v>
      </c>
      <c r="E146" s="152" t="s">
        <v>65</v>
      </c>
      <c r="F146" s="152">
        <v>580</v>
      </c>
      <c r="G146" s="152" t="s">
        <v>71</v>
      </c>
      <c r="H146" s="152" t="s">
        <v>58</v>
      </c>
      <c r="I146" s="214">
        <v>11.7</v>
      </c>
      <c r="J146" s="152">
        <v>27.84</v>
      </c>
      <c r="K146" s="201" t="s">
        <v>574</v>
      </c>
      <c r="L146" s="201" t="s">
        <v>575</v>
      </c>
      <c r="M146" s="8">
        <f>N146+O146</f>
        <v>483.56</v>
      </c>
      <c r="N146" s="8">
        <v>242.27</v>
      </c>
      <c r="O146" s="8">
        <v>241.29</v>
      </c>
      <c r="P146" s="202" t="s">
        <v>69</v>
      </c>
      <c r="Q146" s="33" t="s">
        <v>41</v>
      </c>
      <c r="R146" s="65"/>
      <c r="S146" s="28">
        <f>T146+U146</f>
        <v>1343.64</v>
      </c>
      <c r="T146" s="28">
        <v>671.82</v>
      </c>
      <c r="U146" s="28">
        <v>671.82</v>
      </c>
      <c r="V146" s="29">
        <f>X146</f>
        <v>1379.32</v>
      </c>
      <c r="W146" s="28">
        <v>690.15</v>
      </c>
      <c r="X146" s="28">
        <v>1379.32</v>
      </c>
      <c r="Y146" s="8">
        <f t="shared" ref="Y146:Z149" si="59">M146+S146-V146</f>
        <v>447.88000000000011</v>
      </c>
      <c r="Z146" s="8">
        <f t="shared" si="59"/>
        <v>223.94000000000005</v>
      </c>
      <c r="AA146" s="8">
        <f>O146+U146-X146+W146</f>
        <v>223.94000000000005</v>
      </c>
      <c r="AB146" s="3" t="s">
        <v>123</v>
      </c>
      <c r="AC146" s="3"/>
      <c r="AD146" s="20"/>
    </row>
    <row r="147" spans="1:30" s="4" customFormat="1" ht="12.75" customHeight="1" x14ac:dyDescent="0.2">
      <c r="A147" s="108"/>
      <c r="B147" s="152"/>
      <c r="C147" s="152"/>
      <c r="D147" s="152"/>
      <c r="E147" s="152"/>
      <c r="F147" s="152"/>
      <c r="G147" s="152"/>
      <c r="H147" s="152"/>
      <c r="I147" s="214"/>
      <c r="J147" s="152"/>
      <c r="K147" s="152"/>
      <c r="L147" s="152"/>
      <c r="M147" s="8">
        <f>N147+O147</f>
        <v>483.56</v>
      </c>
      <c r="N147" s="8">
        <v>242.27</v>
      </c>
      <c r="O147" s="8">
        <v>241.29</v>
      </c>
      <c r="P147" s="202"/>
      <c r="Q147" s="33" t="s">
        <v>42</v>
      </c>
      <c r="R147" s="64"/>
      <c r="S147" s="28">
        <f>T147+U147</f>
        <v>1343.64</v>
      </c>
      <c r="T147" s="28">
        <v>671.82</v>
      </c>
      <c r="U147" s="28">
        <v>671.82</v>
      </c>
      <c r="V147" s="29">
        <f>X147</f>
        <v>1343.64</v>
      </c>
      <c r="W147" s="28">
        <v>671.82</v>
      </c>
      <c r="X147" s="28">
        <v>1343.64</v>
      </c>
      <c r="Y147" s="8">
        <f t="shared" si="59"/>
        <v>483.55999999999995</v>
      </c>
      <c r="Z147" s="8">
        <f t="shared" si="59"/>
        <v>242.26999999999998</v>
      </c>
      <c r="AA147" s="8">
        <f>O147+U147-X147+W147</f>
        <v>241.28999999999996</v>
      </c>
      <c r="AB147" s="3"/>
      <c r="AC147" s="3"/>
      <c r="AD147" s="20"/>
    </row>
    <row r="148" spans="1:30" s="4" customFormat="1" ht="15.75" x14ac:dyDescent="0.2">
      <c r="A148" s="108"/>
      <c r="B148" s="152"/>
      <c r="C148" s="152"/>
      <c r="D148" s="152"/>
      <c r="E148" s="152"/>
      <c r="F148" s="152"/>
      <c r="G148" s="152"/>
      <c r="H148" s="152"/>
      <c r="I148" s="214"/>
      <c r="J148" s="152"/>
      <c r="K148" s="152"/>
      <c r="L148" s="152"/>
      <c r="M148" s="8">
        <f>N148+O148</f>
        <v>483.56</v>
      </c>
      <c r="N148" s="8">
        <v>242.27</v>
      </c>
      <c r="O148" s="8">
        <v>241.29</v>
      </c>
      <c r="P148" s="202"/>
      <c r="Q148" s="33" t="s">
        <v>43</v>
      </c>
      <c r="R148" s="64"/>
      <c r="S148" s="28">
        <f>T148+U148</f>
        <v>1232.8499999999999</v>
      </c>
      <c r="T148" s="28">
        <v>616.44000000000005</v>
      </c>
      <c r="U148" s="28">
        <v>616.41</v>
      </c>
      <c r="V148" s="29">
        <f>X148</f>
        <v>1270.18</v>
      </c>
      <c r="W148" s="28">
        <v>635.1</v>
      </c>
      <c r="X148" s="28">
        <v>1270.18</v>
      </c>
      <c r="Y148" s="8">
        <f t="shared" si="59"/>
        <v>446.22999999999979</v>
      </c>
      <c r="Z148" s="8">
        <f t="shared" si="59"/>
        <v>223.61</v>
      </c>
      <c r="AA148" s="8">
        <f>O148+U148-X148+W148</f>
        <v>222.61999999999989</v>
      </c>
      <c r="AB148" s="3"/>
      <c r="AC148" s="3"/>
      <c r="AD148" s="20"/>
    </row>
    <row r="149" spans="1:30" s="4" customFormat="1" ht="15.75" x14ac:dyDescent="0.2">
      <c r="A149" s="108"/>
      <c r="B149" s="152"/>
      <c r="C149" s="152"/>
      <c r="D149" s="152"/>
      <c r="E149" s="152"/>
      <c r="F149" s="152"/>
      <c r="G149" s="152"/>
      <c r="H149" s="152"/>
      <c r="I149" s="214"/>
      <c r="J149" s="152"/>
      <c r="K149" s="152"/>
      <c r="L149" s="152"/>
      <c r="M149" s="8">
        <f>N149+O149</f>
        <v>483.56</v>
      </c>
      <c r="N149" s="8">
        <v>242.27</v>
      </c>
      <c r="O149" s="8">
        <v>241.29</v>
      </c>
      <c r="P149" s="202"/>
      <c r="Q149" s="33" t="s">
        <v>44</v>
      </c>
      <c r="R149" s="64"/>
      <c r="S149" s="28">
        <f>T149+U149</f>
        <v>1231.6500000000001</v>
      </c>
      <c r="T149" s="28">
        <v>615.84</v>
      </c>
      <c r="U149" s="28">
        <v>615.80999999999995</v>
      </c>
      <c r="V149" s="29">
        <f>X149</f>
        <v>1231.6500000000001</v>
      </c>
      <c r="W149" s="28">
        <v>615.84</v>
      </c>
      <c r="X149" s="28">
        <v>1231.6500000000001</v>
      </c>
      <c r="Y149" s="7">
        <f t="shared" si="59"/>
        <v>483.55999999999995</v>
      </c>
      <c r="Z149" s="7">
        <f t="shared" si="59"/>
        <v>242.26999999999998</v>
      </c>
      <c r="AA149" s="7">
        <f>O149+U149-X149+W149</f>
        <v>241.28999999999985</v>
      </c>
      <c r="AB149" s="3"/>
      <c r="AC149" s="3"/>
      <c r="AD149" s="20"/>
    </row>
    <row r="150" spans="1:30" s="4" customFormat="1" ht="15.75" x14ac:dyDescent="0.2">
      <c r="A150" s="108"/>
      <c r="B150" s="152"/>
      <c r="C150" s="152"/>
      <c r="D150" s="152"/>
      <c r="E150" s="152"/>
      <c r="F150" s="152"/>
      <c r="G150" s="152"/>
      <c r="H150" s="152"/>
      <c r="I150" s="214"/>
      <c r="J150" s="152"/>
      <c r="K150" s="152"/>
      <c r="L150" s="152"/>
      <c r="M150" s="106"/>
      <c r="N150" s="106"/>
      <c r="O150" s="106"/>
      <c r="P150" s="202"/>
      <c r="Q150" s="33" t="s">
        <v>3</v>
      </c>
      <c r="R150" s="66">
        <f>R149</f>
        <v>0</v>
      </c>
      <c r="S150" s="30">
        <f t="shared" ref="S150:X150" si="60">SUM(S146:S149)</f>
        <v>5151.7800000000007</v>
      </c>
      <c r="T150" s="30">
        <f t="shared" si="60"/>
        <v>2575.92</v>
      </c>
      <c r="U150" s="30">
        <f t="shared" si="60"/>
        <v>2575.86</v>
      </c>
      <c r="V150" s="30">
        <f t="shared" si="60"/>
        <v>5224.7900000000009</v>
      </c>
      <c r="W150" s="30">
        <f t="shared" si="60"/>
        <v>2612.9100000000003</v>
      </c>
      <c r="X150" s="30">
        <f t="shared" si="60"/>
        <v>5224.7900000000009</v>
      </c>
      <c r="Y150" s="106"/>
      <c r="Z150" s="106"/>
      <c r="AA150" s="106"/>
      <c r="AB150" s="54"/>
      <c r="AC150" s="54"/>
      <c r="AD150" s="55"/>
    </row>
    <row r="151" spans="1:30" s="4" customFormat="1" ht="12.75" customHeight="1" x14ac:dyDescent="0.2">
      <c r="A151" s="108">
        <v>27</v>
      </c>
      <c r="B151" s="152" t="s">
        <v>9</v>
      </c>
      <c r="C151" s="152" t="s">
        <v>50</v>
      </c>
      <c r="D151" s="152" t="s">
        <v>276</v>
      </c>
      <c r="E151" s="152" t="s">
        <v>70</v>
      </c>
      <c r="F151" s="152">
        <v>2719.1849999999999</v>
      </c>
      <c r="G151" s="152" t="s">
        <v>17</v>
      </c>
      <c r="H151" s="152" t="s">
        <v>40</v>
      </c>
      <c r="I151" s="214">
        <v>89.3</v>
      </c>
      <c r="J151" s="152">
        <v>22.97</v>
      </c>
      <c r="K151" s="201">
        <v>45450</v>
      </c>
      <c r="L151" s="201">
        <v>47244</v>
      </c>
      <c r="M151" s="8">
        <f>N151+O151</f>
        <v>1344.5200000000004</v>
      </c>
      <c r="N151" s="8">
        <v>-9512.39</v>
      </c>
      <c r="O151" s="8">
        <v>10856.91</v>
      </c>
      <c r="P151" s="202" t="s">
        <v>69</v>
      </c>
      <c r="Q151" s="33" t="s">
        <v>4</v>
      </c>
      <c r="R151" s="63"/>
      <c r="S151" s="28">
        <f>T151+U151</f>
        <v>0</v>
      </c>
      <c r="T151" s="28">
        <v>0</v>
      </c>
      <c r="U151" s="28">
        <v>0</v>
      </c>
      <c r="V151" s="29">
        <f>X151</f>
        <v>0</v>
      </c>
      <c r="W151" s="28">
        <v>-9512.39</v>
      </c>
      <c r="X151" s="28">
        <v>0</v>
      </c>
      <c r="Y151" s="8">
        <f t="shared" ref="Y151:Z154" si="61">M151+S151-V151</f>
        <v>1344.5200000000004</v>
      </c>
      <c r="Z151" s="8">
        <f t="shared" si="61"/>
        <v>0</v>
      </c>
      <c r="AA151" s="8">
        <f>O151+U151-X151+W151</f>
        <v>1344.5200000000004</v>
      </c>
      <c r="AB151" s="3" t="s">
        <v>123</v>
      </c>
      <c r="AC151" s="3"/>
      <c r="AD151" s="20"/>
    </row>
    <row r="152" spans="1:30" s="4" customFormat="1" ht="15.75" x14ac:dyDescent="0.2">
      <c r="A152" s="108"/>
      <c r="B152" s="152"/>
      <c r="C152" s="152"/>
      <c r="D152" s="152"/>
      <c r="E152" s="152"/>
      <c r="F152" s="152"/>
      <c r="G152" s="152"/>
      <c r="H152" s="152"/>
      <c r="I152" s="214"/>
      <c r="J152" s="152"/>
      <c r="K152" s="152"/>
      <c r="L152" s="152"/>
      <c r="M152" s="8">
        <f>N152+O152</f>
        <v>1344.5200000000004</v>
      </c>
      <c r="N152" s="8">
        <v>-9512.39</v>
      </c>
      <c r="O152" s="8">
        <v>10856.91</v>
      </c>
      <c r="P152" s="202"/>
      <c r="Q152" s="33" t="s">
        <v>5</v>
      </c>
      <c r="R152" s="64"/>
      <c r="S152" s="28">
        <f>T152+U152</f>
        <v>2130.8100000000004</v>
      </c>
      <c r="T152" s="28">
        <v>1065.4100000000001</v>
      </c>
      <c r="U152" s="28">
        <v>1065.4000000000001</v>
      </c>
      <c r="V152" s="29">
        <f>X152</f>
        <v>0</v>
      </c>
      <c r="W152" s="28">
        <v>0</v>
      </c>
      <c r="X152" s="28">
        <v>0</v>
      </c>
      <c r="Y152" s="8">
        <f t="shared" si="61"/>
        <v>3475.3300000000008</v>
      </c>
      <c r="Z152" s="8">
        <f t="shared" si="61"/>
        <v>-8446.98</v>
      </c>
      <c r="AA152" s="8">
        <f>O152+U152-X152+W152</f>
        <v>11922.31</v>
      </c>
      <c r="AB152" s="3"/>
      <c r="AC152" s="3"/>
      <c r="AD152" s="20"/>
    </row>
    <row r="153" spans="1:30" s="4" customFormat="1" ht="15.75" x14ac:dyDescent="0.2">
      <c r="A153" s="108"/>
      <c r="B153" s="152"/>
      <c r="C153" s="152"/>
      <c r="D153" s="152"/>
      <c r="E153" s="152"/>
      <c r="F153" s="152"/>
      <c r="G153" s="152"/>
      <c r="H153" s="152"/>
      <c r="I153" s="214"/>
      <c r="J153" s="152"/>
      <c r="K153" s="152"/>
      <c r="L153" s="152"/>
      <c r="M153" s="8">
        <f>N153+O153</f>
        <v>1344.5200000000004</v>
      </c>
      <c r="N153" s="8">
        <v>-9512.39</v>
      </c>
      <c r="O153" s="8">
        <v>10856.91</v>
      </c>
      <c r="P153" s="202"/>
      <c r="Q153" s="33" t="s">
        <v>6</v>
      </c>
      <c r="R153" s="64"/>
      <c r="S153" s="28">
        <f>T153+U153</f>
        <v>7990.5300000000007</v>
      </c>
      <c r="T153" s="28">
        <v>3995.28</v>
      </c>
      <c r="U153" s="28">
        <v>3995.25</v>
      </c>
      <c r="V153" s="29">
        <f>X153</f>
        <v>8802.35</v>
      </c>
      <c r="W153" s="28">
        <v>3728.93</v>
      </c>
      <c r="X153" s="28">
        <v>8802.35</v>
      </c>
      <c r="Y153" s="8">
        <f t="shared" si="61"/>
        <v>532.70000000000073</v>
      </c>
      <c r="Z153" s="8">
        <f t="shared" si="61"/>
        <v>-9246.0399999999991</v>
      </c>
      <c r="AA153" s="8">
        <f>O153+U153-X153+W153</f>
        <v>9778.74</v>
      </c>
      <c r="AB153" s="3"/>
      <c r="AC153" s="3"/>
      <c r="AD153" s="20"/>
    </row>
    <row r="154" spans="1:30" s="4" customFormat="1" ht="15.75" x14ac:dyDescent="0.2">
      <c r="A154" s="108"/>
      <c r="B154" s="152"/>
      <c r="C154" s="152"/>
      <c r="D154" s="152"/>
      <c r="E154" s="152"/>
      <c r="F154" s="152"/>
      <c r="G154" s="152"/>
      <c r="H154" s="152"/>
      <c r="I154" s="214"/>
      <c r="J154" s="152"/>
      <c r="K154" s="152"/>
      <c r="L154" s="152"/>
      <c r="M154" s="8">
        <f>N154+O154</f>
        <v>1344.5200000000004</v>
      </c>
      <c r="N154" s="8">
        <v>-9512.39</v>
      </c>
      <c r="O154" s="8">
        <v>10856.91</v>
      </c>
      <c r="P154" s="202"/>
      <c r="Q154" s="33" t="s">
        <v>7</v>
      </c>
      <c r="R154" s="64"/>
      <c r="S154" s="28">
        <f>T154+U154</f>
        <v>7990.5300000000007</v>
      </c>
      <c r="T154" s="28">
        <v>3995.28</v>
      </c>
      <c r="U154" s="28">
        <v>3995.25</v>
      </c>
      <c r="V154" s="29">
        <f>X154</f>
        <v>7990.52</v>
      </c>
      <c r="W154" s="28">
        <v>3995.28</v>
      </c>
      <c r="X154" s="28">
        <v>7990.52</v>
      </c>
      <c r="Y154" s="7">
        <f t="shared" si="61"/>
        <v>1344.5300000000007</v>
      </c>
      <c r="Z154" s="7">
        <f t="shared" si="61"/>
        <v>-9512.39</v>
      </c>
      <c r="AA154" s="7">
        <f>O154+U154-X154+W154</f>
        <v>10856.92</v>
      </c>
      <c r="AB154" s="3"/>
      <c r="AC154" s="3"/>
      <c r="AD154" s="20"/>
    </row>
    <row r="155" spans="1:30" s="4" customFormat="1" ht="15.75" x14ac:dyDescent="0.2">
      <c r="A155" s="108"/>
      <c r="B155" s="152"/>
      <c r="C155" s="152"/>
      <c r="D155" s="152"/>
      <c r="E155" s="152"/>
      <c r="F155" s="152"/>
      <c r="G155" s="152"/>
      <c r="H155" s="152"/>
      <c r="I155" s="214"/>
      <c r="J155" s="152"/>
      <c r="K155" s="152"/>
      <c r="L155" s="152"/>
      <c r="M155" s="106"/>
      <c r="N155" s="106"/>
      <c r="O155" s="106"/>
      <c r="P155" s="202"/>
      <c r="Q155" s="33" t="s">
        <v>3</v>
      </c>
      <c r="R155" s="62">
        <f>R151</f>
        <v>0</v>
      </c>
      <c r="S155" s="30">
        <f t="shared" ref="S155:X155" si="62">SUM(S151:S154)</f>
        <v>18111.870000000003</v>
      </c>
      <c r="T155" s="30">
        <f t="shared" si="62"/>
        <v>9055.9700000000012</v>
      </c>
      <c r="U155" s="30">
        <f t="shared" si="62"/>
        <v>9055.9</v>
      </c>
      <c r="V155" s="30">
        <f t="shared" si="62"/>
        <v>16792.870000000003</v>
      </c>
      <c r="W155" s="30">
        <f t="shared" si="62"/>
        <v>-1788.1799999999989</v>
      </c>
      <c r="X155" s="30">
        <f t="shared" si="62"/>
        <v>16792.870000000003</v>
      </c>
      <c r="Y155" s="106"/>
      <c r="Z155" s="106"/>
      <c r="AA155" s="106"/>
      <c r="AB155" s="54"/>
      <c r="AC155" s="54"/>
      <c r="AD155" s="55"/>
    </row>
    <row r="156" spans="1:30" s="4" customFormat="1" ht="12.75" customHeight="1" x14ac:dyDescent="0.2">
      <c r="A156" s="108">
        <v>28</v>
      </c>
      <c r="B156" s="152" t="s">
        <v>9</v>
      </c>
      <c r="C156" s="152" t="s">
        <v>51</v>
      </c>
      <c r="D156" s="152" t="s">
        <v>362</v>
      </c>
      <c r="E156" s="152" t="s">
        <v>65</v>
      </c>
      <c r="F156" s="152">
        <v>580</v>
      </c>
      <c r="G156" s="152" t="s">
        <v>172</v>
      </c>
      <c r="H156" s="152" t="s">
        <v>54</v>
      </c>
      <c r="I156" s="214">
        <v>13.2</v>
      </c>
      <c r="J156" s="152">
        <v>23.93</v>
      </c>
      <c r="K156" s="201" t="s">
        <v>364</v>
      </c>
      <c r="L156" s="201">
        <v>47017</v>
      </c>
      <c r="M156" s="8">
        <f>N156+O156</f>
        <v>51.94</v>
      </c>
      <c r="N156" s="8">
        <v>157.91</v>
      </c>
      <c r="O156" s="8">
        <v>-105.97</v>
      </c>
      <c r="P156" s="202" t="s">
        <v>69</v>
      </c>
      <c r="Q156" s="33" t="s">
        <v>4</v>
      </c>
      <c r="R156" s="63">
        <v>290.01</v>
      </c>
      <c r="S156" s="28">
        <f>T156+U156</f>
        <v>947.43000000000006</v>
      </c>
      <c r="T156" s="28">
        <v>473.73</v>
      </c>
      <c r="U156" s="29">
        <v>473.7</v>
      </c>
      <c r="V156" s="29">
        <f>X156</f>
        <v>848.22</v>
      </c>
      <c r="W156" s="28">
        <v>473.73</v>
      </c>
      <c r="X156" s="28">
        <v>848.22</v>
      </c>
      <c r="Y156" s="8">
        <f t="shared" ref="Y156:Z159" si="63">M156+S156-V156</f>
        <v>151.15000000000009</v>
      </c>
      <c r="Z156" s="8">
        <f t="shared" si="63"/>
        <v>157.90999999999997</v>
      </c>
      <c r="AA156" s="8">
        <f>O156+U156-X156+W156</f>
        <v>-6.7599999999999909</v>
      </c>
      <c r="AB156" s="3"/>
      <c r="AC156" s="3"/>
      <c r="AD156" s="20"/>
    </row>
    <row r="157" spans="1:30" s="4" customFormat="1" ht="15.75" x14ac:dyDescent="0.2">
      <c r="A157" s="108"/>
      <c r="B157" s="152"/>
      <c r="C157" s="152"/>
      <c r="D157" s="152"/>
      <c r="E157" s="152"/>
      <c r="F157" s="152"/>
      <c r="G157" s="152"/>
      <c r="H157" s="152"/>
      <c r="I157" s="214"/>
      <c r="J157" s="152"/>
      <c r="K157" s="152"/>
      <c r="L157" s="152"/>
      <c r="M157" s="8">
        <f>N157+O157</f>
        <v>51.94</v>
      </c>
      <c r="N157" s="8">
        <v>157.91</v>
      </c>
      <c r="O157" s="8">
        <v>-105.97</v>
      </c>
      <c r="P157" s="202"/>
      <c r="Q157" s="33" t="s">
        <v>5</v>
      </c>
      <c r="R157" s="64"/>
      <c r="S157" s="28">
        <f>T157+U157</f>
        <v>947.43000000000006</v>
      </c>
      <c r="T157" s="28">
        <v>473.73</v>
      </c>
      <c r="U157" s="29">
        <v>473.7</v>
      </c>
      <c r="V157" s="29">
        <f>X157</f>
        <v>953.52</v>
      </c>
      <c r="W157" s="28">
        <v>473.73</v>
      </c>
      <c r="X157" s="28">
        <v>953.52</v>
      </c>
      <c r="Y157" s="8">
        <f t="shared" si="63"/>
        <v>45.850000000000136</v>
      </c>
      <c r="Z157" s="8">
        <f t="shared" si="63"/>
        <v>157.90999999999997</v>
      </c>
      <c r="AA157" s="8">
        <f>O157+U157-X157+W157</f>
        <v>-112.05999999999995</v>
      </c>
      <c r="AB157" s="3"/>
      <c r="AC157" s="3"/>
      <c r="AD157" s="20"/>
    </row>
    <row r="158" spans="1:30" s="4" customFormat="1" ht="15.75" x14ac:dyDescent="0.2">
      <c r="A158" s="108"/>
      <c r="B158" s="152"/>
      <c r="C158" s="152"/>
      <c r="D158" s="152"/>
      <c r="E158" s="152"/>
      <c r="F158" s="152"/>
      <c r="G158" s="152"/>
      <c r="H158" s="152"/>
      <c r="I158" s="214"/>
      <c r="J158" s="152"/>
      <c r="K158" s="152"/>
      <c r="L158" s="152"/>
      <c r="M158" s="8">
        <f>N158+O158</f>
        <v>51.94</v>
      </c>
      <c r="N158" s="8">
        <v>157.91</v>
      </c>
      <c r="O158" s="8">
        <v>-105.97</v>
      </c>
      <c r="P158" s="202"/>
      <c r="Q158" s="33" t="s">
        <v>6</v>
      </c>
      <c r="R158" s="64"/>
      <c r="S158" s="28">
        <f>T158+U158</f>
        <v>947.43000000000006</v>
      </c>
      <c r="T158" s="28">
        <v>473.73</v>
      </c>
      <c r="U158" s="29">
        <v>473.7</v>
      </c>
      <c r="V158" s="29">
        <f>X158</f>
        <v>953.52</v>
      </c>
      <c r="W158" s="28">
        <v>473.73</v>
      </c>
      <c r="X158" s="28">
        <v>953.52</v>
      </c>
      <c r="Y158" s="8">
        <f t="shared" si="63"/>
        <v>45.850000000000136</v>
      </c>
      <c r="Z158" s="8">
        <f t="shared" si="63"/>
        <v>157.90999999999997</v>
      </c>
      <c r="AA158" s="8">
        <f>O158+U158-X158+W158</f>
        <v>-112.05999999999995</v>
      </c>
      <c r="AB158" s="3"/>
      <c r="AC158" s="3"/>
      <c r="AD158" s="20"/>
    </row>
    <row r="159" spans="1:30" s="4" customFormat="1" ht="15.75" x14ac:dyDescent="0.2">
      <c r="A159" s="108"/>
      <c r="B159" s="152"/>
      <c r="C159" s="152"/>
      <c r="D159" s="152"/>
      <c r="E159" s="152"/>
      <c r="F159" s="152"/>
      <c r="G159" s="152"/>
      <c r="H159" s="152"/>
      <c r="I159" s="214"/>
      <c r="J159" s="152"/>
      <c r="K159" s="152"/>
      <c r="L159" s="152"/>
      <c r="M159" s="8">
        <f>N159+O159</f>
        <v>51.94</v>
      </c>
      <c r="N159" s="8">
        <v>157.91</v>
      </c>
      <c r="O159" s="8">
        <v>-105.97</v>
      </c>
      <c r="P159" s="202"/>
      <c r="Q159" s="33" t="s">
        <v>7</v>
      </c>
      <c r="R159" s="64">
        <v>290.01</v>
      </c>
      <c r="S159" s="28">
        <f>T159+U159</f>
        <v>947.43000000000006</v>
      </c>
      <c r="T159" s="28">
        <v>473.73</v>
      </c>
      <c r="U159" s="29">
        <v>473.7</v>
      </c>
      <c r="V159" s="29">
        <f>X159</f>
        <v>953.52</v>
      </c>
      <c r="W159" s="28">
        <v>473.73</v>
      </c>
      <c r="X159" s="28">
        <v>953.52</v>
      </c>
      <c r="Y159" s="7">
        <f t="shared" si="63"/>
        <v>45.850000000000136</v>
      </c>
      <c r="Z159" s="7">
        <f t="shared" si="63"/>
        <v>157.90999999999997</v>
      </c>
      <c r="AA159" s="7">
        <f>O159+U159-X159+W159</f>
        <v>-112.05999999999995</v>
      </c>
      <c r="AB159" s="3"/>
      <c r="AC159" s="3"/>
      <c r="AD159" s="20"/>
    </row>
    <row r="160" spans="1:30" s="4" customFormat="1" ht="15.75" x14ac:dyDescent="0.2">
      <c r="A160" s="108"/>
      <c r="B160" s="152"/>
      <c r="C160" s="152"/>
      <c r="D160" s="152"/>
      <c r="E160" s="152"/>
      <c r="F160" s="152"/>
      <c r="G160" s="152"/>
      <c r="H160" s="152"/>
      <c r="I160" s="214"/>
      <c r="J160" s="152"/>
      <c r="K160" s="152"/>
      <c r="L160" s="152"/>
      <c r="M160" s="106"/>
      <c r="N160" s="106"/>
      <c r="O160" s="106"/>
      <c r="P160" s="202"/>
      <c r="Q160" s="33" t="s">
        <v>3</v>
      </c>
      <c r="R160" s="62">
        <f>R156+R159</f>
        <v>580.02</v>
      </c>
      <c r="S160" s="30">
        <f t="shared" ref="S160:X160" si="64">SUM(S156:S159)</f>
        <v>3789.7200000000003</v>
      </c>
      <c r="T160" s="30">
        <f t="shared" si="64"/>
        <v>1894.92</v>
      </c>
      <c r="U160" s="30">
        <f t="shared" si="64"/>
        <v>1894.8</v>
      </c>
      <c r="V160" s="30">
        <f t="shared" si="64"/>
        <v>3708.78</v>
      </c>
      <c r="W160" s="30">
        <f t="shared" si="64"/>
        <v>1894.92</v>
      </c>
      <c r="X160" s="30">
        <f t="shared" si="64"/>
        <v>3708.78</v>
      </c>
      <c r="Y160" s="106"/>
      <c r="Z160" s="106"/>
      <c r="AA160" s="106"/>
      <c r="AB160" s="54"/>
      <c r="AC160" s="54"/>
      <c r="AD160" s="55"/>
    </row>
    <row r="161" spans="1:30" s="4" customFormat="1" ht="15.75" customHeight="1" x14ac:dyDescent="0.2">
      <c r="A161" s="108">
        <v>29</v>
      </c>
      <c r="B161" s="152" t="s">
        <v>9</v>
      </c>
      <c r="C161" s="152" t="s">
        <v>56</v>
      </c>
      <c r="D161" s="152" t="s">
        <v>363</v>
      </c>
      <c r="E161" s="152" t="s">
        <v>65</v>
      </c>
      <c r="F161" s="152">
        <v>3709.1</v>
      </c>
      <c r="G161" s="152" t="s">
        <v>173</v>
      </c>
      <c r="H161" s="152" t="s">
        <v>59</v>
      </c>
      <c r="I161" s="214">
        <v>127.9</v>
      </c>
      <c r="J161" s="152">
        <v>47.79</v>
      </c>
      <c r="K161" s="201" t="s">
        <v>361</v>
      </c>
      <c r="L161" s="201" t="s">
        <v>360</v>
      </c>
      <c r="M161" s="8">
        <f>N161+O161</f>
        <v>9230.369999999999</v>
      </c>
      <c r="N161" s="8">
        <v>4615.18</v>
      </c>
      <c r="O161" s="8">
        <v>4615.1899999999996</v>
      </c>
      <c r="P161" s="202" t="s">
        <v>69</v>
      </c>
      <c r="Q161" s="33" t="s">
        <v>4</v>
      </c>
      <c r="R161" s="72"/>
      <c r="S161" s="28">
        <f>T161+U161</f>
        <v>28654.68</v>
      </c>
      <c r="T161" s="28">
        <v>14327.37</v>
      </c>
      <c r="U161" s="28">
        <v>14327.31</v>
      </c>
      <c r="V161" s="29">
        <f>X161</f>
        <v>28333.49</v>
      </c>
      <c r="W161" s="28">
        <v>14166.76</v>
      </c>
      <c r="X161" s="28">
        <v>28333.49</v>
      </c>
      <c r="Y161" s="8">
        <f t="shared" ref="Y161:Z164" si="65">M161+S161-V161</f>
        <v>9551.5600000000013</v>
      </c>
      <c r="Z161" s="8">
        <f t="shared" si="65"/>
        <v>4775.7900000000027</v>
      </c>
      <c r="AA161" s="8">
        <f>O161+U161-X161+W161</f>
        <v>4775.7699999999986</v>
      </c>
      <c r="AB161" s="3" t="s">
        <v>123</v>
      </c>
      <c r="AC161" s="3"/>
      <c r="AD161" s="20"/>
    </row>
    <row r="162" spans="1:30" s="4" customFormat="1" ht="15.75" x14ac:dyDescent="0.2">
      <c r="A162" s="108"/>
      <c r="B162" s="152"/>
      <c r="C162" s="152"/>
      <c r="D162" s="152"/>
      <c r="E162" s="152"/>
      <c r="F162" s="152"/>
      <c r="G162" s="152"/>
      <c r="H162" s="152"/>
      <c r="I162" s="214"/>
      <c r="J162" s="152"/>
      <c r="K162" s="152"/>
      <c r="L162" s="152"/>
      <c r="M162" s="8">
        <f>N162+O162</f>
        <v>9230.369999999999</v>
      </c>
      <c r="N162" s="8">
        <v>4615.18</v>
      </c>
      <c r="O162" s="8">
        <v>4615.1899999999996</v>
      </c>
      <c r="P162" s="202"/>
      <c r="Q162" s="33" t="s">
        <v>5</v>
      </c>
      <c r="R162" s="64" t="e">
        <f>#REF!/2</f>
        <v>#REF!</v>
      </c>
      <c r="S162" s="28">
        <f>T162+U162</f>
        <v>28654.68</v>
      </c>
      <c r="T162" s="28">
        <v>14327.37</v>
      </c>
      <c r="U162" s="28">
        <v>14327.31</v>
      </c>
      <c r="V162" s="29">
        <f>X162</f>
        <v>28654.68</v>
      </c>
      <c r="W162" s="28">
        <v>14327.37</v>
      </c>
      <c r="X162" s="28">
        <v>28654.68</v>
      </c>
      <c r="Y162" s="8">
        <f t="shared" si="65"/>
        <v>9230.3700000000026</v>
      </c>
      <c r="Z162" s="8">
        <f t="shared" si="65"/>
        <v>4615.1800000000021</v>
      </c>
      <c r="AA162" s="8">
        <f>O162+U162-X162+W162</f>
        <v>4615.1900000000005</v>
      </c>
      <c r="AB162" s="3"/>
      <c r="AC162" s="3"/>
      <c r="AD162" s="20"/>
    </row>
    <row r="163" spans="1:30" s="4" customFormat="1" ht="15.75" x14ac:dyDescent="0.2">
      <c r="A163" s="108"/>
      <c r="B163" s="152"/>
      <c r="C163" s="152"/>
      <c r="D163" s="152"/>
      <c r="E163" s="152"/>
      <c r="F163" s="152"/>
      <c r="G163" s="152"/>
      <c r="H163" s="152"/>
      <c r="I163" s="214"/>
      <c r="J163" s="152"/>
      <c r="K163" s="152"/>
      <c r="L163" s="152"/>
      <c r="M163" s="8">
        <f>N163+O163</f>
        <v>9230.369999999999</v>
      </c>
      <c r="N163" s="8">
        <v>4615.18</v>
      </c>
      <c r="O163" s="8">
        <v>4615.1899999999996</v>
      </c>
      <c r="P163" s="202"/>
      <c r="Q163" s="33" t="s">
        <v>6</v>
      </c>
      <c r="R163" s="72"/>
      <c r="S163" s="28">
        <f>T163+U163</f>
        <v>28654.68</v>
      </c>
      <c r="T163" s="28">
        <v>14327.37</v>
      </c>
      <c r="U163" s="28">
        <v>14327.31</v>
      </c>
      <c r="V163" s="29">
        <f>X163</f>
        <v>28654.68</v>
      </c>
      <c r="W163" s="28">
        <v>14327.37</v>
      </c>
      <c r="X163" s="28">
        <v>28654.68</v>
      </c>
      <c r="Y163" s="8">
        <f t="shared" si="65"/>
        <v>9230.3700000000026</v>
      </c>
      <c r="Z163" s="8">
        <f t="shared" si="65"/>
        <v>4615.1800000000021</v>
      </c>
      <c r="AA163" s="8">
        <f>O163+U163-X163+W163</f>
        <v>4615.1900000000005</v>
      </c>
      <c r="AB163" s="3"/>
      <c r="AC163" s="3"/>
      <c r="AD163" s="20"/>
    </row>
    <row r="164" spans="1:30" s="4" customFormat="1" ht="15.75" x14ac:dyDescent="0.2">
      <c r="A164" s="108"/>
      <c r="B164" s="152"/>
      <c r="C164" s="152"/>
      <c r="D164" s="152"/>
      <c r="E164" s="152"/>
      <c r="F164" s="152"/>
      <c r="G164" s="152"/>
      <c r="H164" s="152"/>
      <c r="I164" s="214"/>
      <c r="J164" s="152"/>
      <c r="K164" s="152"/>
      <c r="L164" s="152"/>
      <c r="M164" s="8">
        <f>N164+O164</f>
        <v>9230.369999999999</v>
      </c>
      <c r="N164" s="8">
        <v>4615.18</v>
      </c>
      <c r="O164" s="8">
        <v>4615.1899999999996</v>
      </c>
      <c r="P164" s="202"/>
      <c r="Q164" s="33" t="s">
        <v>7</v>
      </c>
      <c r="R164" s="73"/>
      <c r="S164" s="28">
        <f>T164+U164</f>
        <v>2464.92</v>
      </c>
      <c r="T164" s="28">
        <v>1232.46</v>
      </c>
      <c r="U164" s="28">
        <v>1232.46</v>
      </c>
      <c r="V164" s="29">
        <f>X164</f>
        <v>12016.48</v>
      </c>
      <c r="W164" s="28">
        <v>6008.25</v>
      </c>
      <c r="X164" s="28">
        <v>12016.48</v>
      </c>
      <c r="Y164" s="7">
        <f t="shared" si="65"/>
        <v>-321.19000000000051</v>
      </c>
      <c r="Z164" s="7">
        <f t="shared" si="65"/>
        <v>-160.60999999999967</v>
      </c>
      <c r="AA164" s="7">
        <f>O164+U164-X164+W164</f>
        <v>-160.57999999999993</v>
      </c>
      <c r="AB164" s="3"/>
      <c r="AC164" s="3"/>
      <c r="AD164" s="20"/>
    </row>
    <row r="165" spans="1:30" s="4" customFormat="1" ht="15.75" x14ac:dyDescent="0.2">
      <c r="A165" s="108"/>
      <c r="B165" s="152"/>
      <c r="C165" s="152"/>
      <c r="D165" s="152"/>
      <c r="E165" s="152"/>
      <c r="F165" s="152"/>
      <c r="G165" s="152"/>
      <c r="H165" s="152"/>
      <c r="I165" s="214"/>
      <c r="J165" s="152"/>
      <c r="K165" s="152"/>
      <c r="L165" s="152"/>
      <c r="M165" s="106"/>
      <c r="N165" s="106"/>
      <c r="O165" s="106"/>
      <c r="P165" s="202"/>
      <c r="Q165" s="33" t="s">
        <v>3</v>
      </c>
      <c r="R165" s="66" t="e">
        <f>R162</f>
        <v>#REF!</v>
      </c>
      <c r="S165" s="30">
        <f t="shared" ref="S165:X165" si="66">SUM(S161:S164)</f>
        <v>88428.96</v>
      </c>
      <c r="T165" s="30">
        <f t="shared" si="66"/>
        <v>44214.57</v>
      </c>
      <c r="U165" s="30">
        <f t="shared" si="66"/>
        <v>44214.39</v>
      </c>
      <c r="V165" s="30">
        <f t="shared" si="66"/>
        <v>97659.33</v>
      </c>
      <c r="W165" s="30">
        <f t="shared" si="66"/>
        <v>48829.75</v>
      </c>
      <c r="X165" s="30">
        <f t="shared" si="66"/>
        <v>97659.33</v>
      </c>
      <c r="Y165" s="106"/>
      <c r="Z165" s="106"/>
      <c r="AA165" s="106"/>
      <c r="AB165" s="54"/>
      <c r="AC165" s="54"/>
      <c r="AD165" s="55"/>
    </row>
    <row r="166" spans="1:30" s="4" customFormat="1" ht="12.75" customHeight="1" x14ac:dyDescent="0.2">
      <c r="A166" s="108">
        <v>30</v>
      </c>
      <c r="B166" s="152" t="s">
        <v>9</v>
      </c>
      <c r="C166" s="152" t="s">
        <v>81</v>
      </c>
      <c r="D166" s="152" t="s">
        <v>359</v>
      </c>
      <c r="E166" s="152" t="s">
        <v>257</v>
      </c>
      <c r="F166" s="152">
        <v>939.6</v>
      </c>
      <c r="G166" s="152" t="s">
        <v>174</v>
      </c>
      <c r="H166" s="152" t="s">
        <v>60</v>
      </c>
      <c r="I166" s="214">
        <v>32.4</v>
      </c>
      <c r="J166" s="152">
        <v>9.57</v>
      </c>
      <c r="K166" s="201" t="s">
        <v>576</v>
      </c>
      <c r="L166" s="201" t="s">
        <v>577</v>
      </c>
      <c r="M166" s="8">
        <f>N166+O166</f>
        <v>1353.02</v>
      </c>
      <c r="N166" s="8">
        <v>338.26</v>
      </c>
      <c r="O166" s="8">
        <v>1014.76</v>
      </c>
      <c r="P166" s="202" t="s">
        <v>69</v>
      </c>
      <c r="Q166" s="33" t="s">
        <v>4</v>
      </c>
      <c r="R166" s="66">
        <f>234.9</f>
        <v>234.9</v>
      </c>
      <c r="S166" s="28">
        <f>T166+U166</f>
        <v>209.54000000000002</v>
      </c>
      <c r="T166" s="28">
        <v>104.78</v>
      </c>
      <c r="U166" s="28">
        <v>104.76</v>
      </c>
      <c r="V166" s="29">
        <f>X166</f>
        <v>1354</v>
      </c>
      <c r="W166" s="28">
        <v>1014.78</v>
      </c>
      <c r="X166" s="28">
        <v>1354</v>
      </c>
      <c r="Y166" s="8">
        <f t="shared" ref="Y166:Z169" si="67">M166+S166-V166</f>
        <v>208.55999999999995</v>
      </c>
      <c r="Z166" s="8">
        <f t="shared" si="67"/>
        <v>-571.74</v>
      </c>
      <c r="AA166" s="8">
        <f>O166+U166-X166+W166</f>
        <v>780.3</v>
      </c>
      <c r="AB166" s="3" t="s">
        <v>123</v>
      </c>
      <c r="AC166" s="3"/>
      <c r="AD166" s="20"/>
    </row>
    <row r="167" spans="1:30" s="4" customFormat="1" ht="15.75" x14ac:dyDescent="0.2">
      <c r="A167" s="108"/>
      <c r="B167" s="152"/>
      <c r="C167" s="152"/>
      <c r="D167" s="152"/>
      <c r="E167" s="152"/>
      <c r="F167" s="152"/>
      <c r="G167" s="152"/>
      <c r="H167" s="152"/>
      <c r="I167" s="214"/>
      <c r="J167" s="152"/>
      <c r="K167" s="152"/>
      <c r="L167" s="152"/>
      <c r="M167" s="8">
        <f>N167+O167</f>
        <v>1353.02</v>
      </c>
      <c r="N167" s="8">
        <v>338.26</v>
      </c>
      <c r="O167" s="8">
        <v>1014.76</v>
      </c>
      <c r="P167" s="202"/>
      <c r="Q167" s="33" t="s">
        <v>5</v>
      </c>
      <c r="R167" s="66"/>
      <c r="S167" s="28">
        <f>T167+U167</f>
        <v>930.21</v>
      </c>
      <c r="T167" s="28">
        <v>465.12</v>
      </c>
      <c r="U167" s="28">
        <v>465.09</v>
      </c>
      <c r="V167" s="29">
        <f>X167</f>
        <v>518.63</v>
      </c>
      <c r="W167" s="28">
        <v>-261.66000000000003</v>
      </c>
      <c r="X167" s="28">
        <v>518.63</v>
      </c>
      <c r="Y167" s="8">
        <f t="shared" si="67"/>
        <v>1764.6</v>
      </c>
      <c r="Z167" s="8">
        <f t="shared" si="67"/>
        <v>1065.04</v>
      </c>
      <c r="AA167" s="8">
        <f>O167+U167-X167+W167</f>
        <v>699.56</v>
      </c>
      <c r="AB167" s="3"/>
      <c r="AC167" s="3"/>
      <c r="AD167" s="20"/>
    </row>
    <row r="168" spans="1:30" s="4" customFormat="1" ht="15.75" x14ac:dyDescent="0.2">
      <c r="A168" s="108"/>
      <c r="B168" s="152"/>
      <c r="C168" s="152"/>
      <c r="D168" s="152"/>
      <c r="E168" s="152"/>
      <c r="F168" s="152"/>
      <c r="G168" s="152"/>
      <c r="H168" s="152"/>
      <c r="I168" s="214"/>
      <c r="J168" s="152"/>
      <c r="K168" s="152"/>
      <c r="L168" s="152"/>
      <c r="M168" s="8">
        <f>N168+O168</f>
        <v>1353.02</v>
      </c>
      <c r="N168" s="8">
        <v>338.26</v>
      </c>
      <c r="O168" s="8">
        <v>1014.76</v>
      </c>
      <c r="P168" s="202"/>
      <c r="Q168" s="33" t="s">
        <v>6</v>
      </c>
      <c r="R168" s="64"/>
      <c r="S168" s="28">
        <f>T168+U168</f>
        <v>930.21</v>
      </c>
      <c r="T168" s="28">
        <v>465.12</v>
      </c>
      <c r="U168" s="28">
        <v>465.09</v>
      </c>
      <c r="V168" s="29">
        <f>X168</f>
        <v>620.14</v>
      </c>
      <c r="W168" s="28">
        <v>465.12</v>
      </c>
      <c r="X168" s="28">
        <v>620.14</v>
      </c>
      <c r="Y168" s="8">
        <f t="shared" si="67"/>
        <v>1663.0900000000001</v>
      </c>
      <c r="Z168" s="8">
        <f t="shared" si="67"/>
        <v>338.26</v>
      </c>
      <c r="AA168" s="8">
        <f>O168+U168-X168+W168</f>
        <v>1324.83</v>
      </c>
      <c r="AB168" s="3"/>
      <c r="AC168" s="3"/>
      <c r="AD168" s="20"/>
    </row>
    <row r="169" spans="1:30" s="4" customFormat="1" ht="15.75" x14ac:dyDescent="0.2">
      <c r="A169" s="108"/>
      <c r="B169" s="152"/>
      <c r="C169" s="152"/>
      <c r="D169" s="152"/>
      <c r="E169" s="152"/>
      <c r="F169" s="152"/>
      <c r="G169" s="152"/>
      <c r="H169" s="152"/>
      <c r="I169" s="214"/>
      <c r="J169" s="152"/>
      <c r="K169" s="152"/>
      <c r="L169" s="152"/>
      <c r="M169" s="8">
        <f>N169+O169</f>
        <v>1353.02</v>
      </c>
      <c r="N169" s="8">
        <v>338.26</v>
      </c>
      <c r="O169" s="8">
        <v>1014.76</v>
      </c>
      <c r="P169" s="202"/>
      <c r="Q169" s="33" t="s">
        <v>7</v>
      </c>
      <c r="R169" s="66"/>
      <c r="S169" s="28">
        <f>T169+U169</f>
        <v>930.21</v>
      </c>
      <c r="T169" s="28">
        <v>465.12</v>
      </c>
      <c r="U169" s="28">
        <v>465.09</v>
      </c>
      <c r="V169" s="29">
        <f>X169</f>
        <v>1240.28</v>
      </c>
      <c r="W169" s="28">
        <v>465.12</v>
      </c>
      <c r="X169" s="28">
        <v>1240.28</v>
      </c>
      <c r="Y169" s="7">
        <f t="shared" si="67"/>
        <v>1042.95</v>
      </c>
      <c r="Z169" s="7">
        <f t="shared" si="67"/>
        <v>338.26</v>
      </c>
      <c r="AA169" s="7">
        <f>O169+U169-X169+W169</f>
        <v>704.68999999999994</v>
      </c>
      <c r="AB169" s="3"/>
      <c r="AC169" s="3"/>
      <c r="AD169" s="20"/>
    </row>
    <row r="170" spans="1:30" s="4" customFormat="1" ht="15.75" x14ac:dyDescent="0.2">
      <c r="A170" s="108"/>
      <c r="B170" s="152"/>
      <c r="C170" s="152"/>
      <c r="D170" s="152"/>
      <c r="E170" s="152"/>
      <c r="F170" s="152"/>
      <c r="G170" s="152"/>
      <c r="H170" s="152"/>
      <c r="I170" s="214"/>
      <c r="J170" s="152"/>
      <c r="K170" s="152"/>
      <c r="L170" s="152"/>
      <c r="M170" s="106"/>
      <c r="N170" s="106"/>
      <c r="O170" s="106"/>
      <c r="P170" s="202"/>
      <c r="Q170" s="33" t="s">
        <v>3</v>
      </c>
      <c r="R170" s="66">
        <f>R166</f>
        <v>234.9</v>
      </c>
      <c r="S170" s="30">
        <f t="shared" ref="S170:X170" si="68">SUM(S166:S169)</f>
        <v>3000.17</v>
      </c>
      <c r="T170" s="30">
        <f t="shared" si="68"/>
        <v>1500.1399999999999</v>
      </c>
      <c r="U170" s="30">
        <f t="shared" si="68"/>
        <v>1500.03</v>
      </c>
      <c r="V170" s="30">
        <f t="shared" si="68"/>
        <v>3733.05</v>
      </c>
      <c r="W170" s="30">
        <f t="shared" si="68"/>
        <v>1683.3599999999997</v>
      </c>
      <c r="X170" s="30">
        <f t="shared" si="68"/>
        <v>3733.05</v>
      </c>
      <c r="Y170" s="106"/>
      <c r="Z170" s="106"/>
      <c r="AA170" s="106"/>
      <c r="AB170" s="54"/>
      <c r="AC170" s="54"/>
      <c r="AD170" s="55"/>
    </row>
    <row r="171" spans="1:30" s="4" customFormat="1" ht="15.75" customHeight="1" x14ac:dyDescent="0.2">
      <c r="A171" s="108">
        <v>31</v>
      </c>
      <c r="B171" s="152" t="s">
        <v>9</v>
      </c>
      <c r="C171" s="152" t="s">
        <v>61</v>
      </c>
      <c r="D171" s="152" t="s">
        <v>277</v>
      </c>
      <c r="E171" s="152" t="s">
        <v>65</v>
      </c>
      <c r="F171" s="152">
        <v>2502.6999999999998</v>
      </c>
      <c r="G171" s="152" t="s">
        <v>62</v>
      </c>
      <c r="H171" s="152" t="s">
        <v>52</v>
      </c>
      <c r="I171" s="214">
        <v>86.3</v>
      </c>
      <c r="J171" s="152">
        <v>22.33</v>
      </c>
      <c r="K171" s="201" t="s">
        <v>490</v>
      </c>
      <c r="L171" s="201" t="s">
        <v>489</v>
      </c>
      <c r="M171" s="8">
        <f>N171+O171</f>
        <v>357.89</v>
      </c>
      <c r="N171" s="8">
        <v>1142.49</v>
      </c>
      <c r="O171" s="8">
        <v>-784.6</v>
      </c>
      <c r="P171" s="202" t="s">
        <v>69</v>
      </c>
      <c r="Q171" s="33" t="s">
        <v>4</v>
      </c>
      <c r="R171" s="66"/>
      <c r="S171" s="28">
        <f>T171+U171</f>
        <v>6607.14</v>
      </c>
      <c r="T171" s="28">
        <v>3303.57</v>
      </c>
      <c r="U171" s="28">
        <v>3303.57</v>
      </c>
      <c r="V171" s="29">
        <f>X171</f>
        <v>6965.03</v>
      </c>
      <c r="W171" s="28">
        <v>3344.87</v>
      </c>
      <c r="X171" s="28">
        <v>6965.03</v>
      </c>
      <c r="Y171" s="8">
        <f t="shared" ref="Y171:Z174" si="69">M171+S171-V171</f>
        <v>0</v>
      </c>
      <c r="Z171" s="8">
        <f t="shared" si="69"/>
        <v>1101.1900000000005</v>
      </c>
      <c r="AA171" s="8">
        <f>O171+U171-X171+W171</f>
        <v>-1101.1899999999996</v>
      </c>
      <c r="AB171" s="3" t="s">
        <v>123</v>
      </c>
      <c r="AC171" s="54"/>
      <c r="AD171" s="55"/>
    </row>
    <row r="172" spans="1:30" s="4" customFormat="1" ht="15.75" x14ac:dyDescent="0.2">
      <c r="A172" s="108"/>
      <c r="B172" s="152"/>
      <c r="C172" s="152"/>
      <c r="D172" s="152"/>
      <c r="E172" s="152"/>
      <c r="F172" s="152"/>
      <c r="G172" s="152"/>
      <c r="H172" s="152"/>
      <c r="I172" s="214"/>
      <c r="J172" s="152"/>
      <c r="K172" s="152"/>
      <c r="L172" s="152"/>
      <c r="M172" s="8">
        <f>N172+O172</f>
        <v>357.89</v>
      </c>
      <c r="N172" s="8">
        <v>1142.49</v>
      </c>
      <c r="O172" s="8">
        <v>-784.6</v>
      </c>
      <c r="P172" s="202"/>
      <c r="Q172" s="33" t="s">
        <v>5</v>
      </c>
      <c r="R172" s="66"/>
      <c r="S172" s="28">
        <f>T172+U172</f>
        <v>7129.02</v>
      </c>
      <c r="T172" s="28">
        <v>3564.51</v>
      </c>
      <c r="U172" s="28">
        <v>3564.51</v>
      </c>
      <c r="V172" s="29">
        <f>X172</f>
        <v>4404.76</v>
      </c>
      <c r="W172" s="28">
        <v>3303.57</v>
      </c>
      <c r="X172" s="28">
        <v>4404.76</v>
      </c>
      <c r="Y172" s="8">
        <f t="shared" si="69"/>
        <v>3082.1500000000005</v>
      </c>
      <c r="Z172" s="8">
        <f t="shared" si="69"/>
        <v>1403.4299999999998</v>
      </c>
      <c r="AA172" s="8">
        <f>O172+U172-X172+W172</f>
        <v>1678.7200000000003</v>
      </c>
      <c r="AB172" s="3"/>
      <c r="AC172" s="54"/>
      <c r="AD172" s="55"/>
    </row>
    <row r="173" spans="1:30" s="4" customFormat="1" ht="15.75" x14ac:dyDescent="0.2">
      <c r="A173" s="108"/>
      <c r="B173" s="152"/>
      <c r="C173" s="152"/>
      <c r="D173" s="152"/>
      <c r="E173" s="152"/>
      <c r="F173" s="152"/>
      <c r="G173" s="152"/>
      <c r="H173" s="152"/>
      <c r="I173" s="214"/>
      <c r="J173" s="152"/>
      <c r="K173" s="152"/>
      <c r="L173" s="152"/>
      <c r="M173" s="8">
        <f>N173+O173</f>
        <v>357.89</v>
      </c>
      <c r="N173" s="8">
        <v>1142.49</v>
      </c>
      <c r="O173" s="8">
        <v>-784.6</v>
      </c>
      <c r="P173" s="202"/>
      <c r="Q173" s="33" t="s">
        <v>6</v>
      </c>
      <c r="R173" s="66"/>
      <c r="S173" s="28">
        <f>T173+U173</f>
        <v>8172.78</v>
      </c>
      <c r="T173" s="28">
        <v>4086.39</v>
      </c>
      <c r="U173" s="28">
        <v>4086.39</v>
      </c>
      <c r="V173" s="29">
        <f>X173</f>
        <v>10897.04</v>
      </c>
      <c r="W173" s="28">
        <v>4086.39</v>
      </c>
      <c r="X173" s="28">
        <v>10897.04</v>
      </c>
      <c r="Y173" s="8">
        <f t="shared" si="69"/>
        <v>-2366.3700000000008</v>
      </c>
      <c r="Z173" s="8">
        <f t="shared" si="69"/>
        <v>1142.4900000000002</v>
      </c>
      <c r="AA173" s="8">
        <f>O173+U173-X173+W173</f>
        <v>-3508.860000000001</v>
      </c>
      <c r="AB173" s="3"/>
      <c r="AC173" s="54"/>
      <c r="AD173" s="55"/>
    </row>
    <row r="174" spans="1:30" s="4" customFormat="1" ht="15.75" x14ac:dyDescent="0.2">
      <c r="A174" s="108"/>
      <c r="B174" s="152"/>
      <c r="C174" s="152"/>
      <c r="D174" s="152"/>
      <c r="E174" s="152"/>
      <c r="F174" s="152"/>
      <c r="G174" s="152"/>
      <c r="H174" s="152"/>
      <c r="I174" s="214"/>
      <c r="J174" s="152"/>
      <c r="K174" s="152"/>
      <c r="L174" s="152"/>
      <c r="M174" s="8">
        <f>N174+O174</f>
        <v>357.89</v>
      </c>
      <c r="N174" s="8">
        <v>1142.49</v>
      </c>
      <c r="O174" s="8">
        <v>-784.6</v>
      </c>
      <c r="P174" s="202"/>
      <c r="Q174" s="33" t="s">
        <v>7</v>
      </c>
      <c r="R174" s="66"/>
      <c r="S174" s="28">
        <f>T174+U174</f>
        <v>8172.78</v>
      </c>
      <c r="T174" s="28">
        <v>4086.39</v>
      </c>
      <c r="U174" s="28">
        <v>4086.39</v>
      </c>
      <c r="V174" s="29">
        <f>X174</f>
        <v>8172.78</v>
      </c>
      <c r="W174" s="28">
        <v>4086.39</v>
      </c>
      <c r="X174" s="28">
        <v>8172.78</v>
      </c>
      <c r="Y174" s="7">
        <f t="shared" si="69"/>
        <v>357.89000000000033</v>
      </c>
      <c r="Z174" s="7">
        <f t="shared" si="69"/>
        <v>1142.4900000000002</v>
      </c>
      <c r="AA174" s="7">
        <f>O174+U174-X174+W174</f>
        <v>-784.59999999999991</v>
      </c>
      <c r="AB174" s="3"/>
      <c r="AC174" s="3"/>
      <c r="AD174" s="20"/>
    </row>
    <row r="175" spans="1:30" s="4" customFormat="1" ht="15.75" x14ac:dyDescent="0.2">
      <c r="A175" s="108"/>
      <c r="B175" s="152"/>
      <c r="C175" s="152"/>
      <c r="D175" s="152"/>
      <c r="E175" s="152"/>
      <c r="F175" s="152"/>
      <c r="G175" s="152"/>
      <c r="H175" s="152"/>
      <c r="I175" s="214"/>
      <c r="J175" s="152"/>
      <c r="K175" s="152"/>
      <c r="L175" s="152"/>
      <c r="M175" s="106"/>
      <c r="N175" s="106"/>
      <c r="O175" s="106"/>
      <c r="P175" s="202"/>
      <c r="Q175" s="33" t="s">
        <v>3</v>
      </c>
      <c r="R175" s="66"/>
      <c r="S175" s="30">
        <f t="shared" ref="S175:X175" si="70">SUM(S171:S174)</f>
        <v>30081.719999999998</v>
      </c>
      <c r="T175" s="30">
        <f t="shared" si="70"/>
        <v>15040.859999999999</v>
      </c>
      <c r="U175" s="30">
        <f t="shared" si="70"/>
        <v>15040.859999999999</v>
      </c>
      <c r="V175" s="30">
        <f t="shared" si="70"/>
        <v>30439.61</v>
      </c>
      <c r="W175" s="30">
        <f t="shared" si="70"/>
        <v>14821.22</v>
      </c>
      <c r="X175" s="30">
        <f t="shared" si="70"/>
        <v>30439.61</v>
      </c>
      <c r="Y175" s="106"/>
      <c r="Z175" s="106"/>
      <c r="AA175" s="106"/>
      <c r="AB175" s="54"/>
      <c r="AC175" s="54"/>
      <c r="AD175" s="55"/>
    </row>
    <row r="176" spans="1:30" s="4" customFormat="1" ht="12.75" customHeight="1" x14ac:dyDescent="0.2">
      <c r="A176" s="108">
        <v>32</v>
      </c>
      <c r="B176" s="152" t="s">
        <v>9</v>
      </c>
      <c r="C176" s="152" t="s">
        <v>61</v>
      </c>
      <c r="D176" s="152" t="s">
        <v>267</v>
      </c>
      <c r="E176" s="152" t="s">
        <v>70</v>
      </c>
      <c r="F176" s="152">
        <v>1345.89</v>
      </c>
      <c r="G176" s="152" t="s">
        <v>175</v>
      </c>
      <c r="H176" s="152" t="s">
        <v>13</v>
      </c>
      <c r="I176" s="214">
        <v>44.2</v>
      </c>
      <c r="J176" s="94">
        <f>2559.11/I176</f>
        <v>57.89841628959276</v>
      </c>
      <c r="K176" s="201">
        <v>44866</v>
      </c>
      <c r="L176" s="201">
        <v>46660</v>
      </c>
      <c r="M176" s="8">
        <f>N176+O176</f>
        <v>0</v>
      </c>
      <c r="N176" s="8">
        <v>1279.56</v>
      </c>
      <c r="O176" s="8">
        <v>-1279.56</v>
      </c>
      <c r="P176" s="202" t="s">
        <v>69</v>
      </c>
      <c r="Q176" s="42" t="s">
        <v>4</v>
      </c>
      <c r="R176" s="65"/>
      <c r="S176" s="28">
        <f>T176+U176</f>
        <v>7677.33</v>
      </c>
      <c r="T176" s="28">
        <v>3838.68</v>
      </c>
      <c r="U176" s="29">
        <v>3838.65</v>
      </c>
      <c r="V176" s="29">
        <f>X176</f>
        <v>7677.33</v>
      </c>
      <c r="W176" s="28">
        <v>3838.68</v>
      </c>
      <c r="X176" s="28">
        <v>7677.33</v>
      </c>
      <c r="Y176" s="8">
        <f t="shared" ref="Y176:Z179" si="71">M176+S176-V176</f>
        <v>0</v>
      </c>
      <c r="Z176" s="8">
        <f t="shared" si="71"/>
        <v>1279.56</v>
      </c>
      <c r="AA176" s="8">
        <f>O176+U176-X176+W176</f>
        <v>-1279.56</v>
      </c>
      <c r="AB176" s="3" t="s">
        <v>123</v>
      </c>
      <c r="AC176" s="3"/>
      <c r="AD176" s="20"/>
    </row>
    <row r="177" spans="1:30" s="4" customFormat="1" ht="15.75" x14ac:dyDescent="0.2">
      <c r="A177" s="108"/>
      <c r="B177" s="152"/>
      <c r="C177" s="152"/>
      <c r="D177" s="152"/>
      <c r="E177" s="152"/>
      <c r="F177" s="152"/>
      <c r="G177" s="152"/>
      <c r="H177" s="152"/>
      <c r="I177" s="214"/>
      <c r="J177" s="94"/>
      <c r="K177" s="152"/>
      <c r="L177" s="152"/>
      <c r="M177" s="8">
        <f>N177+O177</f>
        <v>0</v>
      </c>
      <c r="N177" s="8">
        <v>1279.56</v>
      </c>
      <c r="O177" s="8">
        <v>-1279.56</v>
      </c>
      <c r="P177" s="202"/>
      <c r="Q177" s="42" t="s">
        <v>5</v>
      </c>
      <c r="R177" s="64"/>
      <c r="S177" s="28">
        <f t="shared" ref="S177:S179" si="72">T177+U177</f>
        <v>7677.33</v>
      </c>
      <c r="T177" s="28">
        <v>3838.68</v>
      </c>
      <c r="U177" s="29">
        <v>3838.65</v>
      </c>
      <c r="V177" s="29">
        <f>X177</f>
        <v>7677.33</v>
      </c>
      <c r="W177" s="28">
        <v>3838.68</v>
      </c>
      <c r="X177" s="28">
        <v>7677.33</v>
      </c>
      <c r="Y177" s="8">
        <f t="shared" si="71"/>
        <v>0</v>
      </c>
      <c r="Z177" s="8">
        <f t="shared" si="71"/>
        <v>1279.56</v>
      </c>
      <c r="AA177" s="8">
        <f>O177+U177-X177+W177</f>
        <v>-1279.56</v>
      </c>
      <c r="AB177" s="3"/>
      <c r="AC177" s="3"/>
      <c r="AD177" s="20"/>
    </row>
    <row r="178" spans="1:30" s="4" customFormat="1" ht="15.75" x14ac:dyDescent="0.2">
      <c r="A178" s="108"/>
      <c r="B178" s="152"/>
      <c r="C178" s="152"/>
      <c r="D178" s="152"/>
      <c r="E178" s="152"/>
      <c r="F178" s="152"/>
      <c r="G178" s="152"/>
      <c r="H178" s="152"/>
      <c r="I178" s="214"/>
      <c r="J178" s="94"/>
      <c r="K178" s="152"/>
      <c r="L178" s="152"/>
      <c r="M178" s="8">
        <f>N178+O178</f>
        <v>0</v>
      </c>
      <c r="N178" s="8">
        <v>1279.56</v>
      </c>
      <c r="O178" s="8">
        <v>-1279.56</v>
      </c>
      <c r="P178" s="202"/>
      <c r="Q178" s="42" t="s">
        <v>6</v>
      </c>
      <c r="R178" s="64"/>
      <c r="S178" s="28">
        <f t="shared" si="72"/>
        <v>7677.33</v>
      </c>
      <c r="T178" s="28">
        <v>3838.68</v>
      </c>
      <c r="U178" s="29">
        <v>3838.65</v>
      </c>
      <c r="V178" s="29">
        <f>X178</f>
        <v>7677.33</v>
      </c>
      <c r="W178" s="28">
        <v>3838.68</v>
      </c>
      <c r="X178" s="28">
        <v>7677.33</v>
      </c>
      <c r="Y178" s="8">
        <f t="shared" si="71"/>
        <v>0</v>
      </c>
      <c r="Z178" s="8">
        <f t="shared" si="71"/>
        <v>1279.56</v>
      </c>
      <c r="AA178" s="8">
        <f>O178+U178-X178+W178</f>
        <v>-1279.56</v>
      </c>
      <c r="AB178" s="3"/>
      <c r="AC178" s="3"/>
      <c r="AD178" s="20"/>
    </row>
    <row r="179" spans="1:30" s="4" customFormat="1" ht="15.75" x14ac:dyDescent="0.2">
      <c r="A179" s="108"/>
      <c r="B179" s="152"/>
      <c r="C179" s="152"/>
      <c r="D179" s="152"/>
      <c r="E179" s="152"/>
      <c r="F179" s="152"/>
      <c r="G179" s="152"/>
      <c r="H179" s="152"/>
      <c r="I179" s="214"/>
      <c r="J179" s="94"/>
      <c r="K179" s="152"/>
      <c r="L179" s="152"/>
      <c r="M179" s="8">
        <f>N179+O179</f>
        <v>0</v>
      </c>
      <c r="N179" s="8">
        <v>1279.56</v>
      </c>
      <c r="O179" s="8">
        <v>-1279.56</v>
      </c>
      <c r="P179" s="202"/>
      <c r="Q179" s="42" t="s">
        <v>7</v>
      </c>
      <c r="R179" s="64"/>
      <c r="S179" s="28">
        <f t="shared" si="72"/>
        <v>7677.33</v>
      </c>
      <c r="T179" s="28">
        <v>3838.68</v>
      </c>
      <c r="U179" s="29">
        <v>3838.65</v>
      </c>
      <c r="V179" s="29">
        <f>X179</f>
        <v>7677.33</v>
      </c>
      <c r="W179" s="28">
        <v>3838.68</v>
      </c>
      <c r="X179" s="28">
        <v>7677.33</v>
      </c>
      <c r="Y179" s="7">
        <f t="shared" si="71"/>
        <v>0</v>
      </c>
      <c r="Z179" s="7">
        <f t="shared" si="71"/>
        <v>1279.56</v>
      </c>
      <c r="AA179" s="7">
        <f>O179+U179-X179+W179</f>
        <v>-1279.56</v>
      </c>
      <c r="AB179" s="3"/>
      <c r="AC179" s="3"/>
      <c r="AD179" s="20"/>
    </row>
    <row r="180" spans="1:30" s="4" customFormat="1" ht="15.75" x14ac:dyDescent="0.2">
      <c r="A180" s="108"/>
      <c r="B180" s="152"/>
      <c r="C180" s="152"/>
      <c r="D180" s="152"/>
      <c r="E180" s="152"/>
      <c r="F180" s="152"/>
      <c r="G180" s="152"/>
      <c r="H180" s="152"/>
      <c r="I180" s="214"/>
      <c r="J180" s="94"/>
      <c r="K180" s="152"/>
      <c r="L180" s="152"/>
      <c r="M180" s="106"/>
      <c r="N180" s="106"/>
      <c r="O180" s="106"/>
      <c r="P180" s="202"/>
      <c r="Q180" s="33" t="s">
        <v>3</v>
      </c>
      <c r="R180" s="66">
        <f>R179</f>
        <v>0</v>
      </c>
      <c r="S180" s="30">
        <f t="shared" ref="S180:X180" si="73">SUM(S176:S179)</f>
        <v>30709.32</v>
      </c>
      <c r="T180" s="30">
        <f t="shared" si="73"/>
        <v>15354.72</v>
      </c>
      <c r="U180" s="30">
        <f t="shared" si="73"/>
        <v>15354.6</v>
      </c>
      <c r="V180" s="30">
        <f t="shared" si="73"/>
        <v>30709.32</v>
      </c>
      <c r="W180" s="30">
        <f t="shared" si="73"/>
        <v>15354.72</v>
      </c>
      <c r="X180" s="30">
        <f t="shared" si="73"/>
        <v>30709.32</v>
      </c>
      <c r="Y180" s="106"/>
      <c r="Z180" s="106"/>
      <c r="AA180" s="106"/>
      <c r="AB180" s="54"/>
      <c r="AC180" s="54"/>
      <c r="AD180" s="55"/>
    </row>
    <row r="181" spans="1:30" s="4" customFormat="1" ht="12.75" customHeight="1" x14ac:dyDescent="0.2">
      <c r="A181" s="108">
        <v>33</v>
      </c>
      <c r="B181" s="109" t="s">
        <v>9</v>
      </c>
      <c r="C181" s="109" t="s">
        <v>258</v>
      </c>
      <c r="D181" s="109" t="s">
        <v>379</v>
      </c>
      <c r="E181" s="109" t="s">
        <v>376</v>
      </c>
      <c r="F181" s="109">
        <v>681.5</v>
      </c>
      <c r="G181" s="109" t="s">
        <v>259</v>
      </c>
      <c r="H181" s="109" t="s">
        <v>54</v>
      </c>
      <c r="I181" s="113">
        <v>23.5</v>
      </c>
      <c r="J181" s="162">
        <v>11.48</v>
      </c>
      <c r="K181" s="116" t="s">
        <v>569</v>
      </c>
      <c r="L181" s="116" t="s">
        <v>570</v>
      </c>
      <c r="M181" s="8">
        <f>N181+O181</f>
        <v>328.27</v>
      </c>
      <c r="N181" s="8">
        <v>166.82</v>
      </c>
      <c r="O181" s="8">
        <v>161.44999999999999</v>
      </c>
      <c r="P181" s="131" t="s">
        <v>69</v>
      </c>
      <c r="Q181" s="42" t="s">
        <v>4</v>
      </c>
      <c r="R181" s="31"/>
      <c r="S181" s="28">
        <f>T181+U181</f>
        <v>956.82</v>
      </c>
      <c r="T181" s="29">
        <v>478.41</v>
      </c>
      <c r="U181" s="29">
        <v>478.41</v>
      </c>
      <c r="V181" s="29">
        <f>X181</f>
        <v>1280</v>
      </c>
      <c r="W181" s="29">
        <v>485.76</v>
      </c>
      <c r="X181" s="29">
        <v>1280</v>
      </c>
      <c r="Y181" s="8">
        <f t="shared" ref="Y181:Z184" si="74">M181+S181-V181</f>
        <v>5.0900000000001455</v>
      </c>
      <c r="Z181" s="8">
        <f t="shared" si="74"/>
        <v>159.47000000000003</v>
      </c>
      <c r="AA181" s="8">
        <f>O181+U181-X181+W181</f>
        <v>-154.38</v>
      </c>
      <c r="AB181" s="3" t="s">
        <v>123</v>
      </c>
      <c r="AC181" s="3"/>
      <c r="AD181" s="20"/>
    </row>
    <row r="182" spans="1:30" s="4" customFormat="1" ht="15.75" x14ac:dyDescent="0.2">
      <c r="A182" s="108"/>
      <c r="B182" s="110"/>
      <c r="C182" s="110"/>
      <c r="D182" s="110"/>
      <c r="E182" s="110"/>
      <c r="F182" s="110"/>
      <c r="G182" s="110"/>
      <c r="H182" s="110"/>
      <c r="I182" s="114"/>
      <c r="J182" s="163"/>
      <c r="K182" s="159"/>
      <c r="L182" s="159"/>
      <c r="M182" s="8">
        <f>N182+O182</f>
        <v>328.27</v>
      </c>
      <c r="N182" s="8">
        <v>166.82</v>
      </c>
      <c r="O182" s="8">
        <v>161.44999999999999</v>
      </c>
      <c r="P182" s="132"/>
      <c r="Q182" s="42" t="s">
        <v>5</v>
      </c>
      <c r="R182" s="32"/>
      <c r="S182" s="28">
        <f>T182+U182</f>
        <v>956.82</v>
      </c>
      <c r="T182" s="29">
        <v>478.41</v>
      </c>
      <c r="U182" s="29">
        <v>478.41</v>
      </c>
      <c r="V182" s="29">
        <f>X182</f>
        <v>960</v>
      </c>
      <c r="W182" s="29">
        <v>478.41</v>
      </c>
      <c r="X182" s="29">
        <v>960</v>
      </c>
      <c r="Y182" s="8">
        <f t="shared" si="74"/>
        <v>325.09000000000015</v>
      </c>
      <c r="Z182" s="8">
        <f t="shared" si="74"/>
        <v>166.82</v>
      </c>
      <c r="AA182" s="8">
        <f>O182+U182-X182+W182</f>
        <v>158.27000000000004</v>
      </c>
      <c r="AB182" s="3"/>
      <c r="AC182" s="3"/>
      <c r="AD182" s="20"/>
    </row>
    <row r="183" spans="1:30" s="4" customFormat="1" ht="15.75" x14ac:dyDescent="0.2">
      <c r="A183" s="108"/>
      <c r="B183" s="110"/>
      <c r="C183" s="110"/>
      <c r="D183" s="110"/>
      <c r="E183" s="110"/>
      <c r="F183" s="110"/>
      <c r="G183" s="110"/>
      <c r="H183" s="110"/>
      <c r="I183" s="114"/>
      <c r="J183" s="163"/>
      <c r="K183" s="159"/>
      <c r="L183" s="159"/>
      <c r="M183" s="8">
        <f>N183+O183</f>
        <v>328.27</v>
      </c>
      <c r="N183" s="8">
        <v>166.82</v>
      </c>
      <c r="O183" s="8">
        <v>161.44999999999999</v>
      </c>
      <c r="P183" s="132"/>
      <c r="Q183" s="42" t="s">
        <v>6</v>
      </c>
      <c r="R183" s="32"/>
      <c r="S183" s="28">
        <f>T183+U183</f>
        <v>956.82</v>
      </c>
      <c r="T183" s="29">
        <v>478.41</v>
      </c>
      <c r="U183" s="29">
        <v>478.41</v>
      </c>
      <c r="V183" s="29">
        <f>X183</f>
        <v>960</v>
      </c>
      <c r="W183" s="29">
        <v>478.41</v>
      </c>
      <c r="X183" s="29">
        <v>960</v>
      </c>
      <c r="Y183" s="8">
        <f t="shared" si="74"/>
        <v>325.09000000000015</v>
      </c>
      <c r="Z183" s="8">
        <f t="shared" si="74"/>
        <v>166.82</v>
      </c>
      <c r="AA183" s="8">
        <f>O183+U183-X183+W183</f>
        <v>158.27000000000004</v>
      </c>
      <c r="AB183" s="3"/>
      <c r="AC183" s="3"/>
      <c r="AD183" s="20"/>
    </row>
    <row r="184" spans="1:30" s="4" customFormat="1" ht="15.75" x14ac:dyDescent="0.2">
      <c r="A184" s="108"/>
      <c r="B184" s="110"/>
      <c r="C184" s="110"/>
      <c r="D184" s="110"/>
      <c r="E184" s="110"/>
      <c r="F184" s="110"/>
      <c r="G184" s="110"/>
      <c r="H184" s="110"/>
      <c r="I184" s="114"/>
      <c r="J184" s="163"/>
      <c r="K184" s="159"/>
      <c r="L184" s="159"/>
      <c r="M184" s="8">
        <f>N184+O184</f>
        <v>328.27</v>
      </c>
      <c r="N184" s="8">
        <v>166.82</v>
      </c>
      <c r="O184" s="8">
        <v>161.44999999999999</v>
      </c>
      <c r="P184" s="132"/>
      <c r="Q184" s="42" t="s">
        <v>7</v>
      </c>
      <c r="R184" s="32"/>
      <c r="S184" s="28">
        <f>T184+U184</f>
        <v>956.82</v>
      </c>
      <c r="T184" s="29">
        <v>478.41</v>
      </c>
      <c r="U184" s="29">
        <v>478.41</v>
      </c>
      <c r="V184" s="29">
        <f>X184</f>
        <v>960</v>
      </c>
      <c r="W184" s="29">
        <v>478.41</v>
      </c>
      <c r="X184" s="29">
        <v>960</v>
      </c>
      <c r="Y184" s="7">
        <f t="shared" si="74"/>
        <v>325.09000000000015</v>
      </c>
      <c r="Z184" s="7">
        <f t="shared" si="74"/>
        <v>166.82</v>
      </c>
      <c r="AA184" s="7">
        <f>O184+U184-X184+W184</f>
        <v>158.27000000000004</v>
      </c>
      <c r="AB184" s="3"/>
      <c r="AC184" s="3"/>
      <c r="AD184" s="20"/>
    </row>
    <row r="185" spans="1:30" s="4" customFormat="1" ht="15.75" x14ac:dyDescent="0.2">
      <c r="A185" s="108"/>
      <c r="B185" s="111"/>
      <c r="C185" s="111"/>
      <c r="D185" s="111"/>
      <c r="E185" s="111"/>
      <c r="F185" s="111"/>
      <c r="G185" s="111"/>
      <c r="H185" s="111"/>
      <c r="I185" s="115"/>
      <c r="J185" s="164"/>
      <c r="K185" s="160"/>
      <c r="L185" s="160"/>
      <c r="M185" s="120"/>
      <c r="N185" s="121"/>
      <c r="O185" s="122"/>
      <c r="P185" s="133"/>
      <c r="Q185" s="33" t="s">
        <v>3</v>
      </c>
      <c r="R185" s="48">
        <f>R184</f>
        <v>0</v>
      </c>
      <c r="S185" s="30">
        <f t="shared" ref="S185:X185" si="75">SUM(S181:S184)</f>
        <v>3827.28</v>
      </c>
      <c r="T185" s="30">
        <f t="shared" si="75"/>
        <v>1913.64</v>
      </c>
      <c r="U185" s="30">
        <f t="shared" si="75"/>
        <v>1913.64</v>
      </c>
      <c r="V185" s="30">
        <f t="shared" si="75"/>
        <v>4160</v>
      </c>
      <c r="W185" s="30">
        <f t="shared" si="75"/>
        <v>1920.9900000000002</v>
      </c>
      <c r="X185" s="30">
        <f t="shared" si="75"/>
        <v>4160</v>
      </c>
      <c r="Y185" s="120"/>
      <c r="Z185" s="121"/>
      <c r="AA185" s="122"/>
      <c r="AB185" s="54"/>
      <c r="AC185" s="54"/>
      <c r="AD185" s="55"/>
    </row>
    <row r="186" spans="1:30" s="4" customFormat="1" ht="12.75" customHeight="1" x14ac:dyDescent="0.2">
      <c r="A186" s="108">
        <v>34</v>
      </c>
      <c r="B186" s="109" t="s">
        <v>9</v>
      </c>
      <c r="C186" s="109" t="s">
        <v>260</v>
      </c>
      <c r="D186" s="123" t="s">
        <v>375</v>
      </c>
      <c r="E186" s="109" t="s">
        <v>376</v>
      </c>
      <c r="F186" s="109">
        <v>606.1</v>
      </c>
      <c r="G186" s="109" t="s">
        <v>261</v>
      </c>
      <c r="H186" s="109" t="s">
        <v>262</v>
      </c>
      <c r="I186" s="113">
        <v>20.9</v>
      </c>
      <c r="J186" s="162">
        <v>6.7</v>
      </c>
      <c r="K186" s="116" t="s">
        <v>571</v>
      </c>
      <c r="L186" s="116" t="s">
        <v>527</v>
      </c>
      <c r="M186" s="8">
        <f>N186+O186</f>
        <v>166.03</v>
      </c>
      <c r="N186" s="8">
        <v>83</v>
      </c>
      <c r="O186" s="8">
        <v>83.03</v>
      </c>
      <c r="P186" s="131" t="s">
        <v>69</v>
      </c>
      <c r="Q186" s="42" t="s">
        <v>4</v>
      </c>
      <c r="R186" s="31"/>
      <c r="S186" s="28">
        <f>T186+U186</f>
        <v>480.03</v>
      </c>
      <c r="T186" s="29">
        <v>240.03</v>
      </c>
      <c r="U186" s="29">
        <v>240</v>
      </c>
      <c r="V186" s="29">
        <f>X186</f>
        <v>486.09</v>
      </c>
      <c r="W186" s="29">
        <v>243.02</v>
      </c>
      <c r="X186" s="29">
        <v>486.09</v>
      </c>
      <c r="Y186" s="8">
        <f t="shared" ref="Y186:Z189" si="76">M186+S186-V186</f>
        <v>159.96999999999997</v>
      </c>
      <c r="Z186" s="8">
        <f t="shared" si="76"/>
        <v>80.009999999999962</v>
      </c>
      <c r="AA186" s="8">
        <f>O186+U186-X186+W186</f>
        <v>79.960000000000008</v>
      </c>
      <c r="AB186" s="3" t="s">
        <v>123</v>
      </c>
      <c r="AC186" s="3"/>
      <c r="AD186" s="20"/>
    </row>
    <row r="187" spans="1:30" s="4" customFormat="1" ht="15.75" x14ac:dyDescent="0.2">
      <c r="A187" s="108"/>
      <c r="B187" s="110"/>
      <c r="C187" s="110"/>
      <c r="D187" s="110"/>
      <c r="E187" s="110"/>
      <c r="F187" s="110"/>
      <c r="G187" s="110"/>
      <c r="H187" s="110"/>
      <c r="I187" s="114"/>
      <c r="J187" s="163"/>
      <c r="K187" s="159"/>
      <c r="L187" s="159"/>
      <c r="M187" s="8">
        <f>N187+O187</f>
        <v>166.03</v>
      </c>
      <c r="N187" s="8">
        <v>83</v>
      </c>
      <c r="O187" s="8">
        <v>83.03</v>
      </c>
      <c r="P187" s="132"/>
      <c r="Q187" s="42" t="s">
        <v>5</v>
      </c>
      <c r="R187" s="32"/>
      <c r="S187" s="28">
        <f>T187+U187</f>
        <v>480.03</v>
      </c>
      <c r="T187" s="29">
        <v>240.03</v>
      </c>
      <c r="U187" s="29">
        <v>240</v>
      </c>
      <c r="V187" s="29">
        <f>X187</f>
        <v>480.03</v>
      </c>
      <c r="W187" s="29">
        <v>240.03</v>
      </c>
      <c r="X187" s="29">
        <v>480.03</v>
      </c>
      <c r="Y187" s="8">
        <f t="shared" si="76"/>
        <v>166.02999999999997</v>
      </c>
      <c r="Z187" s="8">
        <f t="shared" si="76"/>
        <v>82.999999999999972</v>
      </c>
      <c r="AA187" s="8">
        <f>O187+U187-X187+W187</f>
        <v>83.03</v>
      </c>
      <c r="AB187" s="3"/>
      <c r="AC187" s="3"/>
      <c r="AD187" s="20"/>
    </row>
    <row r="188" spans="1:30" s="4" customFormat="1" ht="15.75" x14ac:dyDescent="0.2">
      <c r="A188" s="108"/>
      <c r="B188" s="110"/>
      <c r="C188" s="110"/>
      <c r="D188" s="110"/>
      <c r="E188" s="110"/>
      <c r="F188" s="110"/>
      <c r="G188" s="110"/>
      <c r="H188" s="110"/>
      <c r="I188" s="114"/>
      <c r="J188" s="163"/>
      <c r="K188" s="159"/>
      <c r="L188" s="159"/>
      <c r="M188" s="8">
        <f>N188+O188</f>
        <v>166.03</v>
      </c>
      <c r="N188" s="8">
        <v>83</v>
      </c>
      <c r="O188" s="8">
        <v>83.03</v>
      </c>
      <c r="P188" s="132"/>
      <c r="Q188" s="42" t="s">
        <v>6</v>
      </c>
      <c r="R188" s="32"/>
      <c r="S188" s="28">
        <f>T188+U188</f>
        <v>480.03</v>
      </c>
      <c r="T188" s="29">
        <v>240.03</v>
      </c>
      <c r="U188" s="29">
        <v>240</v>
      </c>
      <c r="V188" s="29">
        <f>X188</f>
        <v>480.03</v>
      </c>
      <c r="W188" s="29">
        <v>240.03</v>
      </c>
      <c r="X188" s="29">
        <v>480.03</v>
      </c>
      <c r="Y188" s="8">
        <f t="shared" si="76"/>
        <v>166.02999999999997</v>
      </c>
      <c r="Z188" s="8">
        <f t="shared" si="76"/>
        <v>82.999999999999972</v>
      </c>
      <c r="AA188" s="8">
        <f>O188+U188-X188+W188</f>
        <v>83.03</v>
      </c>
      <c r="AB188" s="3"/>
      <c r="AC188" s="3"/>
      <c r="AD188" s="20"/>
    </row>
    <row r="189" spans="1:30" s="4" customFormat="1" ht="15.75" x14ac:dyDescent="0.2">
      <c r="A189" s="108"/>
      <c r="B189" s="110"/>
      <c r="C189" s="110"/>
      <c r="D189" s="110"/>
      <c r="E189" s="110"/>
      <c r="F189" s="110"/>
      <c r="G189" s="110"/>
      <c r="H189" s="110"/>
      <c r="I189" s="114"/>
      <c r="J189" s="163"/>
      <c r="K189" s="159"/>
      <c r="L189" s="159"/>
      <c r="M189" s="8">
        <f>N189+O189</f>
        <v>166.03</v>
      </c>
      <c r="N189" s="8">
        <v>83</v>
      </c>
      <c r="O189" s="8">
        <v>83.03</v>
      </c>
      <c r="P189" s="132"/>
      <c r="Q189" s="42" t="s">
        <v>7</v>
      </c>
      <c r="R189" s="32"/>
      <c r="S189" s="28">
        <f>T189+U189</f>
        <v>480.03</v>
      </c>
      <c r="T189" s="29">
        <v>240.03</v>
      </c>
      <c r="U189" s="29">
        <v>240</v>
      </c>
      <c r="V189" s="29">
        <f>X189</f>
        <v>480.03</v>
      </c>
      <c r="W189" s="29">
        <v>240.03</v>
      </c>
      <c r="X189" s="29">
        <v>480.03</v>
      </c>
      <c r="Y189" s="7">
        <f t="shared" si="76"/>
        <v>166.02999999999997</v>
      </c>
      <c r="Z189" s="7">
        <f t="shared" si="76"/>
        <v>82.999999999999972</v>
      </c>
      <c r="AA189" s="7">
        <f>O189+U189-X189+W189</f>
        <v>83.03</v>
      </c>
      <c r="AB189" s="3"/>
      <c r="AC189" s="3"/>
      <c r="AD189" s="20"/>
    </row>
    <row r="190" spans="1:30" s="4" customFormat="1" ht="15.75" x14ac:dyDescent="0.2">
      <c r="A190" s="108"/>
      <c r="B190" s="111"/>
      <c r="C190" s="111"/>
      <c r="D190" s="111"/>
      <c r="E190" s="111"/>
      <c r="F190" s="111"/>
      <c r="G190" s="111"/>
      <c r="H190" s="111"/>
      <c r="I190" s="115"/>
      <c r="J190" s="164"/>
      <c r="K190" s="160"/>
      <c r="L190" s="160"/>
      <c r="M190" s="120"/>
      <c r="N190" s="121"/>
      <c r="O190" s="122"/>
      <c r="P190" s="133"/>
      <c r="Q190" s="33" t="s">
        <v>3</v>
      </c>
      <c r="R190" s="48">
        <f>R189</f>
        <v>0</v>
      </c>
      <c r="S190" s="30">
        <f t="shared" ref="S190:X190" si="77">SUM(S186:S189)</f>
        <v>1920.12</v>
      </c>
      <c r="T190" s="30">
        <f t="shared" si="77"/>
        <v>960.12</v>
      </c>
      <c r="U190" s="30">
        <f t="shared" si="77"/>
        <v>960</v>
      </c>
      <c r="V190" s="30">
        <f t="shared" si="77"/>
        <v>1926.1799999999998</v>
      </c>
      <c r="W190" s="30">
        <f t="shared" si="77"/>
        <v>963.11</v>
      </c>
      <c r="X190" s="30">
        <f t="shared" si="77"/>
        <v>1926.1799999999998</v>
      </c>
      <c r="Y190" s="120"/>
      <c r="Z190" s="121"/>
      <c r="AA190" s="122"/>
      <c r="AB190" s="54"/>
      <c r="AC190" s="54"/>
      <c r="AD190" s="55"/>
    </row>
    <row r="191" spans="1:30" s="4" customFormat="1" ht="13.15" customHeight="1" x14ac:dyDescent="0.2">
      <c r="A191" s="108">
        <v>35</v>
      </c>
      <c r="B191" s="109" t="s">
        <v>9</v>
      </c>
      <c r="C191" s="109" t="s">
        <v>278</v>
      </c>
      <c r="D191" s="109" t="s">
        <v>358</v>
      </c>
      <c r="E191" s="109" t="s">
        <v>65</v>
      </c>
      <c r="F191" s="109">
        <v>7418.2</v>
      </c>
      <c r="G191" s="109" t="s">
        <v>279</v>
      </c>
      <c r="H191" s="109" t="s">
        <v>18</v>
      </c>
      <c r="I191" s="113">
        <v>255.8</v>
      </c>
      <c r="J191" s="109">
        <v>9.57</v>
      </c>
      <c r="K191" s="116">
        <v>45356</v>
      </c>
      <c r="L191" s="116">
        <v>45692</v>
      </c>
      <c r="M191" s="8">
        <f>N191+O191</f>
        <v>2439.8500000000004</v>
      </c>
      <c r="N191" s="8">
        <v>1383.13</v>
      </c>
      <c r="O191" s="8">
        <v>1056.72</v>
      </c>
      <c r="P191" s="117" t="s">
        <v>69</v>
      </c>
      <c r="Q191" s="42" t="s">
        <v>4</v>
      </c>
      <c r="R191" s="65"/>
      <c r="S191" s="28">
        <f>T191+U191</f>
        <v>8078.43</v>
      </c>
      <c r="T191" s="28">
        <v>4039.23</v>
      </c>
      <c r="U191" s="28">
        <v>4039.2</v>
      </c>
      <c r="V191" s="29">
        <f>X191</f>
        <v>8172.93</v>
      </c>
      <c r="W191" s="28">
        <v>4075.95</v>
      </c>
      <c r="X191" s="28">
        <v>8172.93</v>
      </c>
      <c r="Y191" s="8">
        <f t="shared" ref="Y191:Z194" si="78">M191+S191-V191</f>
        <v>2345.3500000000004</v>
      </c>
      <c r="Z191" s="8">
        <f t="shared" si="78"/>
        <v>1346.4100000000008</v>
      </c>
      <c r="AA191" s="8">
        <f>O191+U191-X191+W191</f>
        <v>998.9399999999996</v>
      </c>
      <c r="AB191" s="54"/>
      <c r="AC191" s="54"/>
      <c r="AD191" s="55"/>
    </row>
    <row r="192" spans="1:30" s="4" customFormat="1" ht="20.25" customHeight="1" x14ac:dyDescent="0.2">
      <c r="A192" s="108"/>
      <c r="B192" s="110"/>
      <c r="C192" s="110"/>
      <c r="D192" s="110"/>
      <c r="E192" s="110"/>
      <c r="F192" s="110"/>
      <c r="G192" s="110"/>
      <c r="H192" s="110"/>
      <c r="I192" s="114"/>
      <c r="J192" s="110"/>
      <c r="K192" s="159"/>
      <c r="L192" s="159"/>
      <c r="M192" s="8">
        <f t="shared" ref="M192:M194" si="79">N192+O192</f>
        <v>2439.8500000000004</v>
      </c>
      <c r="N192" s="8">
        <v>1383.13</v>
      </c>
      <c r="O192" s="8">
        <v>1056.72</v>
      </c>
      <c r="P192" s="118"/>
      <c r="Q192" s="42" t="s">
        <v>5</v>
      </c>
      <c r="R192" s="64"/>
      <c r="S192" s="28">
        <f t="shared" ref="S192:S194" si="80">T192+U192</f>
        <v>8078.43</v>
      </c>
      <c r="T192" s="28">
        <v>4039.23</v>
      </c>
      <c r="U192" s="28">
        <v>4039.2</v>
      </c>
      <c r="V192" s="29">
        <f>X192</f>
        <v>7732</v>
      </c>
      <c r="W192" s="28">
        <v>4039.23</v>
      </c>
      <c r="X192" s="28">
        <v>7732</v>
      </c>
      <c r="Y192" s="8">
        <f t="shared" si="78"/>
        <v>2786.2800000000007</v>
      </c>
      <c r="Z192" s="8">
        <f t="shared" si="78"/>
        <v>1383.1300000000006</v>
      </c>
      <c r="AA192" s="8">
        <f>O192+U192-X192+W192</f>
        <v>1403.15</v>
      </c>
      <c r="AB192" s="54"/>
      <c r="AC192" s="54"/>
      <c r="AD192" s="55"/>
    </row>
    <row r="193" spans="1:30" s="4" customFormat="1" ht="15.75" customHeight="1" x14ac:dyDescent="0.2">
      <c r="A193" s="108"/>
      <c r="B193" s="110"/>
      <c r="C193" s="110"/>
      <c r="D193" s="110"/>
      <c r="E193" s="110"/>
      <c r="F193" s="110"/>
      <c r="G193" s="110"/>
      <c r="H193" s="110"/>
      <c r="I193" s="114"/>
      <c r="J193" s="110"/>
      <c r="K193" s="159"/>
      <c r="L193" s="159"/>
      <c r="M193" s="8">
        <f t="shared" si="79"/>
        <v>2439.8500000000004</v>
      </c>
      <c r="N193" s="8">
        <v>1383.13</v>
      </c>
      <c r="O193" s="8">
        <v>1056.72</v>
      </c>
      <c r="P193" s="118"/>
      <c r="Q193" s="42" t="s">
        <v>6</v>
      </c>
      <c r="R193" s="64"/>
      <c r="S193" s="28">
        <f t="shared" si="80"/>
        <v>8078.43</v>
      </c>
      <c r="T193" s="28">
        <v>4039.23</v>
      </c>
      <c r="U193" s="28">
        <v>4039.2</v>
      </c>
      <c r="V193" s="29">
        <f>X193</f>
        <v>5386</v>
      </c>
      <c r="W193" s="28">
        <v>4039.23</v>
      </c>
      <c r="X193" s="28">
        <v>5386</v>
      </c>
      <c r="Y193" s="8">
        <f t="shared" si="78"/>
        <v>5132.2800000000007</v>
      </c>
      <c r="Z193" s="8">
        <f t="shared" si="78"/>
        <v>1383.1300000000006</v>
      </c>
      <c r="AA193" s="8">
        <f>O193+U193-X193+W193</f>
        <v>3749.15</v>
      </c>
      <c r="AB193" s="54"/>
      <c r="AC193" s="54"/>
      <c r="AD193" s="55"/>
    </row>
    <row r="194" spans="1:30" s="4" customFormat="1" ht="15.75" customHeight="1" x14ac:dyDescent="0.2">
      <c r="A194" s="108"/>
      <c r="B194" s="110"/>
      <c r="C194" s="110"/>
      <c r="D194" s="110"/>
      <c r="E194" s="110"/>
      <c r="F194" s="110"/>
      <c r="G194" s="110"/>
      <c r="H194" s="110"/>
      <c r="I194" s="114"/>
      <c r="J194" s="110"/>
      <c r="K194" s="159"/>
      <c r="L194" s="159"/>
      <c r="M194" s="8">
        <f t="shared" si="79"/>
        <v>2439.8500000000004</v>
      </c>
      <c r="N194" s="8">
        <v>1383.13</v>
      </c>
      <c r="O194" s="8">
        <v>1056.72</v>
      </c>
      <c r="P194" s="118"/>
      <c r="Q194" s="42" t="s">
        <v>7</v>
      </c>
      <c r="R194" s="64"/>
      <c r="S194" s="28">
        <f t="shared" si="80"/>
        <v>8078.43</v>
      </c>
      <c r="T194" s="28">
        <v>4039.23</v>
      </c>
      <c r="U194" s="28">
        <v>4039.2</v>
      </c>
      <c r="V194" s="29">
        <f>X194</f>
        <v>5386</v>
      </c>
      <c r="W194" s="28">
        <v>4039.23</v>
      </c>
      <c r="X194" s="28">
        <v>5386</v>
      </c>
      <c r="Y194" s="7">
        <f t="shared" si="78"/>
        <v>5132.2800000000007</v>
      </c>
      <c r="Z194" s="7">
        <f t="shared" si="78"/>
        <v>1383.1300000000006</v>
      </c>
      <c r="AA194" s="7">
        <f>O194+U194-X194+W194</f>
        <v>3749.15</v>
      </c>
      <c r="AB194" s="54"/>
      <c r="AC194" s="54"/>
      <c r="AD194" s="55"/>
    </row>
    <row r="195" spans="1:30" s="4" customFormat="1" ht="19.5" customHeight="1" x14ac:dyDescent="0.2">
      <c r="A195" s="108"/>
      <c r="B195" s="111"/>
      <c r="C195" s="111"/>
      <c r="D195" s="111"/>
      <c r="E195" s="111"/>
      <c r="F195" s="111"/>
      <c r="G195" s="111"/>
      <c r="H195" s="111"/>
      <c r="I195" s="115"/>
      <c r="J195" s="111"/>
      <c r="K195" s="160"/>
      <c r="L195" s="160"/>
      <c r="M195" s="120"/>
      <c r="N195" s="121"/>
      <c r="O195" s="122"/>
      <c r="P195" s="119"/>
      <c r="Q195" s="33" t="s">
        <v>3</v>
      </c>
      <c r="R195" s="66">
        <f>R194</f>
        <v>0</v>
      </c>
      <c r="S195" s="30">
        <f t="shared" ref="S195:X195" si="81">SUM(S191:S194)</f>
        <v>32313.72</v>
      </c>
      <c r="T195" s="30">
        <f t="shared" si="81"/>
        <v>16156.92</v>
      </c>
      <c r="U195" s="30">
        <f t="shared" si="81"/>
        <v>16156.8</v>
      </c>
      <c r="V195" s="30">
        <f t="shared" si="81"/>
        <v>26676.93</v>
      </c>
      <c r="W195" s="30">
        <f t="shared" si="81"/>
        <v>16193.64</v>
      </c>
      <c r="X195" s="30">
        <f t="shared" si="81"/>
        <v>26676.93</v>
      </c>
      <c r="Y195" s="120"/>
      <c r="Z195" s="121"/>
      <c r="AA195" s="122"/>
      <c r="AB195" s="54"/>
      <c r="AC195" s="54"/>
      <c r="AD195" s="55"/>
    </row>
    <row r="196" spans="1:30" s="4" customFormat="1" ht="15.75" customHeight="1" x14ac:dyDescent="0.2">
      <c r="A196" s="108">
        <v>36</v>
      </c>
      <c r="B196" s="109" t="s">
        <v>9</v>
      </c>
      <c r="C196" s="109" t="s">
        <v>280</v>
      </c>
      <c r="D196" s="109" t="s">
        <v>281</v>
      </c>
      <c r="E196" s="109" t="s">
        <v>65</v>
      </c>
      <c r="F196" s="109">
        <v>371.2</v>
      </c>
      <c r="G196" s="109" t="s">
        <v>282</v>
      </c>
      <c r="H196" s="109" t="s">
        <v>30</v>
      </c>
      <c r="I196" s="113">
        <v>25.6</v>
      </c>
      <c r="J196" s="109">
        <v>9.57</v>
      </c>
      <c r="K196" s="116">
        <v>45047</v>
      </c>
      <c r="L196" s="116">
        <v>45382</v>
      </c>
      <c r="M196" s="8">
        <f>N196+O196</f>
        <v>267.83</v>
      </c>
      <c r="N196" s="8">
        <v>151.44999999999999</v>
      </c>
      <c r="O196" s="8">
        <v>116.38</v>
      </c>
      <c r="P196" s="117" t="s">
        <v>69</v>
      </c>
      <c r="Q196" s="42" t="s">
        <v>4</v>
      </c>
      <c r="R196" s="65"/>
      <c r="S196" s="28">
        <f>T196+U196</f>
        <v>868.62</v>
      </c>
      <c r="T196" s="28">
        <v>434.31</v>
      </c>
      <c r="U196" s="28">
        <v>434.31</v>
      </c>
      <c r="V196" s="29">
        <f>X196</f>
        <v>870</v>
      </c>
      <c r="W196" s="28">
        <v>440.99</v>
      </c>
      <c r="X196" s="28">
        <v>870</v>
      </c>
      <c r="Y196" s="8">
        <f t="shared" ref="Y196:Z199" si="82">M196+S196-V196</f>
        <v>266.45000000000005</v>
      </c>
      <c r="Z196" s="8">
        <f t="shared" si="82"/>
        <v>144.76999999999998</v>
      </c>
      <c r="AA196" s="8">
        <f>O196+U196-X196+W196</f>
        <v>121.68000000000006</v>
      </c>
      <c r="AB196" s="54"/>
      <c r="AC196" s="54"/>
      <c r="AD196" s="55"/>
    </row>
    <row r="197" spans="1:30" s="4" customFormat="1" ht="15.75" x14ac:dyDescent="0.2">
      <c r="A197" s="108"/>
      <c r="B197" s="110"/>
      <c r="C197" s="110"/>
      <c r="D197" s="110"/>
      <c r="E197" s="110"/>
      <c r="F197" s="110"/>
      <c r="G197" s="110"/>
      <c r="H197" s="110"/>
      <c r="I197" s="114"/>
      <c r="J197" s="110"/>
      <c r="K197" s="159"/>
      <c r="L197" s="159"/>
      <c r="M197" s="8">
        <f>N197+O197</f>
        <v>267.83</v>
      </c>
      <c r="N197" s="8">
        <v>151.44999999999999</v>
      </c>
      <c r="O197" s="8">
        <v>116.38</v>
      </c>
      <c r="P197" s="118"/>
      <c r="Q197" s="42" t="s">
        <v>5</v>
      </c>
      <c r="R197" s="64"/>
      <c r="S197" s="28">
        <f>T197+U197</f>
        <v>0</v>
      </c>
      <c r="T197" s="28">
        <v>0</v>
      </c>
      <c r="U197" s="28">
        <v>0</v>
      </c>
      <c r="V197" s="29">
        <f>X197</f>
        <v>266.45</v>
      </c>
      <c r="W197" s="28">
        <v>434.31</v>
      </c>
      <c r="X197" s="28">
        <v>266.45</v>
      </c>
      <c r="Y197" s="8">
        <f t="shared" si="82"/>
        <v>1.3799999999999955</v>
      </c>
      <c r="Z197" s="8">
        <f t="shared" si="82"/>
        <v>-282.86</v>
      </c>
      <c r="AA197" s="8">
        <f>O197+U197-X197+W197</f>
        <v>284.24</v>
      </c>
      <c r="AB197" s="54"/>
      <c r="AC197" s="54"/>
      <c r="AD197" s="55"/>
    </row>
    <row r="198" spans="1:30" s="4" customFormat="1" ht="15.75" x14ac:dyDescent="0.2">
      <c r="A198" s="108"/>
      <c r="B198" s="110"/>
      <c r="C198" s="110"/>
      <c r="D198" s="110"/>
      <c r="E198" s="110"/>
      <c r="F198" s="110"/>
      <c r="G198" s="110"/>
      <c r="H198" s="110"/>
      <c r="I198" s="114"/>
      <c r="J198" s="110"/>
      <c r="K198" s="159"/>
      <c r="L198" s="159"/>
      <c r="M198" s="8">
        <f>N198+O198</f>
        <v>267.83</v>
      </c>
      <c r="N198" s="8">
        <v>151.44999999999999</v>
      </c>
      <c r="O198" s="8">
        <v>116.38</v>
      </c>
      <c r="P198" s="118"/>
      <c r="Q198" s="42" t="s">
        <v>6</v>
      </c>
      <c r="R198" s="64"/>
      <c r="S198" s="28">
        <f>T198+U198</f>
        <v>0</v>
      </c>
      <c r="T198" s="28">
        <v>0</v>
      </c>
      <c r="U198" s="28">
        <v>0</v>
      </c>
      <c r="V198" s="29">
        <f>X198</f>
        <v>0</v>
      </c>
      <c r="W198" s="28">
        <v>-289.54000000000002</v>
      </c>
      <c r="X198" s="28">
        <v>0</v>
      </c>
      <c r="Y198" s="8">
        <f t="shared" si="82"/>
        <v>267.83</v>
      </c>
      <c r="Z198" s="8">
        <f t="shared" si="82"/>
        <v>440.99</v>
      </c>
      <c r="AA198" s="8">
        <f>O198+U198-X198+W198</f>
        <v>-173.16000000000003</v>
      </c>
      <c r="AB198" s="54"/>
      <c r="AC198" s="54"/>
      <c r="AD198" s="55"/>
    </row>
    <row r="199" spans="1:30" s="4" customFormat="1" ht="15.75" x14ac:dyDescent="0.2">
      <c r="A199" s="108"/>
      <c r="B199" s="110"/>
      <c r="C199" s="110"/>
      <c r="D199" s="110"/>
      <c r="E199" s="110"/>
      <c r="F199" s="110"/>
      <c r="G199" s="110"/>
      <c r="H199" s="110"/>
      <c r="I199" s="114"/>
      <c r="J199" s="110"/>
      <c r="K199" s="159"/>
      <c r="L199" s="159"/>
      <c r="M199" s="8">
        <f>N199+O199</f>
        <v>267.83</v>
      </c>
      <c r="N199" s="8">
        <v>151.44999999999999</v>
      </c>
      <c r="O199" s="8">
        <v>116.38</v>
      </c>
      <c r="P199" s="118"/>
      <c r="Q199" s="42" t="s">
        <v>7</v>
      </c>
      <c r="R199" s="64"/>
      <c r="S199" s="28">
        <f>T199+U199</f>
        <v>0</v>
      </c>
      <c r="T199" s="28">
        <v>0</v>
      </c>
      <c r="U199" s="28">
        <v>0</v>
      </c>
      <c r="V199" s="29">
        <f>X199</f>
        <v>0</v>
      </c>
      <c r="W199" s="28">
        <v>0</v>
      </c>
      <c r="X199" s="28">
        <v>0</v>
      </c>
      <c r="Y199" s="7">
        <f t="shared" si="82"/>
        <v>267.83</v>
      </c>
      <c r="Z199" s="7">
        <f t="shared" si="82"/>
        <v>151.44999999999999</v>
      </c>
      <c r="AA199" s="7">
        <f>O199+U199-X199+W199</f>
        <v>116.38</v>
      </c>
      <c r="AB199" s="54"/>
      <c r="AC199" s="54"/>
      <c r="AD199" s="55"/>
    </row>
    <row r="200" spans="1:30" s="4" customFormat="1" ht="15.75" x14ac:dyDescent="0.2">
      <c r="A200" s="108"/>
      <c r="B200" s="111"/>
      <c r="C200" s="111"/>
      <c r="D200" s="111"/>
      <c r="E200" s="111"/>
      <c r="F200" s="111"/>
      <c r="G200" s="111"/>
      <c r="H200" s="111"/>
      <c r="I200" s="115"/>
      <c r="J200" s="111"/>
      <c r="K200" s="160"/>
      <c r="L200" s="160"/>
      <c r="M200" s="120"/>
      <c r="N200" s="121"/>
      <c r="O200" s="122"/>
      <c r="P200" s="119"/>
      <c r="Q200" s="33" t="s">
        <v>3</v>
      </c>
      <c r="R200" s="66">
        <f>R199</f>
        <v>0</v>
      </c>
      <c r="S200" s="30">
        <f t="shared" ref="S200:X200" si="83">SUM(S196:S199)</f>
        <v>868.62</v>
      </c>
      <c r="T200" s="30">
        <f t="shared" si="83"/>
        <v>434.31</v>
      </c>
      <c r="U200" s="30">
        <f t="shared" si="83"/>
        <v>434.31</v>
      </c>
      <c r="V200" s="30">
        <f t="shared" si="83"/>
        <v>1136.45</v>
      </c>
      <c r="W200" s="30">
        <f t="shared" si="83"/>
        <v>585.76</v>
      </c>
      <c r="X200" s="30">
        <f t="shared" si="83"/>
        <v>1136.45</v>
      </c>
      <c r="Y200" s="120"/>
      <c r="Z200" s="121"/>
      <c r="AA200" s="122"/>
      <c r="AB200" s="54"/>
      <c r="AC200" s="54"/>
      <c r="AD200" s="55"/>
    </row>
    <row r="201" spans="1:30" s="4" customFormat="1" ht="12.75" customHeight="1" x14ac:dyDescent="0.2">
      <c r="A201" s="108">
        <v>37</v>
      </c>
      <c r="B201" s="109" t="s">
        <v>9</v>
      </c>
      <c r="C201" s="109" t="s">
        <v>280</v>
      </c>
      <c r="D201" s="109" t="s">
        <v>491</v>
      </c>
      <c r="E201" s="109" t="s">
        <v>65</v>
      </c>
      <c r="F201" s="109">
        <v>371.2</v>
      </c>
      <c r="G201" s="109" t="s">
        <v>282</v>
      </c>
      <c r="H201" s="109" t="s">
        <v>30</v>
      </c>
      <c r="I201" s="113">
        <v>25.6</v>
      </c>
      <c r="J201" s="109">
        <v>9.57</v>
      </c>
      <c r="K201" s="116">
        <v>45474</v>
      </c>
      <c r="L201" s="116">
        <v>45808</v>
      </c>
      <c r="M201" s="8">
        <f>N201+O201</f>
        <v>0</v>
      </c>
      <c r="N201" s="8">
        <v>0</v>
      </c>
      <c r="O201" s="8">
        <v>0</v>
      </c>
      <c r="P201" s="117" t="s">
        <v>69</v>
      </c>
      <c r="Q201" s="42" t="s">
        <v>4</v>
      </c>
      <c r="R201" s="65"/>
      <c r="S201" s="28">
        <f>T201+U201</f>
        <v>0</v>
      </c>
      <c r="T201" s="28">
        <v>0</v>
      </c>
      <c r="U201" s="28">
        <v>0</v>
      </c>
      <c r="V201" s="29">
        <f>X201</f>
        <v>0</v>
      </c>
      <c r="W201" s="28">
        <v>0</v>
      </c>
      <c r="X201" s="28">
        <v>0</v>
      </c>
      <c r="Y201" s="8">
        <f t="shared" ref="Y201:Y204" si="84">M201+S201-V201</f>
        <v>0</v>
      </c>
      <c r="Z201" s="8">
        <f t="shared" ref="Z201:Z204" si="85">N201+T201-W201</f>
        <v>0</v>
      </c>
      <c r="AA201" s="8">
        <f>O201+U201-X201+W201</f>
        <v>0</v>
      </c>
      <c r="AB201" s="54"/>
      <c r="AC201" s="54"/>
      <c r="AD201" s="55"/>
    </row>
    <row r="202" spans="1:30" s="4" customFormat="1" ht="15.75" x14ac:dyDescent="0.2">
      <c r="A202" s="108"/>
      <c r="B202" s="110"/>
      <c r="C202" s="110"/>
      <c r="D202" s="110"/>
      <c r="E202" s="110"/>
      <c r="F202" s="110"/>
      <c r="G202" s="110"/>
      <c r="H202" s="110"/>
      <c r="I202" s="114"/>
      <c r="J202" s="110"/>
      <c r="K202" s="159"/>
      <c r="L202" s="159"/>
      <c r="M202" s="8">
        <f>N202+O202</f>
        <v>0</v>
      </c>
      <c r="N202" s="8">
        <v>0</v>
      </c>
      <c r="O202" s="8">
        <v>0</v>
      </c>
      <c r="P202" s="118"/>
      <c r="Q202" s="42" t="s">
        <v>5</v>
      </c>
      <c r="R202" s="64"/>
      <c r="S202" s="28">
        <f>T202+U202</f>
        <v>0</v>
      </c>
      <c r="T202" s="28">
        <v>0</v>
      </c>
      <c r="U202" s="28">
        <v>0</v>
      </c>
      <c r="V202" s="29">
        <f>X202</f>
        <v>228.55</v>
      </c>
      <c r="W202" s="28">
        <v>0</v>
      </c>
      <c r="X202" s="28">
        <v>228.55</v>
      </c>
      <c r="Y202" s="8">
        <f t="shared" si="84"/>
        <v>-228.55</v>
      </c>
      <c r="Z202" s="8">
        <f t="shared" si="85"/>
        <v>0</v>
      </c>
      <c r="AA202" s="8">
        <f>O202+U202-X202+W202</f>
        <v>-228.55</v>
      </c>
      <c r="AB202" s="54"/>
      <c r="AC202" s="54"/>
      <c r="AD202" s="55"/>
    </row>
    <row r="203" spans="1:30" s="4" customFormat="1" ht="15.75" x14ac:dyDescent="0.2">
      <c r="A203" s="108"/>
      <c r="B203" s="110"/>
      <c r="C203" s="110"/>
      <c r="D203" s="110"/>
      <c r="E203" s="110"/>
      <c r="F203" s="110"/>
      <c r="G203" s="110"/>
      <c r="H203" s="110"/>
      <c r="I203" s="114"/>
      <c r="J203" s="110"/>
      <c r="K203" s="159"/>
      <c r="L203" s="159"/>
      <c r="M203" s="8">
        <f>N203+O203</f>
        <v>0</v>
      </c>
      <c r="N203" s="8">
        <v>0</v>
      </c>
      <c r="O203" s="8">
        <v>0</v>
      </c>
      <c r="P203" s="118"/>
      <c r="Q203" s="42" t="s">
        <v>6</v>
      </c>
      <c r="R203" s="64"/>
      <c r="S203" s="28">
        <f>T203+U203</f>
        <v>868.62</v>
      </c>
      <c r="T203" s="28">
        <v>434.31</v>
      </c>
      <c r="U203" s="28">
        <v>434.31</v>
      </c>
      <c r="V203" s="29">
        <f>X203</f>
        <v>580</v>
      </c>
      <c r="W203" s="28">
        <v>289.54000000000002</v>
      </c>
      <c r="X203" s="28">
        <v>580</v>
      </c>
      <c r="Y203" s="8">
        <f t="shared" si="84"/>
        <v>288.62</v>
      </c>
      <c r="Z203" s="8">
        <f t="shared" si="85"/>
        <v>144.76999999999998</v>
      </c>
      <c r="AA203" s="8">
        <f>O203+U203-X203+W203</f>
        <v>143.85000000000002</v>
      </c>
      <c r="AB203" s="54"/>
      <c r="AC203" s="54"/>
      <c r="AD203" s="55"/>
    </row>
    <row r="204" spans="1:30" s="4" customFormat="1" ht="15.75" x14ac:dyDescent="0.2">
      <c r="A204" s="108"/>
      <c r="B204" s="110"/>
      <c r="C204" s="110"/>
      <c r="D204" s="110"/>
      <c r="E204" s="110"/>
      <c r="F204" s="110"/>
      <c r="G204" s="110"/>
      <c r="H204" s="110"/>
      <c r="I204" s="114"/>
      <c r="J204" s="110"/>
      <c r="K204" s="159"/>
      <c r="L204" s="159"/>
      <c r="M204" s="8">
        <f>N204+O204</f>
        <v>0</v>
      </c>
      <c r="N204" s="8">
        <v>0</v>
      </c>
      <c r="O204" s="8">
        <v>0</v>
      </c>
      <c r="P204" s="118"/>
      <c r="Q204" s="42" t="s">
        <v>7</v>
      </c>
      <c r="R204" s="64"/>
      <c r="S204" s="28">
        <f>T204+U204</f>
        <v>868.62</v>
      </c>
      <c r="T204" s="28">
        <v>434.31</v>
      </c>
      <c r="U204" s="28">
        <v>434.31</v>
      </c>
      <c r="V204" s="29">
        <f>X204</f>
        <v>870</v>
      </c>
      <c r="W204" s="28">
        <v>434.31</v>
      </c>
      <c r="X204" s="28">
        <v>870</v>
      </c>
      <c r="Y204" s="7">
        <f t="shared" si="84"/>
        <v>-1.3799999999999955</v>
      </c>
      <c r="Z204" s="7">
        <f t="shared" si="85"/>
        <v>0</v>
      </c>
      <c r="AA204" s="7">
        <f>O204+U204-X204+W204</f>
        <v>-1.3799999999999955</v>
      </c>
      <c r="AB204" s="54"/>
      <c r="AC204" s="54"/>
      <c r="AD204" s="55"/>
    </row>
    <row r="205" spans="1:30" s="4" customFormat="1" ht="15.75" x14ac:dyDescent="0.2">
      <c r="A205" s="108"/>
      <c r="B205" s="111"/>
      <c r="C205" s="111"/>
      <c r="D205" s="111"/>
      <c r="E205" s="111"/>
      <c r="F205" s="111"/>
      <c r="G205" s="111"/>
      <c r="H205" s="111"/>
      <c r="I205" s="115"/>
      <c r="J205" s="111"/>
      <c r="K205" s="160"/>
      <c r="L205" s="160"/>
      <c r="M205" s="120"/>
      <c r="N205" s="121"/>
      <c r="O205" s="122"/>
      <c r="P205" s="119"/>
      <c r="Q205" s="33" t="s">
        <v>3</v>
      </c>
      <c r="R205" s="66">
        <f>R204</f>
        <v>0</v>
      </c>
      <c r="S205" s="30">
        <f t="shared" ref="S205:X205" si="86">SUM(S201:S204)</f>
        <v>1737.24</v>
      </c>
      <c r="T205" s="30">
        <f t="shared" si="86"/>
        <v>868.62</v>
      </c>
      <c r="U205" s="30">
        <f t="shared" si="86"/>
        <v>868.62</v>
      </c>
      <c r="V205" s="30">
        <f t="shared" si="86"/>
        <v>1678.55</v>
      </c>
      <c r="W205" s="30">
        <f t="shared" si="86"/>
        <v>723.85</v>
      </c>
      <c r="X205" s="30">
        <f t="shared" si="86"/>
        <v>1678.55</v>
      </c>
      <c r="Y205" s="120"/>
      <c r="Z205" s="121"/>
      <c r="AA205" s="122"/>
      <c r="AB205" s="54"/>
      <c r="AC205" s="54"/>
      <c r="AD205" s="55"/>
    </row>
    <row r="206" spans="1:30" s="4" customFormat="1" ht="12.75" customHeight="1" x14ac:dyDescent="0.2">
      <c r="A206" s="108">
        <v>38</v>
      </c>
      <c r="B206" s="109" t="s">
        <v>9</v>
      </c>
      <c r="C206" s="109" t="s">
        <v>492</v>
      </c>
      <c r="D206" s="109" t="s">
        <v>493</v>
      </c>
      <c r="E206" s="109" t="s">
        <v>65</v>
      </c>
      <c r="F206" s="109">
        <v>32.200000000000003</v>
      </c>
      <c r="G206" s="109" t="s">
        <v>494</v>
      </c>
      <c r="H206" s="109" t="s">
        <v>310</v>
      </c>
      <c r="I206" s="113">
        <v>32.200000000000003</v>
      </c>
      <c r="J206" s="109">
        <v>4.82</v>
      </c>
      <c r="K206" s="116">
        <v>45354</v>
      </c>
      <c r="L206" s="116">
        <v>45690</v>
      </c>
      <c r="M206" s="8">
        <f>N206+O206</f>
        <v>0</v>
      </c>
      <c r="N206" s="8">
        <v>0</v>
      </c>
      <c r="O206" s="8">
        <v>0</v>
      </c>
      <c r="P206" s="117" t="s">
        <v>69</v>
      </c>
      <c r="Q206" s="42" t="s">
        <v>4</v>
      </c>
      <c r="R206" s="65"/>
      <c r="S206" s="28">
        <f>T206+U206</f>
        <v>0</v>
      </c>
      <c r="T206" s="28">
        <v>0</v>
      </c>
      <c r="U206" s="28">
        <v>0</v>
      </c>
      <c r="V206" s="29">
        <f>X206</f>
        <v>0</v>
      </c>
      <c r="W206" s="28">
        <v>0</v>
      </c>
      <c r="X206" s="28">
        <v>0</v>
      </c>
      <c r="Y206" s="8">
        <f t="shared" ref="Y206:Y209" si="87">M206+S206-V206</f>
        <v>0</v>
      </c>
      <c r="Z206" s="8">
        <f t="shared" ref="Z206:Z209" si="88">N206+T206-W206</f>
        <v>0</v>
      </c>
      <c r="AA206" s="8">
        <f>O206+U206-X206+W206</f>
        <v>0</v>
      </c>
      <c r="AB206" s="54"/>
      <c r="AC206" s="54"/>
      <c r="AD206" s="55"/>
    </row>
    <row r="207" spans="1:30" s="4" customFormat="1" ht="15.75" x14ac:dyDescent="0.2">
      <c r="A207" s="108"/>
      <c r="B207" s="110"/>
      <c r="C207" s="110"/>
      <c r="D207" s="110"/>
      <c r="E207" s="110"/>
      <c r="F207" s="110"/>
      <c r="G207" s="110"/>
      <c r="H207" s="110"/>
      <c r="I207" s="114"/>
      <c r="J207" s="110"/>
      <c r="K207" s="110"/>
      <c r="L207" s="110"/>
      <c r="M207" s="8">
        <f>N207+O207</f>
        <v>0</v>
      </c>
      <c r="N207" s="8">
        <v>0</v>
      </c>
      <c r="O207" s="8">
        <v>0</v>
      </c>
      <c r="P207" s="118"/>
      <c r="Q207" s="42" t="s">
        <v>5</v>
      </c>
      <c r="R207" s="64"/>
      <c r="S207" s="28">
        <f>T207+U207</f>
        <v>611.02</v>
      </c>
      <c r="T207" s="28">
        <v>305.52</v>
      </c>
      <c r="U207" s="28">
        <v>305.5</v>
      </c>
      <c r="V207" s="29">
        <f>X207</f>
        <v>300.5</v>
      </c>
      <c r="W207" s="28">
        <v>227.88</v>
      </c>
      <c r="X207" s="28">
        <v>300.5</v>
      </c>
      <c r="Y207" s="8">
        <f t="shared" si="87"/>
        <v>310.52</v>
      </c>
      <c r="Z207" s="8">
        <f t="shared" si="88"/>
        <v>77.639999999999986</v>
      </c>
      <c r="AA207" s="8">
        <f>O207+U207-X207+W207</f>
        <v>232.88</v>
      </c>
      <c r="AB207" s="54"/>
      <c r="AC207" s="54"/>
      <c r="AD207" s="55"/>
    </row>
    <row r="208" spans="1:30" s="4" customFormat="1" ht="15.75" x14ac:dyDescent="0.2">
      <c r="A208" s="108"/>
      <c r="B208" s="110"/>
      <c r="C208" s="110"/>
      <c r="D208" s="110"/>
      <c r="E208" s="110"/>
      <c r="F208" s="110"/>
      <c r="G208" s="110"/>
      <c r="H208" s="110"/>
      <c r="I208" s="114"/>
      <c r="J208" s="110"/>
      <c r="K208" s="110"/>
      <c r="L208" s="110"/>
      <c r="M208" s="8">
        <f>N208+O208</f>
        <v>0</v>
      </c>
      <c r="N208" s="8">
        <v>0</v>
      </c>
      <c r="O208" s="8">
        <v>0</v>
      </c>
      <c r="P208" s="118"/>
      <c r="Q208" s="42" t="s">
        <v>6</v>
      </c>
      <c r="R208" s="64"/>
      <c r="S208" s="28">
        <f>T208+U208</f>
        <v>465.78</v>
      </c>
      <c r="T208" s="28">
        <v>232.89</v>
      </c>
      <c r="U208" s="28">
        <v>232.89</v>
      </c>
      <c r="V208" s="29">
        <f>X208</f>
        <v>621.04</v>
      </c>
      <c r="W208" s="28">
        <v>232.89</v>
      </c>
      <c r="X208" s="28">
        <v>621.04</v>
      </c>
      <c r="Y208" s="8">
        <f t="shared" si="87"/>
        <v>-155.26</v>
      </c>
      <c r="Z208" s="8">
        <f t="shared" si="88"/>
        <v>0</v>
      </c>
      <c r="AA208" s="8">
        <f>O208+U208-X208+W208</f>
        <v>-155.26</v>
      </c>
      <c r="AB208" s="54"/>
      <c r="AC208" s="54"/>
      <c r="AD208" s="55"/>
    </row>
    <row r="209" spans="1:30" s="4" customFormat="1" ht="15.75" x14ac:dyDescent="0.2">
      <c r="A209" s="108"/>
      <c r="B209" s="110"/>
      <c r="C209" s="110"/>
      <c r="D209" s="110"/>
      <c r="E209" s="110"/>
      <c r="F209" s="110"/>
      <c r="G209" s="110"/>
      <c r="H209" s="110"/>
      <c r="I209" s="114"/>
      <c r="J209" s="110"/>
      <c r="K209" s="110"/>
      <c r="L209" s="110"/>
      <c r="M209" s="8">
        <f>N209+O209</f>
        <v>0</v>
      </c>
      <c r="N209" s="8">
        <v>0</v>
      </c>
      <c r="O209" s="8">
        <v>0</v>
      </c>
      <c r="P209" s="118"/>
      <c r="Q209" s="42" t="s">
        <v>7</v>
      </c>
      <c r="R209" s="64"/>
      <c r="S209" s="28">
        <f>T209+U209</f>
        <v>465.78</v>
      </c>
      <c r="T209" s="28">
        <v>232.89</v>
      </c>
      <c r="U209" s="28">
        <v>232.89</v>
      </c>
      <c r="V209" s="29">
        <f>X209</f>
        <v>465.78</v>
      </c>
      <c r="W209" s="28">
        <v>232.89</v>
      </c>
      <c r="X209" s="28">
        <v>465.78</v>
      </c>
      <c r="Y209" s="7">
        <f t="shared" si="87"/>
        <v>0</v>
      </c>
      <c r="Z209" s="7">
        <f t="shared" si="88"/>
        <v>0</v>
      </c>
      <c r="AA209" s="7">
        <f>O209+U209-X209+W209</f>
        <v>0</v>
      </c>
      <c r="AB209" s="54"/>
      <c r="AC209" s="54"/>
      <c r="AD209" s="55"/>
    </row>
    <row r="210" spans="1:30" s="4" customFormat="1" ht="15.75" x14ac:dyDescent="0.2">
      <c r="A210" s="108"/>
      <c r="B210" s="111"/>
      <c r="C210" s="111"/>
      <c r="D210" s="111"/>
      <c r="E210" s="111"/>
      <c r="F210" s="111"/>
      <c r="G210" s="111"/>
      <c r="H210" s="111"/>
      <c r="I210" s="115"/>
      <c r="J210" s="111"/>
      <c r="K210" s="111"/>
      <c r="L210" s="111"/>
      <c r="M210" s="120"/>
      <c r="N210" s="121"/>
      <c r="O210" s="122"/>
      <c r="P210" s="119"/>
      <c r="Q210" s="33" t="s">
        <v>3</v>
      </c>
      <c r="R210" s="66">
        <f>R209</f>
        <v>0</v>
      </c>
      <c r="S210" s="30">
        <f t="shared" ref="S210:X210" si="89">SUM(S206:S209)</f>
        <v>1542.58</v>
      </c>
      <c r="T210" s="30">
        <f t="shared" si="89"/>
        <v>771.3</v>
      </c>
      <c r="U210" s="30">
        <f t="shared" si="89"/>
        <v>771.28</v>
      </c>
      <c r="V210" s="30">
        <f t="shared" si="89"/>
        <v>1387.32</v>
      </c>
      <c r="W210" s="30">
        <f t="shared" si="89"/>
        <v>693.66</v>
      </c>
      <c r="X210" s="30">
        <f t="shared" si="89"/>
        <v>1387.32</v>
      </c>
      <c r="Y210" s="120"/>
      <c r="Z210" s="121"/>
      <c r="AA210" s="122"/>
      <c r="AB210" s="54"/>
      <c r="AC210" s="54"/>
      <c r="AD210" s="55"/>
    </row>
    <row r="211" spans="1:30" s="4" customFormat="1" ht="12.75" customHeight="1" x14ac:dyDescent="0.2">
      <c r="A211" s="108">
        <v>39</v>
      </c>
      <c r="B211" s="109" t="s">
        <v>9</v>
      </c>
      <c r="C211" s="109" t="s">
        <v>495</v>
      </c>
      <c r="D211" s="109" t="s">
        <v>496</v>
      </c>
      <c r="E211" s="109" t="s">
        <v>65</v>
      </c>
      <c r="F211" s="109">
        <v>290</v>
      </c>
      <c r="G211" s="109" t="s">
        <v>497</v>
      </c>
      <c r="H211" s="109" t="s">
        <v>54</v>
      </c>
      <c r="I211" s="113">
        <v>15.9</v>
      </c>
      <c r="J211" s="109">
        <v>15.66</v>
      </c>
      <c r="K211" s="116">
        <v>45413</v>
      </c>
      <c r="L211" s="116">
        <v>45747</v>
      </c>
      <c r="M211" s="8">
        <f>N211+O211</f>
        <v>0</v>
      </c>
      <c r="N211" s="8">
        <v>0</v>
      </c>
      <c r="O211" s="8">
        <v>0</v>
      </c>
      <c r="P211" s="117" t="s">
        <v>69</v>
      </c>
      <c r="Q211" s="42" t="s">
        <v>4</v>
      </c>
      <c r="R211" s="65"/>
      <c r="S211" s="28">
        <f>T211+U211</f>
        <v>0</v>
      </c>
      <c r="T211" s="28">
        <v>0</v>
      </c>
      <c r="U211" s="28">
        <v>0</v>
      </c>
      <c r="V211" s="29">
        <f>X211</f>
        <v>0</v>
      </c>
      <c r="W211" s="28">
        <v>0</v>
      </c>
      <c r="X211" s="28">
        <v>0</v>
      </c>
      <c r="Y211" s="8">
        <f t="shared" ref="Y211:Y214" si="90">M211+S211-V211</f>
        <v>0</v>
      </c>
      <c r="Z211" s="8">
        <f t="shared" ref="Z211:Z214" si="91">N211+T211-W211</f>
        <v>0</v>
      </c>
      <c r="AA211" s="8">
        <f>O211+U211-X211+W211</f>
        <v>0</v>
      </c>
      <c r="AB211" s="54"/>
      <c r="AC211" s="54"/>
      <c r="AD211" s="55"/>
    </row>
    <row r="212" spans="1:30" s="4" customFormat="1" ht="15.75" x14ac:dyDescent="0.2">
      <c r="A212" s="108"/>
      <c r="B212" s="110"/>
      <c r="C212" s="110"/>
      <c r="D212" s="110"/>
      <c r="E212" s="110"/>
      <c r="F212" s="110"/>
      <c r="G212" s="110"/>
      <c r="H212" s="110"/>
      <c r="I212" s="114"/>
      <c r="J212" s="110"/>
      <c r="K212" s="110"/>
      <c r="L212" s="110"/>
      <c r="M212" s="8">
        <f>N212+O212</f>
        <v>0</v>
      </c>
      <c r="N212" s="8">
        <v>0</v>
      </c>
      <c r="O212" s="8">
        <v>0</v>
      </c>
      <c r="P212" s="118"/>
      <c r="Q212" s="42" t="s">
        <v>5</v>
      </c>
      <c r="R212" s="64"/>
      <c r="S212" s="28">
        <f>T212+U212</f>
        <v>497.98</v>
      </c>
      <c r="T212" s="28">
        <v>249</v>
      </c>
      <c r="U212" s="28">
        <v>248.98</v>
      </c>
      <c r="V212" s="29">
        <f>X212</f>
        <v>497.98</v>
      </c>
      <c r="W212" s="28">
        <v>124.5</v>
      </c>
      <c r="X212" s="28">
        <v>497.98</v>
      </c>
      <c r="Y212" s="8">
        <f t="shared" si="90"/>
        <v>0</v>
      </c>
      <c r="Z212" s="8">
        <f t="shared" si="91"/>
        <v>124.5</v>
      </c>
      <c r="AA212" s="8">
        <f>O212+U212-X212+W212</f>
        <v>-124.50000000000003</v>
      </c>
      <c r="AB212" s="54"/>
      <c r="AC212" s="54"/>
      <c r="AD212" s="55"/>
    </row>
    <row r="213" spans="1:30" s="4" customFormat="1" ht="15.75" x14ac:dyDescent="0.2">
      <c r="A213" s="108"/>
      <c r="B213" s="110"/>
      <c r="C213" s="110"/>
      <c r="D213" s="110"/>
      <c r="E213" s="110"/>
      <c r="F213" s="110"/>
      <c r="G213" s="110"/>
      <c r="H213" s="110"/>
      <c r="I213" s="114"/>
      <c r="J213" s="110"/>
      <c r="K213" s="110"/>
      <c r="L213" s="110"/>
      <c r="M213" s="8">
        <f>N213+O213</f>
        <v>0</v>
      </c>
      <c r="N213" s="8">
        <v>0</v>
      </c>
      <c r="O213" s="8">
        <v>0</v>
      </c>
      <c r="P213" s="118"/>
      <c r="Q213" s="42" t="s">
        <v>6</v>
      </c>
      <c r="R213" s="64"/>
      <c r="S213" s="28">
        <f>T213+U213</f>
        <v>746.97</v>
      </c>
      <c r="T213" s="28">
        <v>373.5</v>
      </c>
      <c r="U213" s="28">
        <v>373.47</v>
      </c>
      <c r="V213" s="29">
        <f>X213</f>
        <v>497.98</v>
      </c>
      <c r="W213" s="28">
        <v>373.5</v>
      </c>
      <c r="X213" s="28">
        <v>497.98</v>
      </c>
      <c r="Y213" s="8">
        <f t="shared" si="90"/>
        <v>248.99</v>
      </c>
      <c r="Z213" s="8">
        <f t="shared" si="91"/>
        <v>0</v>
      </c>
      <c r="AA213" s="8">
        <f>O213+U213-X213+W213</f>
        <v>248.99</v>
      </c>
      <c r="AB213" s="54"/>
      <c r="AC213" s="54"/>
      <c r="AD213" s="55"/>
    </row>
    <row r="214" spans="1:30" s="4" customFormat="1" ht="15.75" x14ac:dyDescent="0.2">
      <c r="A214" s="108"/>
      <c r="B214" s="110"/>
      <c r="C214" s="110"/>
      <c r="D214" s="110"/>
      <c r="E214" s="110"/>
      <c r="F214" s="110"/>
      <c r="G214" s="110"/>
      <c r="H214" s="110"/>
      <c r="I214" s="114"/>
      <c r="J214" s="110"/>
      <c r="K214" s="110"/>
      <c r="L214" s="110"/>
      <c r="M214" s="8">
        <f>N214+O214</f>
        <v>0</v>
      </c>
      <c r="N214" s="8">
        <v>0</v>
      </c>
      <c r="O214" s="8">
        <v>0</v>
      </c>
      <c r="P214" s="118"/>
      <c r="Q214" s="42" t="s">
        <v>7</v>
      </c>
      <c r="R214" s="64"/>
      <c r="S214" s="28">
        <f>T214+U214</f>
        <v>746.97</v>
      </c>
      <c r="T214" s="28">
        <v>373.5</v>
      </c>
      <c r="U214" s="28">
        <v>373.47</v>
      </c>
      <c r="V214" s="29">
        <f>X214</f>
        <v>248.99</v>
      </c>
      <c r="W214" s="28">
        <v>373.5</v>
      </c>
      <c r="X214" s="28">
        <v>248.99</v>
      </c>
      <c r="Y214" s="7">
        <f t="shared" si="90"/>
        <v>497.98</v>
      </c>
      <c r="Z214" s="7">
        <f t="shared" si="91"/>
        <v>0</v>
      </c>
      <c r="AA214" s="7">
        <f>O214+U214-X214+W214</f>
        <v>497.98</v>
      </c>
      <c r="AB214" s="54"/>
      <c r="AC214" s="54"/>
      <c r="AD214" s="55"/>
    </row>
    <row r="215" spans="1:30" s="4" customFormat="1" ht="15.75" x14ac:dyDescent="0.2">
      <c r="A215" s="108"/>
      <c r="B215" s="111"/>
      <c r="C215" s="111"/>
      <c r="D215" s="111"/>
      <c r="E215" s="111"/>
      <c r="F215" s="111"/>
      <c r="G215" s="111"/>
      <c r="H215" s="111"/>
      <c r="I215" s="115"/>
      <c r="J215" s="111"/>
      <c r="K215" s="111"/>
      <c r="L215" s="111"/>
      <c r="M215" s="120"/>
      <c r="N215" s="121"/>
      <c r="O215" s="122"/>
      <c r="P215" s="119"/>
      <c r="Q215" s="33" t="s">
        <v>3</v>
      </c>
      <c r="R215" s="66">
        <f>R214</f>
        <v>0</v>
      </c>
      <c r="S215" s="30">
        <f t="shared" ref="S215:X215" si="92">SUM(S211:S214)</f>
        <v>1991.92</v>
      </c>
      <c r="T215" s="30">
        <f t="shared" si="92"/>
        <v>996</v>
      </c>
      <c r="U215" s="30">
        <f t="shared" si="92"/>
        <v>995.92000000000007</v>
      </c>
      <c r="V215" s="30">
        <f t="shared" si="92"/>
        <v>1244.95</v>
      </c>
      <c r="W215" s="30">
        <f t="shared" si="92"/>
        <v>871.5</v>
      </c>
      <c r="X215" s="30">
        <f t="shared" si="92"/>
        <v>1244.95</v>
      </c>
      <c r="Y215" s="120"/>
      <c r="Z215" s="121"/>
      <c r="AA215" s="122"/>
      <c r="AB215" s="54"/>
      <c r="AC215" s="54"/>
      <c r="AD215" s="55"/>
    </row>
    <row r="216" spans="1:30" s="4" customFormat="1" ht="12.75" customHeight="1" x14ac:dyDescent="0.2">
      <c r="A216" s="108">
        <v>40</v>
      </c>
      <c r="B216" s="109" t="s">
        <v>9</v>
      </c>
      <c r="C216" s="109" t="s">
        <v>498</v>
      </c>
      <c r="D216" s="109" t="s">
        <v>499</v>
      </c>
      <c r="E216" s="109" t="s">
        <v>65</v>
      </c>
      <c r="F216" s="109">
        <v>472.7</v>
      </c>
      <c r="G216" s="109" t="s">
        <v>500</v>
      </c>
      <c r="H216" s="109" t="s">
        <v>54</v>
      </c>
      <c r="I216" s="113">
        <v>32.6</v>
      </c>
      <c r="J216" s="109">
        <v>13.57</v>
      </c>
      <c r="K216" s="116">
        <v>45458</v>
      </c>
      <c r="L216" s="116">
        <v>45791</v>
      </c>
      <c r="M216" s="8">
        <f>N216+O216</f>
        <v>0</v>
      </c>
      <c r="N216" s="8">
        <v>0</v>
      </c>
      <c r="O216" s="8">
        <v>0</v>
      </c>
      <c r="P216" s="117" t="s">
        <v>69</v>
      </c>
      <c r="Q216" s="42" t="s">
        <v>4</v>
      </c>
      <c r="R216" s="65"/>
      <c r="S216" s="28">
        <f>T216+U216</f>
        <v>0</v>
      </c>
      <c r="T216" s="28">
        <v>0</v>
      </c>
      <c r="U216" s="28">
        <v>0</v>
      </c>
      <c r="V216" s="29">
        <f>X216</f>
        <v>0</v>
      </c>
      <c r="W216" s="28">
        <v>0</v>
      </c>
      <c r="X216" s="28">
        <v>0</v>
      </c>
      <c r="Y216" s="8">
        <f t="shared" ref="Y216:Y219" si="93">M216+S216-V216</f>
        <v>0</v>
      </c>
      <c r="Z216" s="8">
        <f t="shared" ref="Z216:Z219" si="94">N216+T216-W216</f>
        <v>0</v>
      </c>
      <c r="AA216" s="8">
        <f>O216+U216-X216+W216</f>
        <v>0</v>
      </c>
      <c r="AB216" s="54"/>
      <c r="AC216" s="54"/>
      <c r="AD216" s="55"/>
    </row>
    <row r="217" spans="1:30" s="4" customFormat="1" ht="15.75" customHeight="1" x14ac:dyDescent="0.2">
      <c r="A217" s="108"/>
      <c r="B217" s="110"/>
      <c r="C217" s="110"/>
      <c r="D217" s="110"/>
      <c r="E217" s="110"/>
      <c r="F217" s="110"/>
      <c r="G217" s="110"/>
      <c r="H217" s="110"/>
      <c r="I217" s="114"/>
      <c r="J217" s="110"/>
      <c r="K217" s="110"/>
      <c r="L217" s="110"/>
      <c r="M217" s="8">
        <f>N217+O217</f>
        <v>0</v>
      </c>
      <c r="N217" s="8">
        <v>0</v>
      </c>
      <c r="O217" s="8">
        <v>0</v>
      </c>
      <c r="P217" s="118"/>
      <c r="Q217" s="42" t="s">
        <v>5</v>
      </c>
      <c r="R217" s="64"/>
      <c r="S217" s="28">
        <f>T217+U217</f>
        <v>221.22</v>
      </c>
      <c r="T217" s="28">
        <v>110.61</v>
      </c>
      <c r="U217" s="28">
        <v>110.61</v>
      </c>
      <c r="V217" s="29">
        <f>X217</f>
        <v>0</v>
      </c>
      <c r="W217" s="28">
        <v>0</v>
      </c>
      <c r="X217" s="28">
        <v>0</v>
      </c>
      <c r="Y217" s="8">
        <f t="shared" si="93"/>
        <v>221.22</v>
      </c>
      <c r="Z217" s="8">
        <f t="shared" si="94"/>
        <v>110.61</v>
      </c>
      <c r="AA217" s="8">
        <f>O217+U217-X217+W217</f>
        <v>110.61</v>
      </c>
      <c r="AB217" s="54"/>
      <c r="AC217" s="54"/>
      <c r="AD217" s="55"/>
    </row>
    <row r="218" spans="1:30" s="4" customFormat="1" ht="15.75" customHeight="1" x14ac:dyDescent="0.2">
      <c r="A218" s="108"/>
      <c r="B218" s="110"/>
      <c r="C218" s="110"/>
      <c r="D218" s="110"/>
      <c r="E218" s="110"/>
      <c r="F218" s="110"/>
      <c r="G218" s="110"/>
      <c r="H218" s="110"/>
      <c r="I218" s="114"/>
      <c r="J218" s="110"/>
      <c r="K218" s="110"/>
      <c r="L218" s="110"/>
      <c r="M218" s="8">
        <f>N218+O218</f>
        <v>0</v>
      </c>
      <c r="N218" s="8">
        <v>0</v>
      </c>
      <c r="O218" s="8">
        <v>0</v>
      </c>
      <c r="P218" s="118"/>
      <c r="Q218" s="42" t="s">
        <v>6</v>
      </c>
      <c r="R218" s="64"/>
      <c r="S218" s="28">
        <f>T218+U218</f>
        <v>1327.35</v>
      </c>
      <c r="T218" s="28">
        <v>663.69</v>
      </c>
      <c r="U218" s="28">
        <v>663.66</v>
      </c>
      <c r="V218" s="29">
        <f>X218</f>
        <v>1106.1199999999999</v>
      </c>
      <c r="W218" s="28">
        <v>553.08000000000004</v>
      </c>
      <c r="X218" s="28">
        <v>1106.1199999999999</v>
      </c>
      <c r="Y218" s="8">
        <f t="shared" si="93"/>
        <v>221.23000000000002</v>
      </c>
      <c r="Z218" s="8">
        <f t="shared" si="94"/>
        <v>110.61000000000001</v>
      </c>
      <c r="AA218" s="8">
        <f>O218+U218-X218+W218</f>
        <v>110.62000000000012</v>
      </c>
      <c r="AB218" s="54"/>
      <c r="AC218" s="54"/>
      <c r="AD218" s="55"/>
    </row>
    <row r="219" spans="1:30" s="4" customFormat="1" ht="15.75" customHeight="1" x14ac:dyDescent="0.2">
      <c r="A219" s="108"/>
      <c r="B219" s="110"/>
      <c r="C219" s="110"/>
      <c r="D219" s="110"/>
      <c r="E219" s="110"/>
      <c r="F219" s="110"/>
      <c r="G219" s="110"/>
      <c r="H219" s="110"/>
      <c r="I219" s="114"/>
      <c r="J219" s="110"/>
      <c r="K219" s="110"/>
      <c r="L219" s="110"/>
      <c r="M219" s="8">
        <f>N219+O219</f>
        <v>0</v>
      </c>
      <c r="N219" s="8">
        <v>0</v>
      </c>
      <c r="O219" s="8">
        <v>0</v>
      </c>
      <c r="P219" s="118"/>
      <c r="Q219" s="42" t="s">
        <v>7</v>
      </c>
      <c r="R219" s="64"/>
      <c r="S219" s="28">
        <f>T219+U219</f>
        <v>1327.35</v>
      </c>
      <c r="T219" s="28">
        <v>663.69</v>
      </c>
      <c r="U219" s="28">
        <v>663.66</v>
      </c>
      <c r="V219" s="29">
        <f>X219</f>
        <v>1327.35</v>
      </c>
      <c r="W219" s="28">
        <v>663.69</v>
      </c>
      <c r="X219" s="28">
        <v>1327.35</v>
      </c>
      <c r="Y219" s="7">
        <f t="shared" si="93"/>
        <v>0</v>
      </c>
      <c r="Z219" s="7">
        <f t="shared" si="94"/>
        <v>0</v>
      </c>
      <c r="AA219" s="7">
        <f>O219+U219-X219+W219</f>
        <v>0</v>
      </c>
      <c r="AB219" s="54"/>
      <c r="AC219" s="54"/>
      <c r="AD219" s="55"/>
    </row>
    <row r="220" spans="1:30" s="4" customFormat="1" ht="14.25" customHeight="1" x14ac:dyDescent="0.2">
      <c r="A220" s="108"/>
      <c r="B220" s="111"/>
      <c r="C220" s="111"/>
      <c r="D220" s="111"/>
      <c r="E220" s="111"/>
      <c r="F220" s="111"/>
      <c r="G220" s="111"/>
      <c r="H220" s="111"/>
      <c r="I220" s="115"/>
      <c r="J220" s="111"/>
      <c r="K220" s="111"/>
      <c r="L220" s="111"/>
      <c r="M220" s="120"/>
      <c r="N220" s="121"/>
      <c r="O220" s="122"/>
      <c r="P220" s="119"/>
      <c r="Q220" s="33" t="s">
        <v>3</v>
      </c>
      <c r="R220" s="66">
        <f>R219</f>
        <v>0</v>
      </c>
      <c r="S220" s="30">
        <f t="shared" ref="S220:X220" si="95">SUM(S216:S219)</f>
        <v>2875.92</v>
      </c>
      <c r="T220" s="30">
        <f t="shared" si="95"/>
        <v>1437.9900000000002</v>
      </c>
      <c r="U220" s="30">
        <f t="shared" si="95"/>
        <v>1437.9299999999998</v>
      </c>
      <c r="V220" s="30">
        <f t="shared" si="95"/>
        <v>2433.4699999999998</v>
      </c>
      <c r="W220" s="30">
        <f t="shared" si="95"/>
        <v>1216.77</v>
      </c>
      <c r="X220" s="30">
        <f t="shared" si="95"/>
        <v>2433.4699999999998</v>
      </c>
      <c r="Y220" s="120"/>
      <c r="Z220" s="121"/>
      <c r="AA220" s="122"/>
      <c r="AB220" s="54"/>
      <c r="AC220" s="54"/>
      <c r="AD220" s="55"/>
    </row>
    <row r="221" spans="1:30" s="4" customFormat="1" ht="12.75" customHeight="1" x14ac:dyDescent="0.2">
      <c r="A221" s="108">
        <v>41</v>
      </c>
      <c r="B221" s="109" t="s">
        <v>9</v>
      </c>
      <c r="C221" s="109" t="s">
        <v>553</v>
      </c>
      <c r="D221" s="109" t="s">
        <v>554</v>
      </c>
      <c r="E221" s="109" t="s">
        <v>65</v>
      </c>
      <c r="F221" s="109">
        <v>348</v>
      </c>
      <c r="G221" s="109" t="s">
        <v>555</v>
      </c>
      <c r="H221" s="109" t="s">
        <v>54</v>
      </c>
      <c r="I221" s="113">
        <v>24</v>
      </c>
      <c r="J221" s="109">
        <v>15.66</v>
      </c>
      <c r="K221" s="116">
        <v>45536</v>
      </c>
      <c r="L221" s="116">
        <v>45869</v>
      </c>
      <c r="M221" s="8">
        <f>N221+O221</f>
        <v>0</v>
      </c>
      <c r="N221" s="8">
        <v>0</v>
      </c>
      <c r="O221" s="8">
        <v>0</v>
      </c>
      <c r="P221" s="117" t="s">
        <v>69</v>
      </c>
      <c r="Q221" s="49" t="s">
        <v>4</v>
      </c>
      <c r="R221" s="65"/>
      <c r="S221" s="28">
        <f>T221+U221</f>
        <v>0</v>
      </c>
      <c r="T221" s="28">
        <v>0</v>
      </c>
      <c r="U221" s="28">
        <v>0</v>
      </c>
      <c r="V221" s="29">
        <f>X221</f>
        <v>0</v>
      </c>
      <c r="W221" s="28">
        <v>0</v>
      </c>
      <c r="X221" s="28">
        <v>0</v>
      </c>
      <c r="Y221" s="8">
        <f t="shared" ref="Y221:Y224" si="96">M221+S221-V221</f>
        <v>0</v>
      </c>
      <c r="Z221" s="8">
        <f t="shared" ref="Z221:Z224" si="97">N221+T221-W221</f>
        <v>0</v>
      </c>
      <c r="AA221" s="8">
        <f>O221+U221-X221+W221</f>
        <v>0</v>
      </c>
      <c r="AB221" s="54"/>
      <c r="AC221" s="54"/>
      <c r="AD221" s="55"/>
    </row>
    <row r="222" spans="1:30" s="4" customFormat="1" ht="15.75" x14ac:dyDescent="0.2">
      <c r="A222" s="108"/>
      <c r="B222" s="110"/>
      <c r="C222" s="110"/>
      <c r="D222" s="110"/>
      <c r="E222" s="110"/>
      <c r="F222" s="110"/>
      <c r="G222" s="110"/>
      <c r="H222" s="110"/>
      <c r="I222" s="114"/>
      <c r="J222" s="110"/>
      <c r="K222" s="110"/>
      <c r="L222" s="110"/>
      <c r="M222" s="8">
        <f>N222+O222</f>
        <v>0</v>
      </c>
      <c r="N222" s="8">
        <v>0</v>
      </c>
      <c r="O222" s="8">
        <v>0</v>
      </c>
      <c r="P222" s="118"/>
      <c r="Q222" s="49" t="s">
        <v>5</v>
      </c>
      <c r="R222" s="64"/>
      <c r="S222" s="28">
        <f>T222+U222</f>
        <v>0</v>
      </c>
      <c r="T222" s="28">
        <v>0</v>
      </c>
      <c r="U222" s="28">
        <v>0</v>
      </c>
      <c r="V222" s="29">
        <f>X222</f>
        <v>0</v>
      </c>
      <c r="W222" s="28">
        <v>0</v>
      </c>
      <c r="X222" s="28">
        <v>0</v>
      </c>
      <c r="Y222" s="8">
        <f t="shared" si="96"/>
        <v>0</v>
      </c>
      <c r="Z222" s="8">
        <f t="shared" si="97"/>
        <v>0</v>
      </c>
      <c r="AA222" s="8">
        <f>O222+U222-X222+W222</f>
        <v>0</v>
      </c>
      <c r="AB222" s="54"/>
      <c r="AC222" s="54"/>
      <c r="AD222" s="55"/>
    </row>
    <row r="223" spans="1:30" s="4" customFormat="1" ht="15.75" x14ac:dyDescent="0.2">
      <c r="A223" s="108"/>
      <c r="B223" s="110"/>
      <c r="C223" s="110"/>
      <c r="D223" s="110"/>
      <c r="E223" s="110"/>
      <c r="F223" s="110"/>
      <c r="G223" s="110"/>
      <c r="H223" s="110"/>
      <c r="I223" s="114"/>
      <c r="J223" s="110"/>
      <c r="K223" s="110"/>
      <c r="L223" s="110"/>
      <c r="M223" s="8">
        <f>N223+O223</f>
        <v>0</v>
      </c>
      <c r="N223" s="8">
        <v>0</v>
      </c>
      <c r="O223" s="8">
        <v>0</v>
      </c>
      <c r="P223" s="118"/>
      <c r="Q223" s="49" t="s">
        <v>6</v>
      </c>
      <c r="R223" s="64"/>
      <c r="S223" s="28">
        <f>T223+U223</f>
        <v>375.84</v>
      </c>
      <c r="T223" s="28">
        <v>187.92</v>
      </c>
      <c r="U223" s="28">
        <v>187.92</v>
      </c>
      <c r="V223" s="29">
        <f>X223</f>
        <v>0</v>
      </c>
      <c r="W223" s="28">
        <v>0</v>
      </c>
      <c r="X223" s="28">
        <v>0</v>
      </c>
      <c r="Y223" s="8">
        <f t="shared" si="96"/>
        <v>375.84</v>
      </c>
      <c r="Z223" s="8">
        <f t="shared" si="97"/>
        <v>187.92</v>
      </c>
      <c r="AA223" s="8">
        <f>O223+U223-X223+W223</f>
        <v>187.92</v>
      </c>
      <c r="AB223" s="54"/>
      <c r="AC223" s="54"/>
      <c r="AD223" s="55"/>
    </row>
    <row r="224" spans="1:30" s="4" customFormat="1" ht="15.75" x14ac:dyDescent="0.2">
      <c r="A224" s="108"/>
      <c r="B224" s="110"/>
      <c r="C224" s="110"/>
      <c r="D224" s="110"/>
      <c r="E224" s="110"/>
      <c r="F224" s="110"/>
      <c r="G224" s="110"/>
      <c r="H224" s="110"/>
      <c r="I224" s="114"/>
      <c r="J224" s="110"/>
      <c r="K224" s="110"/>
      <c r="L224" s="110"/>
      <c r="M224" s="8">
        <f>N224+O224</f>
        <v>0</v>
      </c>
      <c r="N224" s="8">
        <v>0</v>
      </c>
      <c r="O224" s="8">
        <v>0</v>
      </c>
      <c r="P224" s="118"/>
      <c r="Q224" s="49" t="s">
        <v>7</v>
      </c>
      <c r="R224" s="64"/>
      <c r="S224" s="28">
        <f>T224+U224</f>
        <v>1127.52</v>
      </c>
      <c r="T224" s="28">
        <v>563.75</v>
      </c>
      <c r="U224" s="28">
        <v>563.77</v>
      </c>
      <c r="V224" s="29">
        <f>X224</f>
        <v>751.68</v>
      </c>
      <c r="W224" s="28">
        <v>563.76</v>
      </c>
      <c r="X224" s="28">
        <v>751.68</v>
      </c>
      <c r="Y224" s="7">
        <f t="shared" si="96"/>
        <v>375.84000000000003</v>
      </c>
      <c r="Z224" s="7">
        <f t="shared" si="97"/>
        <v>-9.9999999999909051E-3</v>
      </c>
      <c r="AA224" s="7">
        <f>O224+U224-X224+W224</f>
        <v>375.85</v>
      </c>
      <c r="AB224" s="54"/>
      <c r="AC224" s="54"/>
      <c r="AD224" s="55"/>
    </row>
    <row r="225" spans="1:30" s="4" customFormat="1" ht="15.75" x14ac:dyDescent="0.2">
      <c r="A225" s="108"/>
      <c r="B225" s="111"/>
      <c r="C225" s="111"/>
      <c r="D225" s="111"/>
      <c r="E225" s="111"/>
      <c r="F225" s="111"/>
      <c r="G225" s="111"/>
      <c r="H225" s="111"/>
      <c r="I225" s="115"/>
      <c r="J225" s="111"/>
      <c r="K225" s="111"/>
      <c r="L225" s="111"/>
      <c r="M225" s="120"/>
      <c r="N225" s="121"/>
      <c r="O225" s="122"/>
      <c r="P225" s="119"/>
      <c r="Q225" s="33" t="s">
        <v>3</v>
      </c>
      <c r="R225" s="66">
        <f>R224</f>
        <v>0</v>
      </c>
      <c r="S225" s="30">
        <f t="shared" ref="S225:X225" si="98">SUM(S221:S224)</f>
        <v>1503.36</v>
      </c>
      <c r="T225" s="30">
        <f t="shared" si="98"/>
        <v>751.67</v>
      </c>
      <c r="U225" s="30">
        <f t="shared" si="98"/>
        <v>751.68999999999994</v>
      </c>
      <c r="V225" s="30">
        <f t="shared" si="98"/>
        <v>751.68</v>
      </c>
      <c r="W225" s="30">
        <f t="shared" si="98"/>
        <v>563.76</v>
      </c>
      <c r="X225" s="30">
        <f t="shared" si="98"/>
        <v>751.68</v>
      </c>
      <c r="Y225" s="120"/>
      <c r="Z225" s="121"/>
      <c r="AA225" s="122"/>
      <c r="AB225" s="54"/>
      <c r="AC225" s="54"/>
      <c r="AD225" s="55"/>
    </row>
    <row r="226" spans="1:30" s="4" customFormat="1" ht="15.75" customHeight="1" x14ac:dyDescent="0.2">
      <c r="A226" s="108">
        <v>42</v>
      </c>
      <c r="B226" s="109" t="s">
        <v>9</v>
      </c>
      <c r="C226" s="109" t="s">
        <v>578</v>
      </c>
      <c r="D226" s="109"/>
      <c r="E226" s="109" t="s">
        <v>65</v>
      </c>
      <c r="F226" s="109"/>
      <c r="G226" s="109" t="s">
        <v>579</v>
      </c>
      <c r="H226" s="109" t="s">
        <v>54</v>
      </c>
      <c r="I226" s="113"/>
      <c r="J226" s="109">
        <v>17.399999999999999</v>
      </c>
      <c r="K226" s="116">
        <v>43424</v>
      </c>
      <c r="L226" s="116">
        <v>43758</v>
      </c>
      <c r="M226" s="8">
        <f>N226+O226</f>
        <v>1341.54</v>
      </c>
      <c r="N226" s="8">
        <v>0</v>
      </c>
      <c r="O226" s="8">
        <v>1341.54</v>
      </c>
      <c r="P226" s="117" t="s">
        <v>69</v>
      </c>
      <c r="Q226" s="42" t="s">
        <v>4</v>
      </c>
      <c r="R226" s="65"/>
      <c r="S226" s="28">
        <f>T226+U226</f>
        <v>0</v>
      </c>
      <c r="T226" s="28">
        <v>0</v>
      </c>
      <c r="U226" s="28">
        <v>0</v>
      </c>
      <c r="V226" s="29">
        <f>X226</f>
        <v>0</v>
      </c>
      <c r="W226" s="28">
        <v>0</v>
      </c>
      <c r="X226" s="28">
        <v>0</v>
      </c>
      <c r="Y226" s="8">
        <f t="shared" ref="Y226:Y229" si="99">M226+S226-V226</f>
        <v>1341.54</v>
      </c>
      <c r="Z226" s="8">
        <f t="shared" ref="Z226:Z229" si="100">N226+T226-W226</f>
        <v>0</v>
      </c>
      <c r="AA226" s="8">
        <f>O226+U226-X226+W226</f>
        <v>1341.54</v>
      </c>
      <c r="AB226" s="54"/>
      <c r="AC226" s="54"/>
      <c r="AD226" s="55"/>
    </row>
    <row r="227" spans="1:30" s="4" customFormat="1" ht="15.75" x14ac:dyDescent="0.2">
      <c r="A227" s="108"/>
      <c r="B227" s="110"/>
      <c r="C227" s="110"/>
      <c r="D227" s="110"/>
      <c r="E227" s="110"/>
      <c r="F227" s="110"/>
      <c r="G227" s="110"/>
      <c r="H227" s="110"/>
      <c r="I227" s="114"/>
      <c r="J227" s="110"/>
      <c r="K227" s="110"/>
      <c r="L227" s="110"/>
      <c r="M227" s="8">
        <f>N227+O227</f>
        <v>0</v>
      </c>
      <c r="N227" s="8">
        <v>0</v>
      </c>
      <c r="O227" s="8">
        <v>0</v>
      </c>
      <c r="P227" s="118"/>
      <c r="Q227" s="42" t="s">
        <v>5</v>
      </c>
      <c r="R227" s="64"/>
      <c r="S227" s="28">
        <f>T227+U227</f>
        <v>0</v>
      </c>
      <c r="T227" s="28">
        <v>0</v>
      </c>
      <c r="U227" s="28">
        <v>0</v>
      </c>
      <c r="V227" s="29">
        <f>X227</f>
        <v>0</v>
      </c>
      <c r="W227" s="28">
        <v>0</v>
      </c>
      <c r="X227" s="28">
        <v>0</v>
      </c>
      <c r="Y227" s="8">
        <f t="shared" si="99"/>
        <v>0</v>
      </c>
      <c r="Z227" s="8">
        <f t="shared" si="100"/>
        <v>0</v>
      </c>
      <c r="AA227" s="8">
        <f>O227+U227-X227+W227</f>
        <v>0</v>
      </c>
      <c r="AB227" s="54"/>
      <c r="AC227" s="54"/>
      <c r="AD227" s="55"/>
    </row>
    <row r="228" spans="1:30" s="4" customFormat="1" ht="15.75" x14ac:dyDescent="0.2">
      <c r="A228" s="108"/>
      <c r="B228" s="110"/>
      <c r="C228" s="110"/>
      <c r="D228" s="110"/>
      <c r="E228" s="110"/>
      <c r="F228" s="110"/>
      <c r="G228" s="110"/>
      <c r="H228" s="110"/>
      <c r="I228" s="114"/>
      <c r="J228" s="110"/>
      <c r="K228" s="110"/>
      <c r="L228" s="110"/>
      <c r="M228" s="8">
        <f>N228+O228</f>
        <v>0</v>
      </c>
      <c r="N228" s="8">
        <v>0</v>
      </c>
      <c r="O228" s="8">
        <v>0</v>
      </c>
      <c r="P228" s="118"/>
      <c r="Q228" s="42" t="s">
        <v>6</v>
      </c>
      <c r="R228" s="64"/>
      <c r="S228" s="28">
        <f>T228+U228</f>
        <v>0</v>
      </c>
      <c r="T228" s="28">
        <v>0</v>
      </c>
      <c r="U228" s="28">
        <v>0</v>
      </c>
      <c r="V228" s="29">
        <f>X228</f>
        <v>0</v>
      </c>
      <c r="W228" s="28">
        <v>0</v>
      </c>
      <c r="X228" s="28">
        <v>0</v>
      </c>
      <c r="Y228" s="8">
        <f t="shared" si="99"/>
        <v>0</v>
      </c>
      <c r="Z228" s="8">
        <f t="shared" si="100"/>
        <v>0</v>
      </c>
      <c r="AA228" s="8">
        <f>O228+U228-X228+W228</f>
        <v>0</v>
      </c>
      <c r="AB228" s="54"/>
      <c r="AC228" s="54"/>
      <c r="AD228" s="55"/>
    </row>
    <row r="229" spans="1:30" s="4" customFormat="1" ht="15.75" x14ac:dyDescent="0.2">
      <c r="A229" s="108"/>
      <c r="B229" s="110"/>
      <c r="C229" s="110"/>
      <c r="D229" s="110"/>
      <c r="E229" s="110"/>
      <c r="F229" s="110"/>
      <c r="G229" s="110"/>
      <c r="H229" s="110"/>
      <c r="I229" s="114"/>
      <c r="J229" s="110"/>
      <c r="K229" s="110"/>
      <c r="L229" s="110"/>
      <c r="M229" s="8">
        <f>N229+O229</f>
        <v>0</v>
      </c>
      <c r="N229" s="8">
        <v>0</v>
      </c>
      <c r="O229" s="8">
        <v>0</v>
      </c>
      <c r="P229" s="118"/>
      <c r="Q229" s="42" t="s">
        <v>7</v>
      </c>
      <c r="R229" s="64"/>
      <c r="S229" s="28">
        <f>T229+U229</f>
        <v>0</v>
      </c>
      <c r="T229" s="28">
        <v>0</v>
      </c>
      <c r="U229" s="28">
        <v>0</v>
      </c>
      <c r="V229" s="29">
        <f>X229</f>
        <v>1341.54</v>
      </c>
      <c r="W229" s="28">
        <v>0</v>
      </c>
      <c r="X229" s="28">
        <v>1341.54</v>
      </c>
      <c r="Y229" s="7">
        <f t="shared" si="99"/>
        <v>-1341.54</v>
      </c>
      <c r="Z229" s="7">
        <f t="shared" si="100"/>
        <v>0</v>
      </c>
      <c r="AA229" s="7">
        <f>O229+U229-X229+W229</f>
        <v>-1341.54</v>
      </c>
      <c r="AB229" s="54"/>
      <c r="AC229" s="54"/>
      <c r="AD229" s="55"/>
    </row>
    <row r="230" spans="1:30" s="4" customFormat="1" ht="15.75" x14ac:dyDescent="0.2">
      <c r="A230" s="108"/>
      <c r="B230" s="111"/>
      <c r="C230" s="111"/>
      <c r="D230" s="111"/>
      <c r="E230" s="111"/>
      <c r="F230" s="111"/>
      <c r="G230" s="111"/>
      <c r="H230" s="111"/>
      <c r="I230" s="115"/>
      <c r="J230" s="111"/>
      <c r="K230" s="111"/>
      <c r="L230" s="111"/>
      <c r="M230" s="120"/>
      <c r="N230" s="121"/>
      <c r="O230" s="122"/>
      <c r="P230" s="119"/>
      <c r="Q230" s="33" t="s">
        <v>3</v>
      </c>
      <c r="R230" s="66">
        <f>R229</f>
        <v>0</v>
      </c>
      <c r="S230" s="30">
        <f t="shared" ref="S230:X230" si="101">SUM(S226:S229)</f>
        <v>0</v>
      </c>
      <c r="T230" s="30">
        <f t="shared" si="101"/>
        <v>0</v>
      </c>
      <c r="U230" s="30">
        <f t="shared" si="101"/>
        <v>0</v>
      </c>
      <c r="V230" s="30">
        <f t="shared" si="101"/>
        <v>1341.54</v>
      </c>
      <c r="W230" s="30">
        <f t="shared" si="101"/>
        <v>0</v>
      </c>
      <c r="X230" s="30">
        <f t="shared" si="101"/>
        <v>1341.54</v>
      </c>
      <c r="Y230" s="120"/>
      <c r="Z230" s="121"/>
      <c r="AA230" s="122"/>
      <c r="AB230" s="54"/>
      <c r="AC230" s="54"/>
      <c r="AD230" s="55"/>
    </row>
    <row r="231" spans="1:30" s="4" customFormat="1" ht="15.75" customHeight="1" x14ac:dyDescent="0.2">
      <c r="A231" s="108">
        <v>43</v>
      </c>
      <c r="B231" s="109" t="s">
        <v>9</v>
      </c>
      <c r="C231" s="109" t="s">
        <v>580</v>
      </c>
      <c r="D231" s="109" t="s">
        <v>581</v>
      </c>
      <c r="E231" s="109"/>
      <c r="F231" s="109"/>
      <c r="G231" s="109" t="s">
        <v>582</v>
      </c>
      <c r="H231" s="109" t="s">
        <v>36</v>
      </c>
      <c r="I231" s="113">
        <v>221.3</v>
      </c>
      <c r="J231" s="109">
        <v>21.576000000000001</v>
      </c>
      <c r="K231" s="116">
        <v>45584</v>
      </c>
      <c r="L231" s="116">
        <v>45918</v>
      </c>
      <c r="M231" s="8">
        <f>N231+O231</f>
        <v>0</v>
      </c>
      <c r="N231" s="8">
        <v>0</v>
      </c>
      <c r="O231" s="8">
        <v>0</v>
      </c>
      <c r="P231" s="117" t="s">
        <v>69</v>
      </c>
      <c r="Q231" s="89" t="s">
        <v>4</v>
      </c>
      <c r="R231" s="65"/>
      <c r="S231" s="28">
        <f>T231+U231</f>
        <v>0</v>
      </c>
      <c r="T231" s="28">
        <v>0</v>
      </c>
      <c r="U231" s="28">
        <v>0</v>
      </c>
      <c r="V231" s="29">
        <f>X231</f>
        <v>0</v>
      </c>
      <c r="W231" s="28">
        <v>0</v>
      </c>
      <c r="X231" s="28">
        <v>0</v>
      </c>
      <c r="Y231" s="8">
        <f t="shared" ref="Y231:Y234" si="102">M231+S231-V231</f>
        <v>0</v>
      </c>
      <c r="Z231" s="8">
        <f t="shared" ref="Z231:Z234" si="103">N231+T231-W231</f>
        <v>0</v>
      </c>
      <c r="AA231" s="8">
        <f>O231+U231-X231+W231</f>
        <v>0</v>
      </c>
      <c r="AB231" s="54"/>
      <c r="AC231" s="54"/>
      <c r="AD231" s="55"/>
    </row>
    <row r="232" spans="1:30" s="4" customFormat="1" ht="15.75" x14ac:dyDescent="0.2">
      <c r="A232" s="108"/>
      <c r="B232" s="110"/>
      <c r="C232" s="110"/>
      <c r="D232" s="110"/>
      <c r="E232" s="110"/>
      <c r="F232" s="110"/>
      <c r="G232" s="110"/>
      <c r="H232" s="110"/>
      <c r="I232" s="114"/>
      <c r="J232" s="110"/>
      <c r="K232" s="110"/>
      <c r="L232" s="110"/>
      <c r="M232" s="8">
        <f>N232+O232</f>
        <v>0</v>
      </c>
      <c r="N232" s="8">
        <v>0</v>
      </c>
      <c r="O232" s="8">
        <v>0</v>
      </c>
      <c r="P232" s="118"/>
      <c r="Q232" s="89" t="s">
        <v>5</v>
      </c>
      <c r="R232" s="64"/>
      <c r="S232" s="28">
        <f>T232+U232</f>
        <v>0</v>
      </c>
      <c r="T232" s="28">
        <v>0</v>
      </c>
      <c r="U232" s="28">
        <v>0</v>
      </c>
      <c r="V232" s="29">
        <f>X232</f>
        <v>0</v>
      </c>
      <c r="W232" s="28">
        <v>0</v>
      </c>
      <c r="X232" s="28">
        <v>0</v>
      </c>
      <c r="Y232" s="8">
        <f t="shared" si="102"/>
        <v>0</v>
      </c>
      <c r="Z232" s="8">
        <f t="shared" si="103"/>
        <v>0</v>
      </c>
      <c r="AA232" s="8">
        <f>O232+U232-X232+W232</f>
        <v>0</v>
      </c>
      <c r="AB232" s="54"/>
      <c r="AC232" s="54"/>
      <c r="AD232" s="55"/>
    </row>
    <row r="233" spans="1:30" s="4" customFormat="1" ht="15.75" x14ac:dyDescent="0.2">
      <c r="A233" s="108"/>
      <c r="B233" s="110"/>
      <c r="C233" s="110"/>
      <c r="D233" s="110"/>
      <c r="E233" s="110"/>
      <c r="F233" s="110"/>
      <c r="G233" s="110"/>
      <c r="H233" s="110"/>
      <c r="I233" s="114"/>
      <c r="J233" s="110"/>
      <c r="K233" s="110"/>
      <c r="L233" s="110"/>
      <c r="M233" s="8">
        <f>N233+O233</f>
        <v>0</v>
      </c>
      <c r="N233" s="8">
        <v>0</v>
      </c>
      <c r="O233" s="8">
        <v>0</v>
      </c>
      <c r="P233" s="118"/>
      <c r="Q233" s="89" t="s">
        <v>6</v>
      </c>
      <c r="R233" s="64"/>
      <c r="S233" s="28">
        <f>T233+U233</f>
        <v>0</v>
      </c>
      <c r="T233" s="28">
        <v>0</v>
      </c>
      <c r="U233" s="28">
        <v>0</v>
      </c>
      <c r="V233" s="29">
        <f>X233</f>
        <v>0</v>
      </c>
      <c r="W233" s="28">
        <v>0</v>
      </c>
      <c r="X233" s="28">
        <v>0</v>
      </c>
      <c r="Y233" s="8">
        <f t="shared" si="102"/>
        <v>0</v>
      </c>
      <c r="Z233" s="8">
        <f t="shared" si="103"/>
        <v>0</v>
      </c>
      <c r="AA233" s="8">
        <f>O233+U233-X233+W233</f>
        <v>0</v>
      </c>
      <c r="AB233" s="54"/>
      <c r="AC233" s="54"/>
      <c r="AD233" s="55"/>
    </row>
    <row r="234" spans="1:30" s="4" customFormat="1" ht="12.75" customHeight="1" x14ac:dyDescent="0.2">
      <c r="A234" s="108"/>
      <c r="B234" s="110"/>
      <c r="C234" s="110"/>
      <c r="D234" s="110"/>
      <c r="E234" s="110"/>
      <c r="F234" s="110"/>
      <c r="G234" s="110"/>
      <c r="H234" s="110"/>
      <c r="I234" s="114"/>
      <c r="J234" s="110"/>
      <c r="K234" s="110"/>
      <c r="L234" s="110"/>
      <c r="M234" s="8">
        <f>N234+O234</f>
        <v>0</v>
      </c>
      <c r="N234" s="8">
        <v>0</v>
      </c>
      <c r="O234" s="8">
        <v>0</v>
      </c>
      <c r="P234" s="118"/>
      <c r="Q234" s="89" t="s">
        <v>7</v>
      </c>
      <c r="R234" s="64"/>
      <c r="S234" s="28">
        <f>T234+U234</f>
        <v>11550.81</v>
      </c>
      <c r="T234" s="28">
        <v>5775.41</v>
      </c>
      <c r="U234" s="28">
        <v>5775.4</v>
      </c>
      <c r="V234" s="29">
        <f>X234</f>
        <v>11550.81</v>
      </c>
      <c r="W234" s="28">
        <v>3388.24</v>
      </c>
      <c r="X234" s="28">
        <v>11550.81</v>
      </c>
      <c r="Y234" s="7">
        <f t="shared" si="102"/>
        <v>0</v>
      </c>
      <c r="Z234" s="7">
        <f t="shared" si="103"/>
        <v>2387.17</v>
      </c>
      <c r="AA234" s="7">
        <f>O234+U234-X234+W234</f>
        <v>-2387.17</v>
      </c>
      <c r="AB234" s="54"/>
      <c r="AC234" s="54"/>
      <c r="AD234" s="55"/>
    </row>
    <row r="235" spans="1:30" s="4" customFormat="1" ht="12.75" customHeight="1" x14ac:dyDescent="0.2">
      <c r="A235" s="108"/>
      <c r="B235" s="111"/>
      <c r="C235" s="111"/>
      <c r="D235" s="111"/>
      <c r="E235" s="111"/>
      <c r="F235" s="111"/>
      <c r="G235" s="111"/>
      <c r="H235" s="111"/>
      <c r="I235" s="115"/>
      <c r="J235" s="111"/>
      <c r="K235" s="111"/>
      <c r="L235" s="111"/>
      <c r="M235" s="120"/>
      <c r="N235" s="121"/>
      <c r="O235" s="122"/>
      <c r="P235" s="119"/>
      <c r="Q235" s="33" t="s">
        <v>3</v>
      </c>
      <c r="R235" s="66">
        <f>R234</f>
        <v>0</v>
      </c>
      <c r="S235" s="30">
        <f t="shared" ref="S235:X235" si="104">SUM(S231:S234)</f>
        <v>11550.81</v>
      </c>
      <c r="T235" s="30">
        <f t="shared" si="104"/>
        <v>5775.41</v>
      </c>
      <c r="U235" s="30">
        <f t="shared" si="104"/>
        <v>5775.4</v>
      </c>
      <c r="V235" s="30">
        <f t="shared" si="104"/>
        <v>11550.81</v>
      </c>
      <c r="W235" s="30">
        <f t="shared" si="104"/>
        <v>3388.24</v>
      </c>
      <c r="X235" s="30">
        <f t="shared" si="104"/>
        <v>11550.81</v>
      </c>
      <c r="Y235" s="120"/>
      <c r="Z235" s="121"/>
      <c r="AA235" s="122"/>
      <c r="AB235" s="54"/>
      <c r="AC235" s="54"/>
      <c r="AD235" s="55"/>
    </row>
    <row r="236" spans="1:30" s="4" customFormat="1" ht="15.75" customHeight="1" x14ac:dyDescent="0.2">
      <c r="A236" s="108">
        <v>44</v>
      </c>
      <c r="B236" s="109" t="s">
        <v>9</v>
      </c>
      <c r="C236" s="109" t="s">
        <v>583</v>
      </c>
      <c r="D236" s="109" t="s">
        <v>584</v>
      </c>
      <c r="E236" s="109" t="s">
        <v>65</v>
      </c>
      <c r="F236" s="109">
        <v>706.15</v>
      </c>
      <c r="G236" s="109" t="s">
        <v>585</v>
      </c>
      <c r="H236" s="109" t="s">
        <v>36</v>
      </c>
      <c r="I236" s="113">
        <v>48.7</v>
      </c>
      <c r="J236" s="109">
        <v>15.66</v>
      </c>
      <c r="K236" s="116">
        <v>45607</v>
      </c>
      <c r="L236" s="116">
        <v>45940</v>
      </c>
      <c r="M236" s="8">
        <f>N236+O236</f>
        <v>0</v>
      </c>
      <c r="N236" s="8">
        <v>0</v>
      </c>
      <c r="O236" s="8">
        <v>0</v>
      </c>
      <c r="P236" s="117" t="s">
        <v>69</v>
      </c>
      <c r="Q236" s="89" t="s">
        <v>4</v>
      </c>
      <c r="R236" s="65"/>
      <c r="S236" s="28">
        <f>T236+U236</f>
        <v>0</v>
      </c>
      <c r="T236" s="28">
        <v>0</v>
      </c>
      <c r="U236" s="28">
        <v>0</v>
      </c>
      <c r="V236" s="29">
        <f>X236</f>
        <v>0</v>
      </c>
      <c r="W236" s="28">
        <v>0</v>
      </c>
      <c r="X236" s="28">
        <v>0</v>
      </c>
      <c r="Y236" s="8">
        <f t="shared" ref="Y236:Y239" si="105">M236+S236-V236</f>
        <v>0</v>
      </c>
      <c r="Z236" s="8">
        <f t="shared" ref="Z236:Z239" si="106">N236+T236-W236</f>
        <v>0</v>
      </c>
      <c r="AA236" s="8">
        <f>O236+U236-X236+W236</f>
        <v>0</v>
      </c>
      <c r="AB236" s="54"/>
      <c r="AC236" s="54"/>
      <c r="AD236" s="55"/>
    </row>
    <row r="237" spans="1:30" s="4" customFormat="1" ht="15.75" x14ac:dyDescent="0.2">
      <c r="A237" s="108"/>
      <c r="B237" s="110"/>
      <c r="C237" s="110"/>
      <c r="D237" s="110"/>
      <c r="E237" s="110"/>
      <c r="F237" s="110"/>
      <c r="G237" s="110"/>
      <c r="H237" s="110"/>
      <c r="I237" s="114"/>
      <c r="J237" s="110"/>
      <c r="K237" s="110"/>
      <c r="L237" s="110"/>
      <c r="M237" s="8">
        <f>N237+O237</f>
        <v>0</v>
      </c>
      <c r="N237" s="8">
        <v>0</v>
      </c>
      <c r="O237" s="8">
        <v>0</v>
      </c>
      <c r="P237" s="118"/>
      <c r="Q237" s="89" t="s">
        <v>5</v>
      </c>
      <c r="R237" s="64"/>
      <c r="S237" s="28">
        <f>T237+U237</f>
        <v>0</v>
      </c>
      <c r="T237" s="28">
        <v>0</v>
      </c>
      <c r="U237" s="28">
        <v>0</v>
      </c>
      <c r="V237" s="29">
        <f>X237</f>
        <v>0</v>
      </c>
      <c r="W237" s="28">
        <v>0</v>
      </c>
      <c r="X237" s="28">
        <v>0</v>
      </c>
      <c r="Y237" s="8">
        <f t="shared" si="105"/>
        <v>0</v>
      </c>
      <c r="Z237" s="8">
        <f t="shared" si="106"/>
        <v>0</v>
      </c>
      <c r="AA237" s="8">
        <f>O237+U237-X237+W237</f>
        <v>0</v>
      </c>
      <c r="AB237" s="54"/>
      <c r="AC237" s="54"/>
      <c r="AD237" s="55"/>
    </row>
    <row r="238" spans="1:30" s="4" customFormat="1" ht="15.75" x14ac:dyDescent="0.2">
      <c r="A238" s="108"/>
      <c r="B238" s="110"/>
      <c r="C238" s="110"/>
      <c r="D238" s="110"/>
      <c r="E238" s="110"/>
      <c r="F238" s="110"/>
      <c r="G238" s="110"/>
      <c r="H238" s="110"/>
      <c r="I238" s="114"/>
      <c r="J238" s="110"/>
      <c r="K238" s="110"/>
      <c r="L238" s="110"/>
      <c r="M238" s="8">
        <f>N238+O238</f>
        <v>0</v>
      </c>
      <c r="N238" s="8">
        <v>0</v>
      </c>
      <c r="O238" s="8">
        <v>0</v>
      </c>
      <c r="P238" s="118"/>
      <c r="Q238" s="89" t="s">
        <v>6</v>
      </c>
      <c r="R238" s="64"/>
      <c r="S238" s="28">
        <f>T238+U238</f>
        <v>0</v>
      </c>
      <c r="T238" s="28">
        <v>0</v>
      </c>
      <c r="U238" s="28">
        <v>0</v>
      </c>
      <c r="V238" s="29">
        <f>X238</f>
        <v>0</v>
      </c>
      <c r="W238" s="28">
        <v>0</v>
      </c>
      <c r="X238" s="28">
        <v>0</v>
      </c>
      <c r="Y238" s="8">
        <f t="shared" si="105"/>
        <v>0</v>
      </c>
      <c r="Z238" s="8">
        <f t="shared" si="106"/>
        <v>0</v>
      </c>
      <c r="AA238" s="8">
        <f>O238+U238-X238+W238</f>
        <v>0</v>
      </c>
      <c r="AB238" s="54"/>
      <c r="AC238" s="54"/>
      <c r="AD238" s="55"/>
    </row>
    <row r="239" spans="1:30" s="4" customFormat="1" ht="15.75" x14ac:dyDescent="0.2">
      <c r="A239" s="108"/>
      <c r="B239" s="110"/>
      <c r="C239" s="110"/>
      <c r="D239" s="110"/>
      <c r="E239" s="110"/>
      <c r="F239" s="110"/>
      <c r="G239" s="110"/>
      <c r="H239" s="110"/>
      <c r="I239" s="114"/>
      <c r="J239" s="110"/>
      <c r="K239" s="110"/>
      <c r="L239" s="110"/>
      <c r="M239" s="8">
        <f>N239+O239</f>
        <v>0</v>
      </c>
      <c r="N239" s="8">
        <v>0</v>
      </c>
      <c r="O239" s="8">
        <v>0</v>
      </c>
      <c r="P239" s="118"/>
      <c r="Q239" s="89" t="s">
        <v>7</v>
      </c>
      <c r="R239" s="64"/>
      <c r="S239" s="28">
        <f>T239+U239</f>
        <v>1271.07</v>
      </c>
      <c r="T239" s="28">
        <v>635.54</v>
      </c>
      <c r="U239" s="28">
        <v>635.53</v>
      </c>
      <c r="V239" s="29">
        <f>X239</f>
        <v>0</v>
      </c>
      <c r="W239" s="28">
        <v>254.22</v>
      </c>
      <c r="X239" s="28">
        <v>0</v>
      </c>
      <c r="Y239" s="7">
        <f t="shared" si="105"/>
        <v>1271.07</v>
      </c>
      <c r="Z239" s="7">
        <f t="shared" si="106"/>
        <v>381.31999999999994</v>
      </c>
      <c r="AA239" s="7">
        <f>O239+U239-X239+W239</f>
        <v>889.75</v>
      </c>
      <c r="AB239" s="54"/>
      <c r="AC239" s="54"/>
      <c r="AD239" s="55"/>
    </row>
    <row r="240" spans="1:30" s="4" customFormat="1" ht="12.75" customHeight="1" x14ac:dyDescent="0.2">
      <c r="A240" s="108"/>
      <c r="B240" s="111"/>
      <c r="C240" s="111"/>
      <c r="D240" s="111"/>
      <c r="E240" s="111"/>
      <c r="F240" s="111"/>
      <c r="G240" s="111"/>
      <c r="H240" s="111"/>
      <c r="I240" s="115"/>
      <c r="J240" s="111"/>
      <c r="K240" s="111"/>
      <c r="L240" s="111"/>
      <c r="M240" s="120"/>
      <c r="N240" s="121"/>
      <c r="O240" s="122"/>
      <c r="P240" s="119"/>
      <c r="Q240" s="33" t="s">
        <v>3</v>
      </c>
      <c r="R240" s="66">
        <f>R239</f>
        <v>0</v>
      </c>
      <c r="S240" s="30">
        <f t="shared" ref="S240:X240" si="107">SUM(S236:S239)</f>
        <v>1271.07</v>
      </c>
      <c r="T240" s="30">
        <f t="shared" si="107"/>
        <v>635.54</v>
      </c>
      <c r="U240" s="30">
        <f t="shared" si="107"/>
        <v>635.53</v>
      </c>
      <c r="V240" s="30">
        <f t="shared" si="107"/>
        <v>0</v>
      </c>
      <c r="W240" s="30">
        <f t="shared" si="107"/>
        <v>254.22</v>
      </c>
      <c r="X240" s="30">
        <f t="shared" si="107"/>
        <v>0</v>
      </c>
      <c r="Y240" s="120"/>
      <c r="Z240" s="121"/>
      <c r="AA240" s="122"/>
      <c r="AB240" s="54"/>
      <c r="AC240" s="54"/>
      <c r="AD240" s="55"/>
    </row>
    <row r="241" spans="1:30" s="4" customFormat="1" ht="15.75" customHeight="1" x14ac:dyDescent="0.2">
      <c r="A241" s="108">
        <v>45</v>
      </c>
      <c r="B241" s="109" t="s">
        <v>9</v>
      </c>
      <c r="C241" s="109" t="s">
        <v>586</v>
      </c>
      <c r="D241" s="109" t="s">
        <v>589</v>
      </c>
      <c r="E241" s="109" t="s">
        <v>65</v>
      </c>
      <c r="F241" s="109">
        <v>3723.6</v>
      </c>
      <c r="G241" s="109" t="s">
        <v>587</v>
      </c>
      <c r="H241" s="112" t="s">
        <v>588</v>
      </c>
      <c r="I241" s="113">
        <v>256.8</v>
      </c>
      <c r="J241" s="109">
        <v>43.817</v>
      </c>
      <c r="K241" s="116">
        <v>45609</v>
      </c>
      <c r="L241" s="116">
        <v>45942</v>
      </c>
      <c r="M241" s="8">
        <f>N241+O241</f>
        <v>0</v>
      </c>
      <c r="N241" s="8">
        <v>0</v>
      </c>
      <c r="O241" s="8">
        <v>0</v>
      </c>
      <c r="P241" s="117" t="s">
        <v>69</v>
      </c>
      <c r="Q241" s="89" t="s">
        <v>4</v>
      </c>
      <c r="R241" s="65"/>
      <c r="S241" s="28">
        <f>T241+U241</f>
        <v>0</v>
      </c>
      <c r="T241" s="28">
        <v>0</v>
      </c>
      <c r="U241" s="28">
        <v>0</v>
      </c>
      <c r="V241" s="29">
        <f>X241</f>
        <v>0</v>
      </c>
      <c r="W241" s="28">
        <v>0</v>
      </c>
      <c r="X241" s="28">
        <v>0</v>
      </c>
      <c r="Y241" s="8">
        <f t="shared" ref="Y241:Y244" si="108">M241+S241-V241</f>
        <v>0</v>
      </c>
      <c r="Z241" s="8">
        <f t="shared" ref="Z241:Z244" si="109">N241+T241-W241</f>
        <v>0</v>
      </c>
      <c r="AA241" s="8">
        <f>O241+U241-X241+W241</f>
        <v>0</v>
      </c>
      <c r="AB241" s="54"/>
      <c r="AC241" s="54"/>
      <c r="AD241" s="55"/>
    </row>
    <row r="242" spans="1:30" s="4" customFormat="1" ht="15.75" x14ac:dyDescent="0.2">
      <c r="A242" s="108"/>
      <c r="B242" s="110"/>
      <c r="C242" s="110"/>
      <c r="D242" s="110"/>
      <c r="E242" s="110"/>
      <c r="F242" s="110"/>
      <c r="G242" s="110"/>
      <c r="H242" s="110"/>
      <c r="I242" s="114"/>
      <c r="J242" s="110"/>
      <c r="K242" s="110"/>
      <c r="L242" s="110"/>
      <c r="M242" s="8">
        <f>N242+O242</f>
        <v>0</v>
      </c>
      <c r="N242" s="8">
        <v>0</v>
      </c>
      <c r="O242" s="8">
        <v>0</v>
      </c>
      <c r="P242" s="118"/>
      <c r="Q242" s="89" t="s">
        <v>5</v>
      </c>
      <c r="R242" s="64"/>
      <c r="S242" s="28">
        <f>T242+U242</f>
        <v>0</v>
      </c>
      <c r="T242" s="28">
        <v>0</v>
      </c>
      <c r="U242" s="28">
        <v>0</v>
      </c>
      <c r="V242" s="29">
        <f>X242</f>
        <v>0</v>
      </c>
      <c r="W242" s="28">
        <v>0</v>
      </c>
      <c r="X242" s="28">
        <v>0</v>
      </c>
      <c r="Y242" s="8">
        <f t="shared" si="108"/>
        <v>0</v>
      </c>
      <c r="Z242" s="8">
        <f t="shared" si="109"/>
        <v>0</v>
      </c>
      <c r="AA242" s="8">
        <f>O242+U242-X242+W242</f>
        <v>0</v>
      </c>
      <c r="AB242" s="54"/>
      <c r="AC242" s="54"/>
      <c r="AD242" s="55"/>
    </row>
    <row r="243" spans="1:30" s="4" customFormat="1" ht="15.75" x14ac:dyDescent="0.2">
      <c r="A243" s="108"/>
      <c r="B243" s="110"/>
      <c r="C243" s="110"/>
      <c r="D243" s="110"/>
      <c r="E243" s="110"/>
      <c r="F243" s="110"/>
      <c r="G243" s="110"/>
      <c r="H243" s="110"/>
      <c r="I243" s="114"/>
      <c r="J243" s="110"/>
      <c r="K243" s="110"/>
      <c r="L243" s="110"/>
      <c r="M243" s="8">
        <f>N243+O243</f>
        <v>0</v>
      </c>
      <c r="N243" s="8">
        <v>0</v>
      </c>
      <c r="O243" s="8">
        <v>0</v>
      </c>
      <c r="P243" s="118"/>
      <c r="Q243" s="89" t="s">
        <v>6</v>
      </c>
      <c r="R243" s="64"/>
      <c r="S243" s="28">
        <f>T243+U243</f>
        <v>0</v>
      </c>
      <c r="T243" s="28">
        <v>0</v>
      </c>
      <c r="U243" s="28">
        <v>0</v>
      </c>
      <c r="V243" s="29">
        <f>X243</f>
        <v>0</v>
      </c>
      <c r="W243" s="28">
        <v>0</v>
      </c>
      <c r="X243" s="28">
        <v>0</v>
      </c>
      <c r="Y243" s="8">
        <f t="shared" si="108"/>
        <v>0</v>
      </c>
      <c r="Z243" s="8">
        <f t="shared" si="109"/>
        <v>0</v>
      </c>
      <c r="AA243" s="8">
        <f>O243+U243-X243+W243</f>
        <v>0</v>
      </c>
      <c r="AB243" s="54"/>
      <c r="AC243" s="54"/>
      <c r="AD243" s="55"/>
    </row>
    <row r="244" spans="1:30" s="4" customFormat="1" ht="15.75" x14ac:dyDescent="0.2">
      <c r="A244" s="108"/>
      <c r="B244" s="110"/>
      <c r="C244" s="110"/>
      <c r="D244" s="110"/>
      <c r="E244" s="110"/>
      <c r="F244" s="110"/>
      <c r="G244" s="110"/>
      <c r="H244" s="110"/>
      <c r="I244" s="114"/>
      <c r="J244" s="110"/>
      <c r="K244" s="110"/>
      <c r="L244" s="110"/>
      <c r="M244" s="8">
        <f>N244+O244</f>
        <v>0</v>
      </c>
      <c r="N244" s="8">
        <v>0</v>
      </c>
      <c r="O244" s="8">
        <v>0</v>
      </c>
      <c r="P244" s="118"/>
      <c r="Q244" s="89" t="s">
        <v>7</v>
      </c>
      <c r="R244" s="64"/>
      <c r="S244" s="28">
        <f>T244+U244</f>
        <v>18003.39</v>
      </c>
      <c r="T244" s="28">
        <v>9001.7000000000007</v>
      </c>
      <c r="U244" s="28">
        <v>9001.69</v>
      </c>
      <c r="V244" s="29">
        <f>X244</f>
        <v>11252.12</v>
      </c>
      <c r="W244" s="28">
        <v>3375.64</v>
      </c>
      <c r="X244" s="28">
        <v>11252.12</v>
      </c>
      <c r="Y244" s="7">
        <f t="shared" si="108"/>
        <v>6751.2699999999986</v>
      </c>
      <c r="Z244" s="7">
        <f t="shared" si="109"/>
        <v>5626.0600000000013</v>
      </c>
      <c r="AA244" s="7">
        <f>O244+U244-X244+W244</f>
        <v>1125.2099999999996</v>
      </c>
      <c r="AB244" s="54"/>
      <c r="AC244" s="54"/>
      <c r="AD244" s="55"/>
    </row>
    <row r="245" spans="1:30" s="4" customFormat="1" ht="12.75" customHeight="1" x14ac:dyDescent="0.2">
      <c r="A245" s="108"/>
      <c r="B245" s="111"/>
      <c r="C245" s="111"/>
      <c r="D245" s="111"/>
      <c r="E245" s="111"/>
      <c r="F245" s="111"/>
      <c r="G245" s="111"/>
      <c r="H245" s="111"/>
      <c r="I245" s="115"/>
      <c r="J245" s="111"/>
      <c r="K245" s="111"/>
      <c r="L245" s="111"/>
      <c r="M245" s="120"/>
      <c r="N245" s="121"/>
      <c r="O245" s="122"/>
      <c r="P245" s="119"/>
      <c r="Q245" s="33" t="s">
        <v>3</v>
      </c>
      <c r="R245" s="66">
        <f>R244</f>
        <v>0</v>
      </c>
      <c r="S245" s="30">
        <f t="shared" ref="S245:X245" si="110">SUM(S241:S244)</f>
        <v>18003.39</v>
      </c>
      <c r="T245" s="30">
        <f t="shared" si="110"/>
        <v>9001.7000000000007</v>
      </c>
      <c r="U245" s="30">
        <f t="shared" si="110"/>
        <v>9001.69</v>
      </c>
      <c r="V245" s="30">
        <f t="shared" si="110"/>
        <v>11252.12</v>
      </c>
      <c r="W245" s="30">
        <f t="shared" si="110"/>
        <v>3375.64</v>
      </c>
      <c r="X245" s="30">
        <f t="shared" si="110"/>
        <v>11252.12</v>
      </c>
      <c r="Y245" s="120"/>
      <c r="Z245" s="121"/>
      <c r="AA245" s="122"/>
      <c r="AB245" s="54"/>
      <c r="AC245" s="54"/>
      <c r="AD245" s="55"/>
    </row>
    <row r="246" spans="1:30" s="4" customFormat="1" ht="15.75" customHeight="1" x14ac:dyDescent="0.2">
      <c r="A246" s="108">
        <v>46</v>
      </c>
      <c r="B246" s="109" t="s">
        <v>9</v>
      </c>
      <c r="C246" s="109" t="s">
        <v>590</v>
      </c>
      <c r="D246" s="109" t="s">
        <v>592</v>
      </c>
      <c r="E246" s="109" t="s">
        <v>65</v>
      </c>
      <c r="F246" s="109">
        <v>290</v>
      </c>
      <c r="G246" s="109" t="s">
        <v>591</v>
      </c>
      <c r="H246" s="112" t="s">
        <v>30</v>
      </c>
      <c r="I246" s="113">
        <v>4.5999999999999996</v>
      </c>
      <c r="J246" s="109">
        <v>13.57</v>
      </c>
      <c r="K246" s="116">
        <v>45607</v>
      </c>
      <c r="L246" s="116">
        <v>45940</v>
      </c>
      <c r="M246" s="8">
        <f>N246+O246</f>
        <v>0</v>
      </c>
      <c r="N246" s="8">
        <v>0</v>
      </c>
      <c r="O246" s="8">
        <v>0</v>
      </c>
      <c r="P246" s="117" t="s">
        <v>69</v>
      </c>
      <c r="Q246" s="89" t="s">
        <v>4</v>
      </c>
      <c r="R246" s="65"/>
      <c r="S246" s="28">
        <f>T246+U246</f>
        <v>0</v>
      </c>
      <c r="T246" s="28">
        <v>0</v>
      </c>
      <c r="U246" s="28">
        <v>0</v>
      </c>
      <c r="V246" s="29">
        <f>X246</f>
        <v>0</v>
      </c>
      <c r="W246" s="28">
        <v>0</v>
      </c>
      <c r="X246" s="28">
        <v>0</v>
      </c>
      <c r="Y246" s="8">
        <f t="shared" ref="Y246:Y249" si="111">M246+S246-V246</f>
        <v>0</v>
      </c>
      <c r="Z246" s="8">
        <f t="shared" ref="Z246:Z249" si="112">N246+T246-W246</f>
        <v>0</v>
      </c>
      <c r="AA246" s="8">
        <f>O246+U246-X246+W246</f>
        <v>0</v>
      </c>
      <c r="AB246" s="54"/>
      <c r="AC246" s="54"/>
      <c r="AD246" s="55"/>
    </row>
    <row r="247" spans="1:30" s="4" customFormat="1" ht="15.75" x14ac:dyDescent="0.2">
      <c r="A247" s="108"/>
      <c r="B247" s="110"/>
      <c r="C247" s="110"/>
      <c r="D247" s="110"/>
      <c r="E247" s="110"/>
      <c r="F247" s="110"/>
      <c r="G247" s="110"/>
      <c r="H247" s="110"/>
      <c r="I247" s="114"/>
      <c r="J247" s="110"/>
      <c r="K247" s="110"/>
      <c r="L247" s="110"/>
      <c r="M247" s="8">
        <f>N247+O247</f>
        <v>0</v>
      </c>
      <c r="N247" s="8">
        <v>0</v>
      </c>
      <c r="O247" s="8">
        <v>0</v>
      </c>
      <c r="P247" s="118"/>
      <c r="Q247" s="89" t="s">
        <v>5</v>
      </c>
      <c r="R247" s="64"/>
      <c r="S247" s="28">
        <f>T247+U247</f>
        <v>0</v>
      </c>
      <c r="T247" s="28">
        <v>0</v>
      </c>
      <c r="U247" s="28">
        <v>0</v>
      </c>
      <c r="V247" s="29">
        <f>X247</f>
        <v>0</v>
      </c>
      <c r="W247" s="28">
        <v>0</v>
      </c>
      <c r="X247" s="28">
        <v>0</v>
      </c>
      <c r="Y247" s="8">
        <f t="shared" si="111"/>
        <v>0</v>
      </c>
      <c r="Z247" s="8">
        <f t="shared" si="112"/>
        <v>0</v>
      </c>
      <c r="AA247" s="8">
        <f>O247+U247-X247+W247</f>
        <v>0</v>
      </c>
      <c r="AB247" s="54"/>
      <c r="AC247" s="54"/>
      <c r="AD247" s="55"/>
    </row>
    <row r="248" spans="1:30" s="4" customFormat="1" ht="15.75" x14ac:dyDescent="0.2">
      <c r="A248" s="108"/>
      <c r="B248" s="110"/>
      <c r="C248" s="110"/>
      <c r="D248" s="110"/>
      <c r="E248" s="110"/>
      <c r="F248" s="110"/>
      <c r="G248" s="110"/>
      <c r="H248" s="110"/>
      <c r="I248" s="114"/>
      <c r="J248" s="110"/>
      <c r="K248" s="110"/>
      <c r="L248" s="110"/>
      <c r="M248" s="8">
        <f>N248+O248</f>
        <v>0</v>
      </c>
      <c r="N248" s="8">
        <v>0</v>
      </c>
      <c r="O248" s="8">
        <v>0</v>
      </c>
      <c r="P248" s="118"/>
      <c r="Q248" s="89" t="s">
        <v>6</v>
      </c>
      <c r="R248" s="64"/>
      <c r="S248" s="28">
        <f>T248+U248</f>
        <v>0</v>
      </c>
      <c r="T248" s="28">
        <v>0</v>
      </c>
      <c r="U248" s="28">
        <v>0</v>
      </c>
      <c r="V248" s="29">
        <f>X248</f>
        <v>0</v>
      </c>
      <c r="W248" s="28">
        <v>0</v>
      </c>
      <c r="X248" s="28">
        <v>0</v>
      </c>
      <c r="Y248" s="8">
        <f t="shared" si="111"/>
        <v>0</v>
      </c>
      <c r="Z248" s="8">
        <f t="shared" si="112"/>
        <v>0</v>
      </c>
      <c r="AA248" s="8">
        <f>O248+U248-X248+W248</f>
        <v>0</v>
      </c>
      <c r="AB248" s="54"/>
      <c r="AC248" s="54"/>
      <c r="AD248" s="55"/>
    </row>
    <row r="249" spans="1:30" s="4" customFormat="1" ht="15.75" x14ac:dyDescent="0.2">
      <c r="A249" s="108"/>
      <c r="B249" s="110"/>
      <c r="C249" s="110"/>
      <c r="D249" s="110"/>
      <c r="E249" s="110"/>
      <c r="F249" s="110"/>
      <c r="G249" s="110"/>
      <c r="H249" s="110"/>
      <c r="I249" s="114"/>
      <c r="J249" s="110"/>
      <c r="K249" s="110"/>
      <c r="L249" s="110"/>
      <c r="M249" s="8">
        <f>N249+O249</f>
        <v>0</v>
      </c>
      <c r="N249" s="8">
        <v>0</v>
      </c>
      <c r="O249" s="8">
        <v>0</v>
      </c>
      <c r="P249" s="118"/>
      <c r="Q249" s="89" t="s">
        <v>7</v>
      </c>
      <c r="R249" s="64"/>
      <c r="S249" s="28">
        <f>T249+U249</f>
        <v>104.05000000000001</v>
      </c>
      <c r="T249" s="28">
        <v>52.03</v>
      </c>
      <c r="U249" s="28">
        <v>52.02</v>
      </c>
      <c r="V249" s="29">
        <f>X249</f>
        <v>108.8</v>
      </c>
      <c r="W249" s="28">
        <v>20.81</v>
      </c>
      <c r="X249" s="28">
        <v>108.8</v>
      </c>
      <c r="Y249" s="7">
        <f t="shared" si="111"/>
        <v>-4.7499999999999858</v>
      </c>
      <c r="Z249" s="7">
        <f t="shared" si="112"/>
        <v>31.220000000000002</v>
      </c>
      <c r="AA249" s="7">
        <f>O249+U249-X249+W249</f>
        <v>-35.97</v>
      </c>
      <c r="AB249" s="54"/>
      <c r="AC249" s="54"/>
      <c r="AD249" s="55"/>
    </row>
    <row r="250" spans="1:30" s="4" customFormat="1" ht="12.75" customHeight="1" x14ac:dyDescent="0.2">
      <c r="A250" s="108"/>
      <c r="B250" s="111"/>
      <c r="C250" s="111"/>
      <c r="D250" s="111"/>
      <c r="E250" s="111"/>
      <c r="F250" s="111"/>
      <c r="G250" s="111"/>
      <c r="H250" s="111"/>
      <c r="I250" s="115"/>
      <c r="J250" s="111"/>
      <c r="K250" s="111"/>
      <c r="L250" s="111"/>
      <c r="M250" s="120"/>
      <c r="N250" s="121"/>
      <c r="O250" s="122"/>
      <c r="P250" s="119"/>
      <c r="Q250" s="33" t="s">
        <v>3</v>
      </c>
      <c r="R250" s="66">
        <f>R249</f>
        <v>0</v>
      </c>
      <c r="S250" s="30">
        <f t="shared" ref="S250:X250" si="113">SUM(S246:S249)</f>
        <v>104.05000000000001</v>
      </c>
      <c r="T250" s="30">
        <f t="shared" si="113"/>
        <v>52.03</v>
      </c>
      <c r="U250" s="30">
        <f t="shared" si="113"/>
        <v>52.02</v>
      </c>
      <c r="V250" s="30">
        <f t="shared" si="113"/>
        <v>108.8</v>
      </c>
      <c r="W250" s="30">
        <f t="shared" si="113"/>
        <v>20.81</v>
      </c>
      <c r="X250" s="30">
        <f t="shared" si="113"/>
        <v>108.8</v>
      </c>
      <c r="Y250" s="120"/>
      <c r="Z250" s="121"/>
      <c r="AA250" s="122"/>
      <c r="AB250" s="54"/>
      <c r="AC250" s="54"/>
      <c r="AD250" s="55"/>
    </row>
    <row r="251" spans="1:30" s="4" customFormat="1" ht="15.75" customHeight="1" x14ac:dyDescent="0.2">
      <c r="A251" s="168" t="s">
        <v>176</v>
      </c>
      <c r="B251" s="216" t="s">
        <v>341</v>
      </c>
      <c r="C251" s="217"/>
      <c r="D251" s="217"/>
      <c r="E251" s="217"/>
      <c r="F251" s="217"/>
      <c r="G251" s="217"/>
      <c r="H251" s="217"/>
      <c r="I251" s="217"/>
      <c r="J251" s="217"/>
      <c r="K251" s="217"/>
      <c r="L251" s="218"/>
      <c r="M251" s="7">
        <f>N251+O251</f>
        <v>0</v>
      </c>
      <c r="N251" s="30">
        <f>N256</f>
        <v>0</v>
      </c>
      <c r="O251" s="30">
        <f>O256</f>
        <v>0</v>
      </c>
      <c r="P251" s="171"/>
      <c r="Q251" s="50" t="s">
        <v>4</v>
      </c>
      <c r="R251" s="12"/>
      <c r="S251" s="30">
        <f t="shared" ref="S251:S259" si="114">T251+U251</f>
        <v>4889.58</v>
      </c>
      <c r="T251" s="30">
        <f t="shared" ref="T251:U255" si="115">T256</f>
        <v>2444.79</v>
      </c>
      <c r="U251" s="30">
        <f t="shared" si="115"/>
        <v>2444.79</v>
      </c>
      <c r="V251" s="52">
        <f>X251</f>
        <v>0</v>
      </c>
      <c r="W251" s="30">
        <f>W256</f>
        <v>0</v>
      </c>
      <c r="X251" s="30">
        <f>X256</f>
        <v>0</v>
      </c>
      <c r="Y251" s="7">
        <f t="shared" ref="Y251:Z254" si="116">M251+S251-V251</f>
        <v>4889.58</v>
      </c>
      <c r="Z251" s="7">
        <f t="shared" si="116"/>
        <v>2444.79</v>
      </c>
      <c r="AA251" s="7">
        <f>O251+U251-X251+W251</f>
        <v>2444.79</v>
      </c>
      <c r="AB251" s="3"/>
      <c r="AC251" s="3"/>
      <c r="AD251" s="20"/>
    </row>
    <row r="252" spans="1:30" s="4" customFormat="1" ht="15.75" x14ac:dyDescent="0.2">
      <c r="A252" s="169"/>
      <c r="B252" s="219"/>
      <c r="C252" s="220"/>
      <c r="D252" s="220"/>
      <c r="E252" s="220"/>
      <c r="F252" s="220"/>
      <c r="G252" s="220"/>
      <c r="H252" s="220"/>
      <c r="I252" s="220"/>
      <c r="J252" s="220"/>
      <c r="K252" s="220"/>
      <c r="L252" s="221"/>
      <c r="M252" s="7">
        <f>N252+O252</f>
        <v>0</v>
      </c>
      <c r="N252" s="30">
        <f t="shared" ref="N252:O254" si="117">N257</f>
        <v>0</v>
      </c>
      <c r="O252" s="30">
        <f t="shared" si="117"/>
        <v>0</v>
      </c>
      <c r="P252" s="172"/>
      <c r="Q252" s="50" t="s">
        <v>5</v>
      </c>
      <c r="R252" s="12"/>
      <c r="S252" s="30">
        <f t="shared" si="114"/>
        <v>4889.58</v>
      </c>
      <c r="T252" s="30">
        <f t="shared" si="115"/>
        <v>2444.79</v>
      </c>
      <c r="U252" s="30">
        <f t="shared" si="115"/>
        <v>2444.79</v>
      </c>
      <c r="V252" s="52">
        <f>X252</f>
        <v>9779.16</v>
      </c>
      <c r="W252" s="30">
        <f t="shared" ref="W252:X254" si="118">W257</f>
        <v>4074.65</v>
      </c>
      <c r="X252" s="30">
        <f t="shared" si="118"/>
        <v>9779.16</v>
      </c>
      <c r="Y252" s="7">
        <f t="shared" si="116"/>
        <v>-4889.58</v>
      </c>
      <c r="Z252" s="7">
        <f t="shared" si="116"/>
        <v>-1629.8600000000001</v>
      </c>
      <c r="AA252" s="7">
        <f>O252+U252-X252+W252</f>
        <v>-3259.72</v>
      </c>
      <c r="AB252" s="3"/>
      <c r="AC252" s="3"/>
      <c r="AD252" s="20"/>
    </row>
    <row r="253" spans="1:30" s="4" customFormat="1" ht="15.75" x14ac:dyDescent="0.2">
      <c r="A253" s="169"/>
      <c r="B253" s="219"/>
      <c r="C253" s="220"/>
      <c r="D253" s="220"/>
      <c r="E253" s="220"/>
      <c r="F253" s="220"/>
      <c r="G253" s="220"/>
      <c r="H253" s="220"/>
      <c r="I253" s="220"/>
      <c r="J253" s="220"/>
      <c r="K253" s="220"/>
      <c r="L253" s="221"/>
      <c r="M253" s="7">
        <f>N253+O253</f>
        <v>0</v>
      </c>
      <c r="N253" s="30">
        <f t="shared" si="117"/>
        <v>0</v>
      </c>
      <c r="O253" s="30">
        <f t="shared" si="117"/>
        <v>0</v>
      </c>
      <c r="P253" s="172"/>
      <c r="Q253" s="50" t="s">
        <v>6</v>
      </c>
      <c r="R253" s="12"/>
      <c r="S253" s="30">
        <f t="shared" si="114"/>
        <v>4889.58</v>
      </c>
      <c r="T253" s="30">
        <f t="shared" si="115"/>
        <v>2444.79</v>
      </c>
      <c r="U253" s="30">
        <f t="shared" si="115"/>
        <v>2444.79</v>
      </c>
      <c r="V253" s="52">
        <f>X253</f>
        <v>4889.58</v>
      </c>
      <c r="W253" s="30">
        <f t="shared" si="118"/>
        <v>3259.72</v>
      </c>
      <c r="X253" s="30">
        <f t="shared" si="118"/>
        <v>4889.58</v>
      </c>
      <c r="Y253" s="7">
        <f t="shared" si="116"/>
        <v>0</v>
      </c>
      <c r="Z253" s="7">
        <f t="shared" si="116"/>
        <v>-814.92999999999984</v>
      </c>
      <c r="AA253" s="7">
        <f>O253+U253-X253+W253</f>
        <v>814.92999999999984</v>
      </c>
      <c r="AB253" s="3"/>
      <c r="AC253" s="3"/>
      <c r="AD253" s="20"/>
    </row>
    <row r="254" spans="1:30" s="4" customFormat="1" ht="15.75" x14ac:dyDescent="0.2">
      <c r="A254" s="169"/>
      <c r="B254" s="219"/>
      <c r="C254" s="220"/>
      <c r="D254" s="220"/>
      <c r="E254" s="220"/>
      <c r="F254" s="220"/>
      <c r="G254" s="220"/>
      <c r="H254" s="220"/>
      <c r="I254" s="220"/>
      <c r="J254" s="220"/>
      <c r="K254" s="220"/>
      <c r="L254" s="221"/>
      <c r="M254" s="7">
        <f>N254+O254</f>
        <v>0</v>
      </c>
      <c r="N254" s="30">
        <f t="shared" si="117"/>
        <v>0</v>
      </c>
      <c r="O254" s="30">
        <f t="shared" si="117"/>
        <v>0</v>
      </c>
      <c r="P254" s="172"/>
      <c r="Q254" s="50" t="s">
        <v>7</v>
      </c>
      <c r="R254" s="12"/>
      <c r="S254" s="30">
        <f t="shared" si="114"/>
        <v>4889.58</v>
      </c>
      <c r="T254" s="30">
        <f t="shared" si="115"/>
        <v>2444.79</v>
      </c>
      <c r="U254" s="30">
        <f t="shared" si="115"/>
        <v>2444.79</v>
      </c>
      <c r="V254" s="52">
        <f>X254</f>
        <v>3259.72</v>
      </c>
      <c r="W254" s="30">
        <f t="shared" si="118"/>
        <v>2444.79</v>
      </c>
      <c r="X254" s="30">
        <f t="shared" si="118"/>
        <v>3259.72</v>
      </c>
      <c r="Y254" s="7">
        <f t="shared" si="116"/>
        <v>1629.8600000000001</v>
      </c>
      <c r="Z254" s="7">
        <f t="shared" si="116"/>
        <v>0</v>
      </c>
      <c r="AA254" s="7">
        <f>O254+U254-X254+W254</f>
        <v>1629.8600000000001</v>
      </c>
      <c r="AB254" s="3"/>
      <c r="AC254" s="3"/>
      <c r="AD254" s="20"/>
    </row>
    <row r="255" spans="1:30" s="4" customFormat="1" ht="12.75" customHeight="1" x14ac:dyDescent="0.2">
      <c r="A255" s="170"/>
      <c r="B255" s="222"/>
      <c r="C255" s="223"/>
      <c r="D255" s="223"/>
      <c r="E255" s="223"/>
      <c r="F255" s="223"/>
      <c r="G255" s="223"/>
      <c r="H255" s="223"/>
      <c r="I255" s="223"/>
      <c r="J255" s="223"/>
      <c r="K255" s="223"/>
      <c r="L255" s="224"/>
      <c r="M255" s="174"/>
      <c r="N255" s="175"/>
      <c r="O255" s="176"/>
      <c r="P255" s="173"/>
      <c r="Q255" s="50" t="s">
        <v>3</v>
      </c>
      <c r="R255" s="12"/>
      <c r="S255" s="30">
        <f t="shared" si="114"/>
        <v>19558.32</v>
      </c>
      <c r="T255" s="30">
        <f t="shared" si="115"/>
        <v>9779.16</v>
      </c>
      <c r="U255" s="30">
        <f t="shared" si="115"/>
        <v>9779.16</v>
      </c>
      <c r="V255" s="30">
        <f>SUM(V251:V254)</f>
        <v>17928.46</v>
      </c>
      <c r="W255" s="30">
        <f t="shared" ref="W255" si="119">W260</f>
        <v>9779.16</v>
      </c>
      <c r="X255" s="30">
        <f>X260</f>
        <v>17928.46</v>
      </c>
      <c r="Y255" s="177"/>
      <c r="Z255" s="178"/>
      <c r="AA255" s="179"/>
      <c r="AB255" s="3"/>
      <c r="AC255" s="3"/>
      <c r="AD255" s="20"/>
    </row>
    <row r="256" spans="1:30" s="4" customFormat="1" ht="15.75" customHeight="1" x14ac:dyDescent="0.25">
      <c r="A256" s="108">
        <v>1</v>
      </c>
      <c r="B256" s="154" t="s">
        <v>186</v>
      </c>
      <c r="C256" s="152" t="s">
        <v>121</v>
      </c>
      <c r="D256" s="109" t="s">
        <v>501</v>
      </c>
      <c r="E256" s="152" t="s">
        <v>376</v>
      </c>
      <c r="F256" s="161">
        <v>1124.04</v>
      </c>
      <c r="G256" s="152" t="s">
        <v>119</v>
      </c>
      <c r="H256" s="152" t="s">
        <v>122</v>
      </c>
      <c r="I256" s="108">
        <v>32.299999999999997</v>
      </c>
      <c r="J256" s="108">
        <v>50.46</v>
      </c>
      <c r="K256" s="232">
        <v>45407</v>
      </c>
      <c r="L256" s="232">
        <v>45626</v>
      </c>
      <c r="M256" s="9">
        <f>N256+O256</f>
        <v>0</v>
      </c>
      <c r="N256" s="9">
        <v>0</v>
      </c>
      <c r="O256" s="9">
        <v>0</v>
      </c>
      <c r="P256" s="165" t="s">
        <v>120</v>
      </c>
      <c r="Q256" s="74" t="s">
        <v>4</v>
      </c>
      <c r="R256" s="75">
        <f>S256+T256</f>
        <v>7334.37</v>
      </c>
      <c r="S256" s="28">
        <f t="shared" si="114"/>
        <v>4889.58</v>
      </c>
      <c r="T256" s="28">
        <v>2444.79</v>
      </c>
      <c r="U256" s="28">
        <v>2444.79</v>
      </c>
      <c r="V256" s="29">
        <f>X256</f>
        <v>0</v>
      </c>
      <c r="W256" s="28">
        <v>0</v>
      </c>
      <c r="X256" s="28">
        <v>0</v>
      </c>
      <c r="Y256" s="8">
        <f t="shared" ref="Y256:Z259" si="120">M256+S256-V256</f>
        <v>4889.58</v>
      </c>
      <c r="Z256" s="8">
        <f t="shared" si="120"/>
        <v>2444.79</v>
      </c>
      <c r="AA256" s="8">
        <f>O256+U256-X256+W256</f>
        <v>2444.79</v>
      </c>
      <c r="AB256" s="76" t="s">
        <v>123</v>
      </c>
      <c r="AC256" s="43"/>
      <c r="AD256" s="77"/>
    </row>
    <row r="257" spans="1:30" s="4" customFormat="1" ht="15.75" x14ac:dyDescent="0.25">
      <c r="A257" s="108"/>
      <c r="B257" s="154"/>
      <c r="C257" s="152"/>
      <c r="D257" s="110"/>
      <c r="E257" s="152"/>
      <c r="F257" s="161"/>
      <c r="G257" s="152"/>
      <c r="H257" s="152"/>
      <c r="I257" s="108"/>
      <c r="J257" s="108"/>
      <c r="K257" s="108"/>
      <c r="L257" s="108"/>
      <c r="M257" s="8">
        <f>N257+O257</f>
        <v>0</v>
      </c>
      <c r="N257" s="9">
        <v>0</v>
      </c>
      <c r="O257" s="9">
        <v>0</v>
      </c>
      <c r="P257" s="165"/>
      <c r="Q257" s="74" t="s">
        <v>5</v>
      </c>
      <c r="R257" s="75">
        <f>S257+T257</f>
        <v>7334.37</v>
      </c>
      <c r="S257" s="28">
        <f t="shared" si="114"/>
        <v>4889.58</v>
      </c>
      <c r="T257" s="28">
        <v>2444.79</v>
      </c>
      <c r="U257" s="28">
        <v>2444.79</v>
      </c>
      <c r="V257" s="29">
        <f>X257</f>
        <v>9779.16</v>
      </c>
      <c r="W257" s="28">
        <v>4074.65</v>
      </c>
      <c r="X257" s="28">
        <v>9779.16</v>
      </c>
      <c r="Y257" s="8">
        <f t="shared" si="120"/>
        <v>-4889.58</v>
      </c>
      <c r="Z257" s="8">
        <f t="shared" si="120"/>
        <v>-1629.8600000000001</v>
      </c>
      <c r="AA257" s="8">
        <f>O257+U257-X257+W257</f>
        <v>-3259.72</v>
      </c>
      <c r="AB257" s="76"/>
      <c r="AC257" s="43"/>
      <c r="AD257" s="77"/>
    </row>
    <row r="258" spans="1:30" s="4" customFormat="1" ht="15.75" x14ac:dyDescent="0.25">
      <c r="A258" s="108"/>
      <c r="B258" s="154"/>
      <c r="C258" s="152"/>
      <c r="D258" s="110"/>
      <c r="E258" s="152"/>
      <c r="F258" s="161"/>
      <c r="G258" s="152"/>
      <c r="H258" s="152"/>
      <c r="I258" s="108"/>
      <c r="J258" s="108"/>
      <c r="K258" s="108"/>
      <c r="L258" s="108"/>
      <c r="M258" s="8">
        <f>N258+O258</f>
        <v>0</v>
      </c>
      <c r="N258" s="9">
        <v>0</v>
      </c>
      <c r="O258" s="9">
        <v>0</v>
      </c>
      <c r="P258" s="165"/>
      <c r="Q258" s="74" t="s">
        <v>6</v>
      </c>
      <c r="R258" s="75">
        <f>S258+T258</f>
        <v>7334.37</v>
      </c>
      <c r="S258" s="28">
        <f t="shared" si="114"/>
        <v>4889.58</v>
      </c>
      <c r="T258" s="28">
        <v>2444.79</v>
      </c>
      <c r="U258" s="28">
        <v>2444.79</v>
      </c>
      <c r="V258" s="29">
        <f>X258</f>
        <v>4889.58</v>
      </c>
      <c r="W258" s="28">
        <v>3259.72</v>
      </c>
      <c r="X258" s="28">
        <v>4889.58</v>
      </c>
      <c r="Y258" s="8">
        <f t="shared" si="120"/>
        <v>0</v>
      </c>
      <c r="Z258" s="8">
        <f t="shared" si="120"/>
        <v>-814.92999999999984</v>
      </c>
      <c r="AA258" s="8">
        <f>O258+U258-X258+W258</f>
        <v>814.92999999999984</v>
      </c>
      <c r="AB258" s="76"/>
      <c r="AC258" s="43"/>
      <c r="AD258" s="77"/>
    </row>
    <row r="259" spans="1:30" s="4" customFormat="1" ht="15.75" x14ac:dyDescent="0.25">
      <c r="A259" s="108"/>
      <c r="B259" s="154"/>
      <c r="C259" s="152"/>
      <c r="D259" s="110"/>
      <c r="E259" s="152"/>
      <c r="F259" s="161"/>
      <c r="G259" s="152"/>
      <c r="H259" s="152"/>
      <c r="I259" s="108"/>
      <c r="J259" s="108"/>
      <c r="K259" s="108"/>
      <c r="L259" s="108"/>
      <c r="M259" s="8">
        <f>N259+O259</f>
        <v>0</v>
      </c>
      <c r="N259" s="9">
        <v>0</v>
      </c>
      <c r="O259" s="9">
        <v>0</v>
      </c>
      <c r="P259" s="165"/>
      <c r="Q259" s="74" t="s">
        <v>7</v>
      </c>
      <c r="R259" s="75">
        <f>S259+T259</f>
        <v>7334.37</v>
      </c>
      <c r="S259" s="28">
        <f t="shared" si="114"/>
        <v>4889.58</v>
      </c>
      <c r="T259" s="28">
        <v>2444.79</v>
      </c>
      <c r="U259" s="28">
        <v>2444.79</v>
      </c>
      <c r="V259" s="29">
        <f>X259</f>
        <v>3259.72</v>
      </c>
      <c r="W259" s="28">
        <v>2444.79</v>
      </c>
      <c r="X259" s="28">
        <v>3259.72</v>
      </c>
      <c r="Y259" s="7">
        <f t="shared" si="120"/>
        <v>1629.8600000000001</v>
      </c>
      <c r="Z259" s="8">
        <f t="shared" si="120"/>
        <v>0</v>
      </c>
      <c r="AA259" s="7">
        <f>O259+U259-X259+W259</f>
        <v>1629.8600000000001</v>
      </c>
      <c r="AB259" s="76"/>
      <c r="AC259" s="43"/>
      <c r="AD259" s="77"/>
    </row>
    <row r="260" spans="1:30" s="4" customFormat="1" ht="12.75" customHeight="1" x14ac:dyDescent="0.25">
      <c r="A260" s="108"/>
      <c r="B260" s="154"/>
      <c r="C260" s="152"/>
      <c r="D260" s="111"/>
      <c r="E260" s="152"/>
      <c r="F260" s="161"/>
      <c r="G260" s="152"/>
      <c r="H260" s="152"/>
      <c r="I260" s="108"/>
      <c r="J260" s="108"/>
      <c r="K260" s="108"/>
      <c r="L260" s="108"/>
      <c r="M260" s="106"/>
      <c r="N260" s="106"/>
      <c r="O260" s="106"/>
      <c r="P260" s="165"/>
      <c r="Q260" s="78" t="s">
        <v>3</v>
      </c>
      <c r="R260" s="79">
        <f t="shared" ref="R260:X260" si="121">SUM(R256:R259)</f>
        <v>29337.48</v>
      </c>
      <c r="S260" s="30">
        <f t="shared" si="121"/>
        <v>19558.32</v>
      </c>
      <c r="T260" s="30">
        <f t="shared" si="121"/>
        <v>9779.16</v>
      </c>
      <c r="U260" s="30">
        <f t="shared" si="121"/>
        <v>9779.16</v>
      </c>
      <c r="V260" s="30">
        <f t="shared" si="121"/>
        <v>17928.46</v>
      </c>
      <c r="W260" s="30">
        <f t="shared" si="121"/>
        <v>9779.16</v>
      </c>
      <c r="X260" s="30">
        <f t="shared" si="121"/>
        <v>17928.46</v>
      </c>
      <c r="Y260" s="107"/>
      <c r="Z260" s="107"/>
      <c r="AA260" s="107"/>
      <c r="AB260" s="80"/>
      <c r="AC260" s="81"/>
      <c r="AD260" s="77"/>
    </row>
    <row r="261" spans="1:30" s="4" customFormat="1" ht="15.75" customHeight="1" x14ac:dyDescent="0.2">
      <c r="A261" s="168" t="s">
        <v>176</v>
      </c>
      <c r="B261" s="216" t="s">
        <v>520</v>
      </c>
      <c r="C261" s="217"/>
      <c r="D261" s="217"/>
      <c r="E261" s="217"/>
      <c r="F261" s="217"/>
      <c r="G261" s="217"/>
      <c r="H261" s="217"/>
      <c r="I261" s="217"/>
      <c r="J261" s="217"/>
      <c r="K261" s="217"/>
      <c r="L261" s="218"/>
      <c r="M261" s="7">
        <f>N261+O261</f>
        <v>0</v>
      </c>
      <c r="N261" s="30">
        <f>N266</f>
        <v>0</v>
      </c>
      <c r="O261" s="30">
        <f>O266</f>
        <v>0</v>
      </c>
      <c r="P261" s="171"/>
      <c r="Q261" s="50" t="s">
        <v>4</v>
      </c>
      <c r="R261" s="12"/>
      <c r="S261" s="30">
        <f t="shared" ref="S261:S269" si="122">T261+U261</f>
        <v>0</v>
      </c>
      <c r="T261" s="30">
        <f t="shared" ref="T261:U261" si="123">T266</f>
        <v>0</v>
      </c>
      <c r="U261" s="30">
        <f t="shared" si="123"/>
        <v>0</v>
      </c>
      <c r="V261" s="52">
        <f>X261</f>
        <v>0</v>
      </c>
      <c r="W261" s="30">
        <f>W266</f>
        <v>0</v>
      </c>
      <c r="X261" s="30">
        <f>X266</f>
        <v>0</v>
      </c>
      <c r="Y261" s="7">
        <f t="shared" ref="Y261:Y264" si="124">M261+S261-V261</f>
        <v>0</v>
      </c>
      <c r="Z261" s="7">
        <f t="shared" ref="Z261:Z264" si="125">N261+T261-W261</f>
        <v>0</v>
      </c>
      <c r="AA261" s="7">
        <f>O261+U261-X261+W261</f>
        <v>0</v>
      </c>
      <c r="AB261" s="3"/>
      <c r="AC261" s="3"/>
      <c r="AD261" s="20"/>
    </row>
    <row r="262" spans="1:30" s="4" customFormat="1" ht="15.75" x14ac:dyDescent="0.2">
      <c r="A262" s="169"/>
      <c r="B262" s="219"/>
      <c r="C262" s="220"/>
      <c r="D262" s="220"/>
      <c r="E262" s="220"/>
      <c r="F262" s="220"/>
      <c r="G262" s="220"/>
      <c r="H262" s="220"/>
      <c r="I262" s="220"/>
      <c r="J262" s="220"/>
      <c r="K262" s="220"/>
      <c r="L262" s="221"/>
      <c r="M262" s="7">
        <f>N262+O262</f>
        <v>0</v>
      </c>
      <c r="N262" s="30">
        <f t="shared" ref="N262:O262" si="126">N267</f>
        <v>0</v>
      </c>
      <c r="O262" s="30">
        <f t="shared" si="126"/>
        <v>0</v>
      </c>
      <c r="P262" s="172"/>
      <c r="Q262" s="50" t="s">
        <v>5</v>
      </c>
      <c r="R262" s="12"/>
      <c r="S262" s="30">
        <f t="shared" si="122"/>
        <v>960.06</v>
      </c>
      <c r="T262" s="30">
        <f t="shared" ref="T262:U262" si="127">T267</f>
        <v>480.03</v>
      </c>
      <c r="U262" s="30">
        <f t="shared" si="127"/>
        <v>480.03</v>
      </c>
      <c r="V262" s="52">
        <f>X262</f>
        <v>960.06</v>
      </c>
      <c r="W262" s="30">
        <f t="shared" ref="W262:X262" si="128">W267</f>
        <v>240.02</v>
      </c>
      <c r="X262" s="30">
        <f t="shared" si="128"/>
        <v>960.06</v>
      </c>
      <c r="Y262" s="7">
        <f t="shared" si="124"/>
        <v>0</v>
      </c>
      <c r="Z262" s="7">
        <f t="shared" si="125"/>
        <v>240.00999999999996</v>
      </c>
      <c r="AA262" s="7">
        <f>O262+U262-X262+W262</f>
        <v>-240.00999999999996</v>
      </c>
      <c r="AB262" s="3"/>
      <c r="AC262" s="3"/>
      <c r="AD262" s="20"/>
    </row>
    <row r="263" spans="1:30" s="4" customFormat="1" ht="15.75" x14ac:dyDescent="0.2">
      <c r="A263" s="169"/>
      <c r="B263" s="219"/>
      <c r="C263" s="220"/>
      <c r="D263" s="220"/>
      <c r="E263" s="220"/>
      <c r="F263" s="220"/>
      <c r="G263" s="220"/>
      <c r="H263" s="220"/>
      <c r="I263" s="220"/>
      <c r="J263" s="220"/>
      <c r="K263" s="220"/>
      <c r="L263" s="221"/>
      <c r="M263" s="7">
        <f>N263+O263</f>
        <v>0</v>
      </c>
      <c r="N263" s="30">
        <f t="shared" ref="N263:O263" si="129">N268</f>
        <v>0</v>
      </c>
      <c r="O263" s="30">
        <f t="shared" si="129"/>
        <v>0</v>
      </c>
      <c r="P263" s="172"/>
      <c r="Q263" s="50" t="s">
        <v>6</v>
      </c>
      <c r="R263" s="12"/>
      <c r="S263" s="30">
        <f t="shared" si="122"/>
        <v>1440.09</v>
      </c>
      <c r="T263" s="30">
        <f t="shared" ref="T263:U263" si="130">T268</f>
        <v>720.05</v>
      </c>
      <c r="U263" s="30">
        <f t="shared" si="130"/>
        <v>720.04</v>
      </c>
      <c r="V263" s="52">
        <f>X263</f>
        <v>1440.09</v>
      </c>
      <c r="W263" s="30">
        <f t="shared" ref="W263:X263" si="131">W268</f>
        <v>960.06</v>
      </c>
      <c r="X263" s="30">
        <f t="shared" si="131"/>
        <v>1440.09</v>
      </c>
      <c r="Y263" s="7">
        <f t="shared" si="124"/>
        <v>0</v>
      </c>
      <c r="Z263" s="7">
        <f t="shared" si="125"/>
        <v>-240.01</v>
      </c>
      <c r="AA263" s="7">
        <f>O263+U263-X263+W263</f>
        <v>240.01</v>
      </c>
      <c r="AB263" s="3"/>
      <c r="AC263" s="3"/>
      <c r="AD263" s="20"/>
    </row>
    <row r="264" spans="1:30" s="4" customFormat="1" ht="15.75" x14ac:dyDescent="0.2">
      <c r="A264" s="169"/>
      <c r="B264" s="219"/>
      <c r="C264" s="220"/>
      <c r="D264" s="220"/>
      <c r="E264" s="220"/>
      <c r="F264" s="220"/>
      <c r="G264" s="220"/>
      <c r="H264" s="220"/>
      <c r="I264" s="220"/>
      <c r="J264" s="220"/>
      <c r="K264" s="220"/>
      <c r="L264" s="221"/>
      <c r="M264" s="7">
        <f>N264+O264</f>
        <v>0</v>
      </c>
      <c r="N264" s="30">
        <f t="shared" ref="N264:O264" si="132">N269</f>
        <v>0</v>
      </c>
      <c r="O264" s="30">
        <f t="shared" si="132"/>
        <v>0</v>
      </c>
      <c r="P264" s="172"/>
      <c r="Q264" s="50" t="s">
        <v>7</v>
      </c>
      <c r="R264" s="12"/>
      <c r="S264" s="30">
        <f t="shared" si="122"/>
        <v>480.02</v>
      </c>
      <c r="T264" s="30">
        <f t="shared" ref="T264:U264" si="133">T269</f>
        <v>240.01</v>
      </c>
      <c r="U264" s="30">
        <f t="shared" si="133"/>
        <v>240.01</v>
      </c>
      <c r="V264" s="52">
        <f>X264</f>
        <v>480.02</v>
      </c>
      <c r="W264" s="30">
        <f t="shared" ref="W264:X264" si="134">W269</f>
        <v>240.01</v>
      </c>
      <c r="X264" s="30">
        <f t="shared" si="134"/>
        <v>480.02</v>
      </c>
      <c r="Y264" s="7">
        <f t="shared" si="124"/>
        <v>0</v>
      </c>
      <c r="Z264" s="7">
        <f t="shared" si="125"/>
        <v>0</v>
      </c>
      <c r="AA264" s="7">
        <f>O264+U264-X264+W264</f>
        <v>0</v>
      </c>
      <c r="AB264" s="3"/>
      <c r="AC264" s="3"/>
      <c r="AD264" s="20"/>
    </row>
    <row r="265" spans="1:30" s="4" customFormat="1" ht="15.75" x14ac:dyDescent="0.2">
      <c r="A265" s="170"/>
      <c r="B265" s="222"/>
      <c r="C265" s="223"/>
      <c r="D265" s="223"/>
      <c r="E265" s="223"/>
      <c r="F265" s="223"/>
      <c r="G265" s="223"/>
      <c r="H265" s="223"/>
      <c r="I265" s="223"/>
      <c r="J265" s="223"/>
      <c r="K265" s="223"/>
      <c r="L265" s="224"/>
      <c r="M265" s="174"/>
      <c r="N265" s="175"/>
      <c r="O265" s="176"/>
      <c r="P265" s="173"/>
      <c r="Q265" s="50" t="s">
        <v>3</v>
      </c>
      <c r="R265" s="12"/>
      <c r="S265" s="30">
        <f t="shared" si="122"/>
        <v>2880.17</v>
      </c>
      <c r="T265" s="30">
        <f t="shared" ref="T265:U265" si="135">T270</f>
        <v>1440.09</v>
      </c>
      <c r="U265" s="30">
        <f t="shared" si="135"/>
        <v>1440.08</v>
      </c>
      <c r="V265" s="30">
        <f>SUM(V261:V264)</f>
        <v>2880.1699999999996</v>
      </c>
      <c r="W265" s="30">
        <f t="shared" ref="W265" si="136">W270</f>
        <v>1440.09</v>
      </c>
      <c r="X265" s="30">
        <f>X270</f>
        <v>2880.1699999999996</v>
      </c>
      <c r="Y265" s="177"/>
      <c r="Z265" s="178"/>
      <c r="AA265" s="179"/>
      <c r="AB265" s="3"/>
      <c r="AC265" s="3"/>
      <c r="AD265" s="20"/>
    </row>
    <row r="266" spans="1:30" s="4" customFormat="1" ht="15.75" customHeight="1" x14ac:dyDescent="0.25">
      <c r="A266" s="108">
        <v>1</v>
      </c>
      <c r="B266" s="154" t="s">
        <v>520</v>
      </c>
      <c r="C266" s="152" t="s">
        <v>521</v>
      </c>
      <c r="D266" s="109" t="s">
        <v>524</v>
      </c>
      <c r="E266" s="152" t="s">
        <v>65</v>
      </c>
      <c r="F266" s="161">
        <v>1124.04</v>
      </c>
      <c r="G266" s="152" t="s">
        <v>522</v>
      </c>
      <c r="H266" s="162" t="s">
        <v>523</v>
      </c>
      <c r="I266" s="95">
        <v>20.9</v>
      </c>
      <c r="J266" s="162">
        <v>22.97</v>
      </c>
      <c r="K266" s="116">
        <v>45413</v>
      </c>
      <c r="L266" s="116">
        <v>45596</v>
      </c>
      <c r="M266" s="9">
        <f>N266+O266</f>
        <v>0</v>
      </c>
      <c r="N266" s="9">
        <v>0</v>
      </c>
      <c r="O266" s="9">
        <v>0</v>
      </c>
      <c r="P266" s="165" t="s">
        <v>120</v>
      </c>
      <c r="Q266" s="74" t="s">
        <v>4</v>
      </c>
      <c r="R266" s="75">
        <f>S266+T266</f>
        <v>0</v>
      </c>
      <c r="S266" s="28">
        <f t="shared" si="122"/>
        <v>0</v>
      </c>
      <c r="T266" s="28">
        <v>0</v>
      </c>
      <c r="U266" s="28">
        <v>0</v>
      </c>
      <c r="V266" s="29">
        <f>X266</f>
        <v>0</v>
      </c>
      <c r="W266" s="28">
        <v>0</v>
      </c>
      <c r="X266" s="28">
        <v>0</v>
      </c>
      <c r="Y266" s="8">
        <f t="shared" ref="Y266:Y269" si="137">M266+S266-V266</f>
        <v>0</v>
      </c>
      <c r="Z266" s="8">
        <f t="shared" ref="Z266:Z269" si="138">N266+T266-W266</f>
        <v>0</v>
      </c>
      <c r="AA266" s="8">
        <f>O266+U266-X266+W266</f>
        <v>0</v>
      </c>
      <c r="AB266" s="76" t="s">
        <v>123</v>
      </c>
      <c r="AC266" s="43"/>
      <c r="AD266" s="77"/>
    </row>
    <row r="267" spans="1:30" s="4" customFormat="1" ht="15.75" x14ac:dyDescent="0.25">
      <c r="A267" s="108"/>
      <c r="B267" s="154"/>
      <c r="C267" s="152"/>
      <c r="D267" s="110"/>
      <c r="E267" s="152"/>
      <c r="F267" s="161"/>
      <c r="G267" s="152"/>
      <c r="H267" s="163"/>
      <c r="I267" s="96"/>
      <c r="J267" s="163"/>
      <c r="K267" s="159"/>
      <c r="L267" s="159"/>
      <c r="M267" s="8">
        <f>N267+O267</f>
        <v>0</v>
      </c>
      <c r="N267" s="9">
        <v>0</v>
      </c>
      <c r="O267" s="9">
        <v>0</v>
      </c>
      <c r="P267" s="165"/>
      <c r="Q267" s="74" t="s">
        <v>5</v>
      </c>
      <c r="R267" s="75">
        <f>S267+T267</f>
        <v>1440.09</v>
      </c>
      <c r="S267" s="28">
        <f t="shared" si="122"/>
        <v>960.06</v>
      </c>
      <c r="T267" s="34">
        <f>240.02+240.01</f>
        <v>480.03</v>
      </c>
      <c r="U267" s="34">
        <f>240.01+240.02</f>
        <v>480.03</v>
      </c>
      <c r="V267" s="29">
        <f>X267</f>
        <v>960.06</v>
      </c>
      <c r="W267" s="34">
        <v>240.02</v>
      </c>
      <c r="X267" s="34">
        <v>960.06</v>
      </c>
      <c r="Y267" s="8">
        <f t="shared" si="137"/>
        <v>0</v>
      </c>
      <c r="Z267" s="8">
        <f t="shared" si="138"/>
        <v>240.00999999999996</v>
      </c>
      <c r="AA267" s="8">
        <f>O267+U267-X267+W267</f>
        <v>-240.00999999999996</v>
      </c>
      <c r="AB267" s="76"/>
      <c r="AC267" s="43"/>
      <c r="AD267" s="77"/>
    </row>
    <row r="268" spans="1:30" s="4" customFormat="1" ht="15.75" x14ac:dyDescent="0.25">
      <c r="A268" s="108"/>
      <c r="B268" s="154"/>
      <c r="C268" s="152"/>
      <c r="D268" s="110"/>
      <c r="E268" s="152"/>
      <c r="F268" s="161"/>
      <c r="G268" s="152"/>
      <c r="H268" s="163"/>
      <c r="I268" s="96"/>
      <c r="J268" s="163"/>
      <c r="K268" s="159"/>
      <c r="L268" s="159"/>
      <c r="M268" s="8">
        <f>N268+O268</f>
        <v>0</v>
      </c>
      <c r="N268" s="9">
        <v>0</v>
      </c>
      <c r="O268" s="9">
        <v>0</v>
      </c>
      <c r="P268" s="165"/>
      <c r="Q268" s="74" t="s">
        <v>6</v>
      </c>
      <c r="R268" s="75">
        <f>S268+T268</f>
        <v>2160.14</v>
      </c>
      <c r="S268" s="28">
        <f t="shared" si="122"/>
        <v>1440.09</v>
      </c>
      <c r="T268" s="34">
        <v>720.05</v>
      </c>
      <c r="U268" s="34">
        <v>720.04</v>
      </c>
      <c r="V268" s="29">
        <f>X268</f>
        <v>1440.09</v>
      </c>
      <c r="W268" s="34">
        <v>960.06</v>
      </c>
      <c r="X268" s="28">
        <v>1440.09</v>
      </c>
      <c r="Y268" s="8">
        <f t="shared" si="137"/>
        <v>0</v>
      </c>
      <c r="Z268" s="8">
        <f t="shared" si="138"/>
        <v>-240.01</v>
      </c>
      <c r="AA268" s="8">
        <f>O268+U268-X268+W268</f>
        <v>240.01</v>
      </c>
      <c r="AB268" s="76"/>
      <c r="AC268" s="43"/>
      <c r="AD268" s="77"/>
    </row>
    <row r="269" spans="1:30" s="4" customFormat="1" ht="15.75" x14ac:dyDescent="0.25">
      <c r="A269" s="108"/>
      <c r="B269" s="154"/>
      <c r="C269" s="152"/>
      <c r="D269" s="110"/>
      <c r="E269" s="152"/>
      <c r="F269" s="161"/>
      <c r="G269" s="152"/>
      <c r="H269" s="163"/>
      <c r="I269" s="96"/>
      <c r="J269" s="163"/>
      <c r="K269" s="159"/>
      <c r="L269" s="159"/>
      <c r="M269" s="8">
        <f>N269+O269</f>
        <v>0</v>
      </c>
      <c r="N269" s="9">
        <v>0</v>
      </c>
      <c r="O269" s="9">
        <v>0</v>
      </c>
      <c r="P269" s="165"/>
      <c r="Q269" s="74" t="s">
        <v>7</v>
      </c>
      <c r="R269" s="75">
        <f>S269+T269</f>
        <v>720.03</v>
      </c>
      <c r="S269" s="28">
        <f t="shared" si="122"/>
        <v>480.02</v>
      </c>
      <c r="T269" s="34">
        <v>240.01</v>
      </c>
      <c r="U269" s="34">
        <v>240.01</v>
      </c>
      <c r="V269" s="29">
        <f>X269</f>
        <v>480.02</v>
      </c>
      <c r="W269" s="34">
        <v>240.01</v>
      </c>
      <c r="X269" s="28">
        <v>480.02</v>
      </c>
      <c r="Y269" s="7">
        <f t="shared" si="137"/>
        <v>0</v>
      </c>
      <c r="Z269" s="8">
        <f t="shared" si="138"/>
        <v>0</v>
      </c>
      <c r="AA269" s="7">
        <f>O269+U269-X269+W269</f>
        <v>0</v>
      </c>
      <c r="AB269" s="76"/>
      <c r="AC269" s="43"/>
      <c r="AD269" s="77"/>
    </row>
    <row r="270" spans="1:30" s="4" customFormat="1" ht="15.75" x14ac:dyDescent="0.25">
      <c r="A270" s="108"/>
      <c r="B270" s="154"/>
      <c r="C270" s="152"/>
      <c r="D270" s="111"/>
      <c r="E270" s="152"/>
      <c r="F270" s="161"/>
      <c r="G270" s="152"/>
      <c r="H270" s="164"/>
      <c r="I270" s="97"/>
      <c r="J270" s="164"/>
      <c r="K270" s="160"/>
      <c r="L270" s="160"/>
      <c r="M270" s="106"/>
      <c r="N270" s="106"/>
      <c r="O270" s="106"/>
      <c r="P270" s="165"/>
      <c r="Q270" s="78" t="s">
        <v>3</v>
      </c>
      <c r="R270" s="79">
        <f t="shared" ref="R270:X270" si="139">SUM(R266:R269)</f>
        <v>4320.2599999999993</v>
      </c>
      <c r="S270" s="30">
        <f t="shared" si="139"/>
        <v>2880.1699999999996</v>
      </c>
      <c r="T270" s="30">
        <f t="shared" si="139"/>
        <v>1440.09</v>
      </c>
      <c r="U270" s="30">
        <f t="shared" si="139"/>
        <v>1440.08</v>
      </c>
      <c r="V270" s="30">
        <f t="shared" si="139"/>
        <v>2880.1699999999996</v>
      </c>
      <c r="W270" s="30">
        <f t="shared" si="139"/>
        <v>1440.09</v>
      </c>
      <c r="X270" s="30">
        <f t="shared" si="139"/>
        <v>2880.1699999999996</v>
      </c>
      <c r="Y270" s="107"/>
      <c r="Z270" s="107"/>
      <c r="AA270" s="107"/>
      <c r="AB270" s="80"/>
      <c r="AC270" s="81"/>
      <c r="AD270" s="77"/>
    </row>
    <row r="271" spans="1:30" ht="15.75" x14ac:dyDescent="0.2">
      <c r="A271" s="155" t="s">
        <v>177</v>
      </c>
      <c r="B271" s="247" t="s">
        <v>128</v>
      </c>
      <c r="C271" s="155"/>
      <c r="D271" s="155"/>
      <c r="E271" s="155"/>
      <c r="F271" s="155"/>
      <c r="G271" s="155"/>
      <c r="H271" s="155"/>
      <c r="I271" s="155"/>
      <c r="J271" s="155"/>
      <c r="K271" s="155"/>
      <c r="L271" s="155"/>
      <c r="M271" s="7">
        <f>N271+O271</f>
        <v>0</v>
      </c>
      <c r="N271" s="30">
        <f>N276+N281+N286+N291+N316+N296+N301+N306+N311+N321+N326+N331+N336+N341+N346+N351+N356+N361+N366+N371+N376+N381</f>
        <v>0</v>
      </c>
      <c r="O271" s="30">
        <f>O276+O281+O286+O291+O316+O296+O301+O306+O311+O321+O326+O331+O336+O341+O346+O351+O356+O361+O366+O371+O376+O381</f>
        <v>0</v>
      </c>
      <c r="P271" s="235"/>
      <c r="Q271" s="50" t="s">
        <v>4</v>
      </c>
      <c r="R271" s="11"/>
      <c r="S271" s="30">
        <f>T271+U271</f>
        <v>20491.050000000003</v>
      </c>
      <c r="T271" s="30">
        <f>T276+T281+T286+T291+T316+T296+T301+T306+T311+T341+T321+T326+T331+T336+T346+T351+T356+T361+T366+T371+T376+T381+T386+T391+T401+T406+T411+T416+T396+T421</f>
        <v>10245.540000000001</v>
      </c>
      <c r="U271" s="30">
        <f>U276+U281+U286+U291+U316+U296+U301+U306+U311+U341+U321+U326+U331+U336+U346+U351+U356+U361+U366+U371+U376+U381+U386+U391+U401+U406+U411+U416+U396+U421</f>
        <v>10245.51</v>
      </c>
      <c r="V271" s="52">
        <f>X271</f>
        <v>20491.05</v>
      </c>
      <c r="W271" s="30">
        <f>W276+W281+W286+W291+W296+W301+W306+W311+W316+W321+W326+W341+W331+W336+W346+W351+W356+W361+W366+W371+W376+W381+W386+W391+W396+W401+W406+W411+W416+W421</f>
        <v>10245.540000000001</v>
      </c>
      <c r="X271" s="30">
        <f>X276+X281+X286+X291+X296+X301+X306+X311+X316+X321+X326+X341+X331+X336+X346+X351+X356+X361+X366+X371+X376+X381+X386+X391+X396+X401+X406+X411+X416+X421</f>
        <v>20491.05</v>
      </c>
      <c r="Y271" s="7">
        <f>M271+S271-V271</f>
        <v>0</v>
      </c>
      <c r="Z271" s="7">
        <f>N271+T271-W271</f>
        <v>0</v>
      </c>
      <c r="AA271" s="7">
        <f>O271+U271-X271+W271</f>
        <v>0</v>
      </c>
      <c r="AB271" s="46"/>
      <c r="AC271" s="46"/>
      <c r="AD271" s="23"/>
    </row>
    <row r="272" spans="1:30" ht="15.75" x14ac:dyDescent="0.2">
      <c r="A272" s="155"/>
      <c r="B272" s="155"/>
      <c r="C272" s="155"/>
      <c r="D272" s="155"/>
      <c r="E272" s="155"/>
      <c r="F272" s="155"/>
      <c r="G272" s="155"/>
      <c r="H272" s="155"/>
      <c r="I272" s="155"/>
      <c r="J272" s="155"/>
      <c r="K272" s="155"/>
      <c r="L272" s="155"/>
      <c r="M272" s="7">
        <f>N272+O272</f>
        <v>0</v>
      </c>
      <c r="N272" s="30">
        <f t="shared" ref="N272:O274" si="140">N277+N282+N287+N292+N317+N297+N302+N307+N312+N322+N327+N332+N337+N342+N347+N352+N357+N362+N367+N372+N377+N382</f>
        <v>0</v>
      </c>
      <c r="O272" s="30">
        <f t="shared" si="140"/>
        <v>0</v>
      </c>
      <c r="P272" s="235"/>
      <c r="Q272" s="50" t="s">
        <v>5</v>
      </c>
      <c r="R272" s="11"/>
      <c r="S272" s="30">
        <f t="shared" ref="S272:S273" si="141">T272+U272</f>
        <v>25133.35</v>
      </c>
      <c r="T272" s="30">
        <f t="shared" ref="T272:U274" si="142">T277+T282+T287+T292+T317+T297+T302+T307+T312+T342+T322+T327+T332+T337+T347+T352+T357+T362+T367+T372+T377+T382+T387+T392+T402+T407+T412+T417+T397+T422</f>
        <v>12566.69</v>
      </c>
      <c r="U272" s="30">
        <f t="shared" si="142"/>
        <v>12566.66</v>
      </c>
      <c r="V272" s="52">
        <f>X272</f>
        <v>23693.35</v>
      </c>
      <c r="W272" s="30">
        <f t="shared" ref="W272:X274" si="143">W277+W282+W287+W292+W297+W302+W307+W312+W317+W322+W327+W342+W332+W337+W347+W352+W357+W362+W367+W372+W377+W382+W387+W392+W397+W402+W407+W412+W417+W422</f>
        <v>11846.69</v>
      </c>
      <c r="X272" s="30">
        <f t="shared" si="143"/>
        <v>23693.35</v>
      </c>
      <c r="Y272" s="7">
        <f t="shared" ref="Y272:Z274" si="144">M272+S272-V272</f>
        <v>1440</v>
      </c>
      <c r="Z272" s="7">
        <f t="shared" si="144"/>
        <v>720</v>
      </c>
      <c r="AA272" s="7">
        <f>O272+U272-X272+W272</f>
        <v>720.00000000000182</v>
      </c>
      <c r="AB272" s="46"/>
      <c r="AC272" s="46"/>
      <c r="AD272" s="25"/>
    </row>
    <row r="273" spans="1:30" ht="15.75" x14ac:dyDescent="0.2">
      <c r="A273" s="155"/>
      <c r="B273" s="155"/>
      <c r="C273" s="155"/>
      <c r="D273" s="155"/>
      <c r="E273" s="155"/>
      <c r="F273" s="155"/>
      <c r="G273" s="155"/>
      <c r="H273" s="155"/>
      <c r="I273" s="155"/>
      <c r="J273" s="155"/>
      <c r="K273" s="155"/>
      <c r="L273" s="155"/>
      <c r="M273" s="7">
        <f>N273+O273</f>
        <v>1440</v>
      </c>
      <c r="N273" s="30">
        <f t="shared" si="140"/>
        <v>720</v>
      </c>
      <c r="O273" s="30">
        <f t="shared" si="140"/>
        <v>720</v>
      </c>
      <c r="P273" s="235"/>
      <c r="Q273" s="50" t="s">
        <v>6</v>
      </c>
      <c r="R273" s="11"/>
      <c r="S273" s="30">
        <f t="shared" si="141"/>
        <v>16293.05</v>
      </c>
      <c r="T273" s="30">
        <f t="shared" si="142"/>
        <v>8146.54</v>
      </c>
      <c r="U273" s="30">
        <f t="shared" si="142"/>
        <v>8146.51</v>
      </c>
      <c r="V273" s="52">
        <f>X273</f>
        <v>17733.05</v>
      </c>
      <c r="W273" s="30">
        <f t="shared" si="143"/>
        <v>8866.5400000000009</v>
      </c>
      <c r="X273" s="30">
        <f t="shared" si="143"/>
        <v>17733.05</v>
      </c>
      <c r="Y273" s="7">
        <f t="shared" si="144"/>
        <v>0</v>
      </c>
      <c r="Z273" s="7">
        <f t="shared" si="144"/>
        <v>0</v>
      </c>
      <c r="AA273" s="7">
        <f>O273+U273-X273+W273</f>
        <v>0</v>
      </c>
      <c r="AB273" s="46"/>
      <c r="AC273" s="46"/>
      <c r="AD273" s="25"/>
    </row>
    <row r="274" spans="1:30" ht="15.75" x14ac:dyDescent="0.2">
      <c r="A274" s="155"/>
      <c r="B274" s="155"/>
      <c r="C274" s="155"/>
      <c r="D274" s="155"/>
      <c r="E274" s="155"/>
      <c r="F274" s="155"/>
      <c r="G274" s="155"/>
      <c r="H274" s="155"/>
      <c r="I274" s="155"/>
      <c r="J274" s="155"/>
      <c r="K274" s="155"/>
      <c r="L274" s="155"/>
      <c r="M274" s="7">
        <f>N274+O274</f>
        <v>0</v>
      </c>
      <c r="N274" s="30">
        <f t="shared" si="140"/>
        <v>0</v>
      </c>
      <c r="O274" s="30">
        <f t="shared" si="140"/>
        <v>0</v>
      </c>
      <c r="P274" s="235"/>
      <c r="Q274" s="50" t="s">
        <v>7</v>
      </c>
      <c r="R274" s="11"/>
      <c r="S274" s="30">
        <f>T274+U274</f>
        <v>9361.0499999999993</v>
      </c>
      <c r="T274" s="30">
        <f t="shared" si="142"/>
        <v>4680.54</v>
      </c>
      <c r="U274" s="30">
        <f t="shared" si="142"/>
        <v>4680.51</v>
      </c>
      <c r="V274" s="52">
        <f>X274</f>
        <v>9361.0499999999993</v>
      </c>
      <c r="W274" s="30">
        <f t="shared" si="143"/>
        <v>4680.54</v>
      </c>
      <c r="X274" s="30">
        <f t="shared" si="143"/>
        <v>9361.0499999999993</v>
      </c>
      <c r="Y274" s="7">
        <f t="shared" si="144"/>
        <v>0</v>
      </c>
      <c r="Z274" s="7">
        <f t="shared" si="144"/>
        <v>0</v>
      </c>
      <c r="AA274" s="7">
        <f>O274+U274-X274+W274</f>
        <v>0</v>
      </c>
      <c r="AB274" s="46"/>
      <c r="AC274" s="46"/>
      <c r="AD274" s="25"/>
    </row>
    <row r="275" spans="1:30" ht="15.75" x14ac:dyDescent="0.2">
      <c r="A275" s="155"/>
      <c r="B275" s="155"/>
      <c r="C275" s="155"/>
      <c r="D275" s="155"/>
      <c r="E275" s="155"/>
      <c r="F275" s="155"/>
      <c r="G275" s="155"/>
      <c r="H275" s="155"/>
      <c r="I275" s="155"/>
      <c r="J275" s="155"/>
      <c r="K275" s="155"/>
      <c r="L275" s="155"/>
      <c r="M275" s="234"/>
      <c r="N275" s="234"/>
      <c r="O275" s="234"/>
      <c r="P275" s="235"/>
      <c r="Q275" s="50" t="s">
        <v>158</v>
      </c>
      <c r="R275" s="11"/>
      <c r="S275" s="30">
        <f t="shared" ref="S275:X275" si="145">SUM(S271:S274)</f>
        <v>71278.5</v>
      </c>
      <c r="T275" s="30">
        <f t="shared" si="145"/>
        <v>35639.310000000005</v>
      </c>
      <c r="U275" s="30">
        <f t="shared" si="145"/>
        <v>35639.19</v>
      </c>
      <c r="V275" s="30">
        <f t="shared" si="145"/>
        <v>71278.5</v>
      </c>
      <c r="W275" s="30">
        <f>SUM(W271:W274)</f>
        <v>35639.310000000005</v>
      </c>
      <c r="X275" s="30">
        <f t="shared" si="145"/>
        <v>71278.5</v>
      </c>
      <c r="Y275" s="249"/>
      <c r="Z275" s="249"/>
      <c r="AA275" s="249"/>
      <c r="AB275" s="46"/>
      <c r="AC275" s="46"/>
      <c r="AD275" s="24"/>
    </row>
    <row r="276" spans="1:30" ht="15.75" customHeight="1" x14ac:dyDescent="0.25">
      <c r="A276" s="152">
        <v>1</v>
      </c>
      <c r="B276" s="154" t="s">
        <v>85</v>
      </c>
      <c r="C276" s="152" t="s">
        <v>86</v>
      </c>
      <c r="D276" s="152" t="s">
        <v>315</v>
      </c>
      <c r="E276" s="152" t="s">
        <v>65</v>
      </c>
      <c r="F276" s="152"/>
      <c r="G276" s="152" t="s">
        <v>87</v>
      </c>
      <c r="H276" s="152" t="s">
        <v>88</v>
      </c>
      <c r="I276" s="156"/>
      <c r="J276" s="152"/>
      <c r="K276" s="201">
        <v>42776</v>
      </c>
      <c r="L276" s="201">
        <v>45656</v>
      </c>
      <c r="M276" s="8">
        <v>0</v>
      </c>
      <c r="N276" s="9">
        <v>0</v>
      </c>
      <c r="O276" s="9">
        <v>0</v>
      </c>
      <c r="P276" s="165" t="s">
        <v>120</v>
      </c>
      <c r="Q276" s="82" t="s">
        <v>4</v>
      </c>
      <c r="R276" s="75">
        <f t="shared" ref="R276:S279" si="146">S276+T276</f>
        <v>2700</v>
      </c>
      <c r="S276" s="28">
        <f t="shared" si="146"/>
        <v>1800</v>
      </c>
      <c r="T276" s="28">
        <v>900</v>
      </c>
      <c r="U276" s="28">
        <v>900</v>
      </c>
      <c r="V276" s="29">
        <f>X276</f>
        <v>1800</v>
      </c>
      <c r="W276" s="28">
        <v>900</v>
      </c>
      <c r="X276" s="28">
        <v>1800</v>
      </c>
      <c r="Y276" s="8">
        <f t="shared" ref="Y276:Z279" si="147">M276+S276-V276</f>
        <v>0</v>
      </c>
      <c r="Z276" s="8">
        <f t="shared" si="147"/>
        <v>0</v>
      </c>
      <c r="AA276" s="8">
        <f>O276+U276-X276+W276</f>
        <v>0</v>
      </c>
      <c r="AB276" s="3" t="s">
        <v>123</v>
      </c>
      <c r="AC276" s="3"/>
      <c r="AD276" s="250"/>
    </row>
    <row r="277" spans="1:30" ht="15.75" x14ac:dyDescent="0.25">
      <c r="A277" s="153"/>
      <c r="B277" s="154"/>
      <c r="C277" s="153"/>
      <c r="D277" s="153"/>
      <c r="E277" s="153"/>
      <c r="F277" s="153"/>
      <c r="G277" s="153"/>
      <c r="H277" s="153"/>
      <c r="I277" s="157"/>
      <c r="J277" s="152"/>
      <c r="K277" s="153"/>
      <c r="L277" s="152"/>
      <c r="M277" s="8">
        <f>N277+O277</f>
        <v>0</v>
      </c>
      <c r="N277" s="9">
        <v>0</v>
      </c>
      <c r="O277" s="9">
        <v>0</v>
      </c>
      <c r="P277" s="165"/>
      <c r="Q277" s="82" t="s">
        <v>5</v>
      </c>
      <c r="R277" s="75">
        <f t="shared" si="146"/>
        <v>2700</v>
      </c>
      <c r="S277" s="28">
        <f t="shared" si="146"/>
        <v>1800</v>
      </c>
      <c r="T277" s="28">
        <v>900</v>
      </c>
      <c r="U277" s="28">
        <v>900</v>
      </c>
      <c r="V277" s="29">
        <f>X277</f>
        <v>1800</v>
      </c>
      <c r="W277" s="28">
        <v>900</v>
      </c>
      <c r="X277" s="28">
        <v>1800</v>
      </c>
      <c r="Y277" s="8">
        <f t="shared" si="147"/>
        <v>0</v>
      </c>
      <c r="Z277" s="8">
        <f t="shared" si="147"/>
        <v>0</v>
      </c>
      <c r="AA277" s="8">
        <f>O277+U277-X277+W277</f>
        <v>0</v>
      </c>
      <c r="AB277" s="3"/>
      <c r="AC277" s="3"/>
      <c r="AD277" s="212"/>
    </row>
    <row r="278" spans="1:30" ht="15.75" x14ac:dyDescent="0.25">
      <c r="A278" s="153"/>
      <c r="B278" s="154"/>
      <c r="C278" s="153"/>
      <c r="D278" s="153"/>
      <c r="E278" s="153"/>
      <c r="F278" s="153"/>
      <c r="G278" s="153"/>
      <c r="H278" s="153"/>
      <c r="I278" s="157"/>
      <c r="J278" s="152"/>
      <c r="K278" s="153"/>
      <c r="L278" s="152"/>
      <c r="M278" s="8">
        <f>N278+O278</f>
        <v>0</v>
      </c>
      <c r="N278" s="9">
        <v>0</v>
      </c>
      <c r="O278" s="9">
        <v>0</v>
      </c>
      <c r="P278" s="165"/>
      <c r="Q278" s="82" t="s">
        <v>6</v>
      </c>
      <c r="R278" s="75">
        <f t="shared" si="146"/>
        <v>1902</v>
      </c>
      <c r="S278" s="28">
        <f t="shared" si="146"/>
        <v>1268</v>
      </c>
      <c r="T278" s="28">
        <v>634</v>
      </c>
      <c r="U278" s="28">
        <v>634</v>
      </c>
      <c r="V278" s="29">
        <f>X278</f>
        <v>1268</v>
      </c>
      <c r="W278" s="28">
        <v>634</v>
      </c>
      <c r="X278" s="28">
        <v>1268</v>
      </c>
      <c r="Y278" s="8">
        <f t="shared" si="147"/>
        <v>0</v>
      </c>
      <c r="Z278" s="8">
        <f t="shared" si="147"/>
        <v>0</v>
      </c>
      <c r="AA278" s="8">
        <f>O278+U278-X278+W278</f>
        <v>0</v>
      </c>
      <c r="AB278" s="3"/>
      <c r="AC278" s="3"/>
      <c r="AD278" s="212"/>
    </row>
    <row r="279" spans="1:30" ht="15.75" x14ac:dyDescent="0.25">
      <c r="A279" s="153"/>
      <c r="B279" s="154"/>
      <c r="C279" s="153"/>
      <c r="D279" s="153"/>
      <c r="E279" s="153"/>
      <c r="F279" s="153"/>
      <c r="G279" s="153"/>
      <c r="H279" s="153"/>
      <c r="I279" s="157"/>
      <c r="J279" s="152"/>
      <c r="K279" s="153"/>
      <c r="L279" s="152"/>
      <c r="M279" s="8">
        <f>N279+O279</f>
        <v>0</v>
      </c>
      <c r="N279" s="9">
        <v>0</v>
      </c>
      <c r="O279" s="9">
        <v>0</v>
      </c>
      <c r="P279" s="165"/>
      <c r="Q279" s="82" t="s">
        <v>7</v>
      </c>
      <c r="R279" s="75">
        <f t="shared" si="146"/>
        <v>1350</v>
      </c>
      <c r="S279" s="28">
        <f t="shared" si="146"/>
        <v>900</v>
      </c>
      <c r="T279" s="28">
        <v>450</v>
      </c>
      <c r="U279" s="28">
        <v>450</v>
      </c>
      <c r="V279" s="29">
        <f>X279</f>
        <v>900</v>
      </c>
      <c r="W279" s="28">
        <v>450</v>
      </c>
      <c r="X279" s="28">
        <v>900</v>
      </c>
      <c r="Y279" s="7">
        <f t="shared" si="147"/>
        <v>0</v>
      </c>
      <c r="Z279" s="7">
        <f t="shared" si="147"/>
        <v>0</v>
      </c>
      <c r="AA279" s="7">
        <f>O279+U279-X279+W279</f>
        <v>0</v>
      </c>
      <c r="AB279" s="3"/>
      <c r="AC279" s="3"/>
      <c r="AD279" s="213"/>
    </row>
    <row r="280" spans="1:30" ht="15.75" x14ac:dyDescent="0.25">
      <c r="A280" s="153"/>
      <c r="B280" s="154"/>
      <c r="C280" s="153"/>
      <c r="D280" s="153"/>
      <c r="E280" s="153"/>
      <c r="F280" s="153"/>
      <c r="G280" s="153"/>
      <c r="H280" s="153"/>
      <c r="I280" s="157"/>
      <c r="J280" s="152"/>
      <c r="K280" s="153"/>
      <c r="L280" s="152"/>
      <c r="M280" s="106"/>
      <c r="N280" s="106"/>
      <c r="O280" s="106"/>
      <c r="P280" s="165"/>
      <c r="Q280" s="78" t="s">
        <v>3</v>
      </c>
      <c r="R280" s="79">
        <f t="shared" ref="R280:X280" si="148">SUM(R276:R279)</f>
        <v>8652</v>
      </c>
      <c r="S280" s="30">
        <f t="shared" si="148"/>
        <v>5768</v>
      </c>
      <c r="T280" s="30">
        <f t="shared" si="148"/>
        <v>2884</v>
      </c>
      <c r="U280" s="30">
        <f t="shared" si="148"/>
        <v>2884</v>
      </c>
      <c r="V280" s="30">
        <f t="shared" si="148"/>
        <v>5768</v>
      </c>
      <c r="W280" s="30">
        <f t="shared" si="148"/>
        <v>2884</v>
      </c>
      <c r="X280" s="30">
        <f t="shared" si="148"/>
        <v>5768</v>
      </c>
      <c r="Y280" s="107"/>
      <c r="Z280" s="107"/>
      <c r="AA280" s="107"/>
      <c r="AB280" s="54"/>
      <c r="AC280" s="54"/>
      <c r="AD280" s="55"/>
    </row>
    <row r="281" spans="1:30" ht="15.75" x14ac:dyDescent="0.2">
      <c r="A281" s="152">
        <v>2</v>
      </c>
      <c r="B281" s="154" t="s">
        <v>85</v>
      </c>
      <c r="C281" s="152" t="s">
        <v>89</v>
      </c>
      <c r="D281" s="152" t="s">
        <v>181</v>
      </c>
      <c r="E281" s="109" t="s">
        <v>70</v>
      </c>
      <c r="F281" s="152"/>
      <c r="G281" s="152" t="s">
        <v>182</v>
      </c>
      <c r="H281" s="152" t="s">
        <v>111</v>
      </c>
      <c r="I281" s="156">
        <v>26.7</v>
      </c>
      <c r="J281" s="152">
        <v>35.96</v>
      </c>
      <c r="K281" s="201">
        <v>45292</v>
      </c>
      <c r="L281" s="201">
        <v>45657</v>
      </c>
      <c r="M281" s="9">
        <v>0</v>
      </c>
      <c r="N281" s="9">
        <v>0</v>
      </c>
      <c r="O281" s="9">
        <v>0</v>
      </c>
      <c r="P281" s="202" t="s">
        <v>69</v>
      </c>
      <c r="Q281" s="42" t="s">
        <v>4</v>
      </c>
      <c r="R281" s="65"/>
      <c r="S281" s="28">
        <f>T281+U281</f>
        <v>2881.05</v>
      </c>
      <c r="T281" s="28">
        <v>1440.54</v>
      </c>
      <c r="U281" s="28">
        <v>1440.51</v>
      </c>
      <c r="V281" s="29">
        <f>X281</f>
        <v>2881.05</v>
      </c>
      <c r="W281" s="28">
        <v>1440.54</v>
      </c>
      <c r="X281" s="28">
        <v>2881.05</v>
      </c>
      <c r="Y281" s="8">
        <f t="shared" ref="Y281:Z284" si="149">M281+S281-V281</f>
        <v>0</v>
      </c>
      <c r="Z281" s="8">
        <f t="shared" si="149"/>
        <v>0</v>
      </c>
      <c r="AA281" s="8">
        <f>O281+U281-X281+W281</f>
        <v>0</v>
      </c>
      <c r="AB281" s="3" t="s">
        <v>124</v>
      </c>
      <c r="AC281" s="3"/>
      <c r="AD281" s="20"/>
    </row>
    <row r="282" spans="1:30" ht="15.75" x14ac:dyDescent="0.2">
      <c r="A282" s="153"/>
      <c r="B282" s="154"/>
      <c r="C282" s="153"/>
      <c r="D282" s="153"/>
      <c r="E282" s="110"/>
      <c r="F282" s="153"/>
      <c r="G282" s="153"/>
      <c r="H282" s="153"/>
      <c r="I282" s="157"/>
      <c r="J282" s="152"/>
      <c r="K282" s="153"/>
      <c r="L282" s="152"/>
      <c r="M282" s="9">
        <v>0</v>
      </c>
      <c r="N282" s="9">
        <v>0</v>
      </c>
      <c r="O282" s="9">
        <v>0</v>
      </c>
      <c r="P282" s="202"/>
      <c r="Q282" s="42" t="s">
        <v>5</v>
      </c>
      <c r="R282" s="64"/>
      <c r="S282" s="28">
        <f>T282+U282</f>
        <v>2881.05</v>
      </c>
      <c r="T282" s="28">
        <v>1440.54</v>
      </c>
      <c r="U282" s="28">
        <v>1440.51</v>
      </c>
      <c r="V282" s="29">
        <f>X282</f>
        <v>2881.05</v>
      </c>
      <c r="W282" s="28">
        <v>1440.54</v>
      </c>
      <c r="X282" s="28">
        <v>2881.05</v>
      </c>
      <c r="Y282" s="8">
        <f t="shared" si="149"/>
        <v>0</v>
      </c>
      <c r="Z282" s="8">
        <f t="shared" si="149"/>
        <v>0</v>
      </c>
      <c r="AA282" s="8">
        <f>O282+U282-X282+W282</f>
        <v>0</v>
      </c>
      <c r="AB282" s="3"/>
      <c r="AC282" s="3"/>
      <c r="AD282" s="20"/>
    </row>
    <row r="283" spans="1:30" ht="15.75" x14ac:dyDescent="0.2">
      <c r="A283" s="153"/>
      <c r="B283" s="154"/>
      <c r="C283" s="153"/>
      <c r="D283" s="153"/>
      <c r="E283" s="110"/>
      <c r="F283" s="153"/>
      <c r="G283" s="153"/>
      <c r="H283" s="153"/>
      <c r="I283" s="157"/>
      <c r="J283" s="152"/>
      <c r="K283" s="153"/>
      <c r="L283" s="152"/>
      <c r="M283" s="9">
        <v>0</v>
      </c>
      <c r="N283" s="9">
        <v>0</v>
      </c>
      <c r="O283" s="9">
        <v>0</v>
      </c>
      <c r="P283" s="202"/>
      <c r="Q283" s="42" t="s">
        <v>6</v>
      </c>
      <c r="R283" s="64"/>
      <c r="S283" s="28">
        <f>T283+U283</f>
        <v>2881.05</v>
      </c>
      <c r="T283" s="28">
        <v>1440.54</v>
      </c>
      <c r="U283" s="28">
        <v>1440.51</v>
      </c>
      <c r="V283" s="29">
        <f>X283</f>
        <v>2881.05</v>
      </c>
      <c r="W283" s="28">
        <v>1440.54</v>
      </c>
      <c r="X283" s="28">
        <v>2881.05</v>
      </c>
      <c r="Y283" s="8">
        <f t="shared" si="149"/>
        <v>0</v>
      </c>
      <c r="Z283" s="8">
        <f t="shared" si="149"/>
        <v>0</v>
      </c>
      <c r="AA283" s="8">
        <f>O283+U283-X283+W283</f>
        <v>0</v>
      </c>
      <c r="AB283" s="3"/>
      <c r="AC283" s="3"/>
      <c r="AD283" s="20"/>
    </row>
    <row r="284" spans="1:30" ht="15.75" x14ac:dyDescent="0.2">
      <c r="A284" s="153"/>
      <c r="B284" s="154"/>
      <c r="C284" s="153"/>
      <c r="D284" s="153"/>
      <c r="E284" s="110"/>
      <c r="F284" s="153"/>
      <c r="G284" s="153"/>
      <c r="H284" s="153"/>
      <c r="I284" s="157"/>
      <c r="J284" s="152"/>
      <c r="K284" s="153"/>
      <c r="L284" s="152"/>
      <c r="M284" s="9">
        <v>0</v>
      </c>
      <c r="N284" s="9">
        <v>0</v>
      </c>
      <c r="O284" s="9">
        <v>0</v>
      </c>
      <c r="P284" s="202"/>
      <c r="Q284" s="42" t="s">
        <v>7</v>
      </c>
      <c r="R284" s="64"/>
      <c r="S284" s="28">
        <f>T284+U284</f>
        <v>2881.05</v>
      </c>
      <c r="T284" s="28">
        <v>1440.54</v>
      </c>
      <c r="U284" s="28">
        <v>1440.51</v>
      </c>
      <c r="V284" s="29">
        <f>X284</f>
        <v>2881.05</v>
      </c>
      <c r="W284" s="28">
        <v>1440.54</v>
      </c>
      <c r="X284" s="28">
        <v>2881.05</v>
      </c>
      <c r="Y284" s="7">
        <f t="shared" si="149"/>
        <v>0</v>
      </c>
      <c r="Z284" s="7">
        <f t="shared" si="149"/>
        <v>0</v>
      </c>
      <c r="AA284" s="7">
        <f>O284+U284-X284+W284</f>
        <v>0</v>
      </c>
      <c r="AB284" s="3"/>
      <c r="AC284" s="3"/>
      <c r="AD284" s="20"/>
    </row>
    <row r="285" spans="1:30" ht="15.75" x14ac:dyDescent="0.2">
      <c r="A285" s="153"/>
      <c r="B285" s="154"/>
      <c r="C285" s="153"/>
      <c r="D285" s="153"/>
      <c r="E285" s="111"/>
      <c r="F285" s="153"/>
      <c r="G285" s="153"/>
      <c r="H285" s="153"/>
      <c r="I285" s="157"/>
      <c r="J285" s="152"/>
      <c r="K285" s="153"/>
      <c r="L285" s="152"/>
      <c r="M285" s="106"/>
      <c r="N285" s="106"/>
      <c r="O285" s="106"/>
      <c r="P285" s="202"/>
      <c r="Q285" s="33" t="s">
        <v>3</v>
      </c>
      <c r="R285" s="66">
        <f>R284</f>
        <v>0</v>
      </c>
      <c r="S285" s="30">
        <f t="shared" ref="S285:X285" si="150">SUM(S281:S284)</f>
        <v>11524.2</v>
      </c>
      <c r="T285" s="30">
        <f t="shared" si="150"/>
        <v>5762.16</v>
      </c>
      <c r="U285" s="30">
        <f t="shared" si="150"/>
        <v>5762.04</v>
      </c>
      <c r="V285" s="30">
        <f t="shared" si="150"/>
        <v>11524.2</v>
      </c>
      <c r="W285" s="30">
        <f t="shared" si="150"/>
        <v>5762.16</v>
      </c>
      <c r="X285" s="30">
        <f t="shared" si="150"/>
        <v>11524.2</v>
      </c>
      <c r="Y285" s="107"/>
      <c r="Z285" s="107"/>
      <c r="AA285" s="107"/>
      <c r="AB285" s="54"/>
      <c r="AC285" s="54"/>
      <c r="AD285" s="55"/>
    </row>
    <row r="286" spans="1:30" ht="15.75" customHeight="1" x14ac:dyDescent="0.2">
      <c r="A286" s="152">
        <v>3</v>
      </c>
      <c r="B286" s="154" t="s">
        <v>85</v>
      </c>
      <c r="C286" s="152" t="s">
        <v>98</v>
      </c>
      <c r="D286" s="152" t="s">
        <v>180</v>
      </c>
      <c r="E286" s="152" t="s">
        <v>65</v>
      </c>
      <c r="F286" s="152"/>
      <c r="G286" s="152" t="s">
        <v>92</v>
      </c>
      <c r="H286" s="152" t="s">
        <v>90</v>
      </c>
      <c r="I286" s="156"/>
      <c r="J286" s="152"/>
      <c r="K286" s="201">
        <v>44348</v>
      </c>
      <c r="L286" s="201">
        <v>45657</v>
      </c>
      <c r="M286" s="9">
        <f>N286+O286</f>
        <v>0</v>
      </c>
      <c r="N286" s="9">
        <v>0</v>
      </c>
      <c r="O286" s="9">
        <v>0</v>
      </c>
      <c r="P286" s="202" t="s">
        <v>69</v>
      </c>
      <c r="Q286" s="42" t="s">
        <v>4</v>
      </c>
      <c r="R286" s="65"/>
      <c r="S286" s="28">
        <f>T286+U286</f>
        <v>1300</v>
      </c>
      <c r="T286" s="28">
        <v>650</v>
      </c>
      <c r="U286" s="28">
        <v>650</v>
      </c>
      <c r="V286" s="29">
        <f>X286</f>
        <v>1300</v>
      </c>
      <c r="W286" s="28">
        <v>650</v>
      </c>
      <c r="X286" s="28">
        <v>1300</v>
      </c>
      <c r="Y286" s="8">
        <f t="shared" ref="Y286:Z289" si="151">M286+S286-V286</f>
        <v>0</v>
      </c>
      <c r="Z286" s="8">
        <f t="shared" si="151"/>
        <v>0</v>
      </c>
      <c r="AA286" s="8">
        <f>O286+U286-X286+W286</f>
        <v>0</v>
      </c>
      <c r="AB286" s="3" t="s">
        <v>123</v>
      </c>
      <c r="AC286" s="3"/>
      <c r="AD286" s="20"/>
    </row>
    <row r="287" spans="1:30" ht="15.75" x14ac:dyDescent="0.2">
      <c r="A287" s="153"/>
      <c r="B287" s="154"/>
      <c r="C287" s="153"/>
      <c r="D287" s="153"/>
      <c r="E287" s="153"/>
      <c r="F287" s="153"/>
      <c r="G287" s="153"/>
      <c r="H287" s="153"/>
      <c r="I287" s="157"/>
      <c r="J287" s="152"/>
      <c r="K287" s="153"/>
      <c r="L287" s="152"/>
      <c r="M287" s="8">
        <f>N287+O287</f>
        <v>0</v>
      </c>
      <c r="N287" s="9">
        <v>0</v>
      </c>
      <c r="O287" s="9">
        <v>0</v>
      </c>
      <c r="P287" s="202"/>
      <c r="Q287" s="42" t="s">
        <v>5</v>
      </c>
      <c r="R287" s="64"/>
      <c r="S287" s="28">
        <f>T287+U287</f>
        <v>750</v>
      </c>
      <c r="T287" s="28">
        <v>375</v>
      </c>
      <c r="U287" s="28">
        <v>375</v>
      </c>
      <c r="V287" s="29">
        <f>X287</f>
        <v>750</v>
      </c>
      <c r="W287" s="28">
        <v>375</v>
      </c>
      <c r="X287" s="28">
        <v>750</v>
      </c>
      <c r="Y287" s="8">
        <f t="shared" si="151"/>
        <v>0</v>
      </c>
      <c r="Z287" s="8">
        <f t="shared" si="151"/>
        <v>0</v>
      </c>
      <c r="AA287" s="8">
        <f>O287+U287-X287+W287</f>
        <v>0</v>
      </c>
      <c r="AB287" s="3"/>
      <c r="AC287" s="3"/>
      <c r="AD287" s="20"/>
    </row>
    <row r="288" spans="1:30" ht="15.75" x14ac:dyDescent="0.2">
      <c r="A288" s="153"/>
      <c r="B288" s="154"/>
      <c r="C288" s="153"/>
      <c r="D288" s="153"/>
      <c r="E288" s="153"/>
      <c r="F288" s="153"/>
      <c r="G288" s="153"/>
      <c r="H288" s="153"/>
      <c r="I288" s="157"/>
      <c r="J288" s="152"/>
      <c r="K288" s="153"/>
      <c r="L288" s="152"/>
      <c r="M288" s="8">
        <f>N288+O288</f>
        <v>0</v>
      </c>
      <c r="N288" s="9">
        <v>0</v>
      </c>
      <c r="O288" s="9">
        <v>0</v>
      </c>
      <c r="P288" s="202"/>
      <c r="Q288" s="42" t="s">
        <v>6</v>
      </c>
      <c r="R288" s="64"/>
      <c r="S288" s="28">
        <f>T288+U288</f>
        <v>150</v>
      </c>
      <c r="T288" s="28">
        <v>75</v>
      </c>
      <c r="U288" s="28">
        <v>75</v>
      </c>
      <c r="V288" s="29">
        <f>X288</f>
        <v>150</v>
      </c>
      <c r="W288" s="28">
        <v>75</v>
      </c>
      <c r="X288" s="28">
        <v>150</v>
      </c>
      <c r="Y288" s="8">
        <f t="shared" si="151"/>
        <v>0</v>
      </c>
      <c r="Z288" s="8">
        <f t="shared" si="151"/>
        <v>0</v>
      </c>
      <c r="AA288" s="8">
        <f>O288+U288-X288+W288</f>
        <v>0</v>
      </c>
      <c r="AB288" s="3"/>
      <c r="AC288" s="3"/>
      <c r="AD288" s="20"/>
    </row>
    <row r="289" spans="1:30" ht="15.75" x14ac:dyDescent="0.2">
      <c r="A289" s="153"/>
      <c r="B289" s="154"/>
      <c r="C289" s="153"/>
      <c r="D289" s="153"/>
      <c r="E289" s="153"/>
      <c r="F289" s="153"/>
      <c r="G289" s="153"/>
      <c r="H289" s="153"/>
      <c r="I289" s="157"/>
      <c r="J289" s="152"/>
      <c r="K289" s="153"/>
      <c r="L289" s="152"/>
      <c r="M289" s="8">
        <f>N289+O289</f>
        <v>0</v>
      </c>
      <c r="N289" s="9">
        <v>0</v>
      </c>
      <c r="O289" s="9">
        <v>0</v>
      </c>
      <c r="P289" s="202"/>
      <c r="Q289" s="42" t="s">
        <v>7</v>
      </c>
      <c r="R289" s="64"/>
      <c r="S289" s="28">
        <f>T289+U289</f>
        <v>150</v>
      </c>
      <c r="T289" s="28">
        <v>75</v>
      </c>
      <c r="U289" s="28">
        <v>75</v>
      </c>
      <c r="V289" s="29">
        <f>X289</f>
        <v>150</v>
      </c>
      <c r="W289" s="28">
        <v>75</v>
      </c>
      <c r="X289" s="28">
        <v>150</v>
      </c>
      <c r="Y289" s="7">
        <f t="shared" si="151"/>
        <v>0</v>
      </c>
      <c r="Z289" s="7">
        <f t="shared" si="151"/>
        <v>0</v>
      </c>
      <c r="AA289" s="7">
        <f>O289+U289-X289+W289</f>
        <v>0</v>
      </c>
      <c r="AB289" s="3"/>
      <c r="AC289" s="3"/>
      <c r="AD289" s="20"/>
    </row>
    <row r="290" spans="1:30" ht="15.75" x14ac:dyDescent="0.2">
      <c r="A290" s="153"/>
      <c r="B290" s="154"/>
      <c r="C290" s="153"/>
      <c r="D290" s="153"/>
      <c r="E290" s="153"/>
      <c r="F290" s="153"/>
      <c r="G290" s="153"/>
      <c r="H290" s="153"/>
      <c r="I290" s="157"/>
      <c r="J290" s="152"/>
      <c r="K290" s="153"/>
      <c r="L290" s="152"/>
      <c r="M290" s="106"/>
      <c r="N290" s="106"/>
      <c r="O290" s="106"/>
      <c r="P290" s="202"/>
      <c r="Q290" s="33" t="s">
        <v>3</v>
      </c>
      <c r="R290" s="66">
        <f>R289</f>
        <v>0</v>
      </c>
      <c r="S290" s="30">
        <f t="shared" ref="S290:X290" si="152">SUM(S286:S289)</f>
        <v>2350</v>
      </c>
      <c r="T290" s="30">
        <f t="shared" si="152"/>
        <v>1175</v>
      </c>
      <c r="U290" s="30">
        <f t="shared" si="152"/>
        <v>1175</v>
      </c>
      <c r="V290" s="30">
        <f t="shared" si="152"/>
        <v>2350</v>
      </c>
      <c r="W290" s="30">
        <f t="shared" si="152"/>
        <v>1175</v>
      </c>
      <c r="X290" s="30">
        <f t="shared" si="152"/>
        <v>2350</v>
      </c>
      <c r="Y290" s="107"/>
      <c r="Z290" s="107"/>
      <c r="AA290" s="107"/>
      <c r="AB290" s="54"/>
      <c r="AC290" s="54"/>
      <c r="AD290" s="55"/>
    </row>
    <row r="291" spans="1:30" ht="15.75" x14ac:dyDescent="0.2">
      <c r="A291" s="152">
        <v>4</v>
      </c>
      <c r="B291" s="154" t="s">
        <v>85</v>
      </c>
      <c r="C291" s="152" t="s">
        <v>91</v>
      </c>
      <c r="D291" s="152" t="s">
        <v>179</v>
      </c>
      <c r="E291" s="152" t="s">
        <v>65</v>
      </c>
      <c r="F291" s="152"/>
      <c r="G291" s="152" t="s">
        <v>92</v>
      </c>
      <c r="H291" s="152" t="s">
        <v>90</v>
      </c>
      <c r="I291" s="156"/>
      <c r="J291" s="152"/>
      <c r="K291" s="201">
        <v>44197</v>
      </c>
      <c r="L291" s="201">
        <v>45657</v>
      </c>
      <c r="M291" s="9">
        <f>N291+O291</f>
        <v>0</v>
      </c>
      <c r="N291" s="9">
        <v>0</v>
      </c>
      <c r="O291" s="9">
        <v>0</v>
      </c>
      <c r="P291" s="202" t="s">
        <v>69</v>
      </c>
      <c r="Q291" s="42" t="s">
        <v>4</v>
      </c>
      <c r="R291" s="65"/>
      <c r="S291" s="28">
        <f>T291+U291</f>
        <v>1850</v>
      </c>
      <c r="T291" s="28">
        <v>925</v>
      </c>
      <c r="U291" s="28">
        <v>925</v>
      </c>
      <c r="V291" s="29">
        <f>X291</f>
        <v>1850</v>
      </c>
      <c r="W291" s="28">
        <v>925</v>
      </c>
      <c r="X291" s="28">
        <v>1850</v>
      </c>
      <c r="Y291" s="8">
        <f t="shared" ref="Y291:Z294" si="153">M291+S291-V291</f>
        <v>0</v>
      </c>
      <c r="Z291" s="8">
        <f t="shared" si="153"/>
        <v>0</v>
      </c>
      <c r="AA291" s="8">
        <f>O291+U291-X291+W291</f>
        <v>0</v>
      </c>
      <c r="AB291" s="3" t="s">
        <v>125</v>
      </c>
      <c r="AC291" s="3"/>
      <c r="AD291" s="20"/>
    </row>
    <row r="292" spans="1:30" ht="15.75" x14ac:dyDescent="0.2">
      <c r="A292" s="153"/>
      <c r="B292" s="154"/>
      <c r="C292" s="152"/>
      <c r="D292" s="152"/>
      <c r="E292" s="153"/>
      <c r="F292" s="152"/>
      <c r="G292" s="152"/>
      <c r="H292" s="152"/>
      <c r="I292" s="156"/>
      <c r="J292" s="152"/>
      <c r="K292" s="201"/>
      <c r="L292" s="201"/>
      <c r="M292" s="8">
        <f>N292+O292</f>
        <v>0</v>
      </c>
      <c r="N292" s="8">
        <f t="shared" ref="N292:O294" si="154">Z291</f>
        <v>0</v>
      </c>
      <c r="O292" s="8">
        <f t="shared" si="154"/>
        <v>0</v>
      </c>
      <c r="P292" s="202"/>
      <c r="Q292" s="42" t="s">
        <v>5</v>
      </c>
      <c r="R292" s="64"/>
      <c r="S292" s="28">
        <f>T292+U292</f>
        <v>450</v>
      </c>
      <c r="T292" s="28">
        <v>225</v>
      </c>
      <c r="U292" s="28">
        <v>225</v>
      </c>
      <c r="V292" s="29">
        <f>X292</f>
        <v>450</v>
      </c>
      <c r="W292" s="28">
        <v>225</v>
      </c>
      <c r="X292" s="28">
        <v>450</v>
      </c>
      <c r="Y292" s="8">
        <f t="shared" si="153"/>
        <v>0</v>
      </c>
      <c r="Z292" s="8">
        <f t="shared" si="153"/>
        <v>0</v>
      </c>
      <c r="AA292" s="8">
        <f>O292+U292-X292+W292</f>
        <v>0</v>
      </c>
      <c r="AB292" s="3"/>
      <c r="AC292" s="3"/>
      <c r="AD292" s="20"/>
    </row>
    <row r="293" spans="1:30" ht="15.75" x14ac:dyDescent="0.2">
      <c r="A293" s="153"/>
      <c r="B293" s="154"/>
      <c r="C293" s="152"/>
      <c r="D293" s="152"/>
      <c r="E293" s="153"/>
      <c r="F293" s="152"/>
      <c r="G293" s="152"/>
      <c r="H293" s="152"/>
      <c r="I293" s="156"/>
      <c r="J293" s="152"/>
      <c r="K293" s="201"/>
      <c r="L293" s="201"/>
      <c r="M293" s="8">
        <f>N293+O293</f>
        <v>0</v>
      </c>
      <c r="N293" s="8">
        <f t="shared" si="154"/>
        <v>0</v>
      </c>
      <c r="O293" s="8">
        <f t="shared" si="154"/>
        <v>0</v>
      </c>
      <c r="P293" s="202"/>
      <c r="Q293" s="42" t="s">
        <v>6</v>
      </c>
      <c r="R293" s="64"/>
      <c r="S293" s="28">
        <f>T293+U293</f>
        <v>225</v>
      </c>
      <c r="T293" s="28">
        <v>112.5</v>
      </c>
      <c r="U293" s="28">
        <v>112.5</v>
      </c>
      <c r="V293" s="29">
        <f>X293</f>
        <v>225</v>
      </c>
      <c r="W293" s="28">
        <v>112.5</v>
      </c>
      <c r="X293" s="28">
        <v>225</v>
      </c>
      <c r="Y293" s="8">
        <f t="shared" si="153"/>
        <v>0</v>
      </c>
      <c r="Z293" s="8">
        <f t="shared" si="153"/>
        <v>0</v>
      </c>
      <c r="AA293" s="8">
        <f>O293+U293-X293+W293</f>
        <v>0</v>
      </c>
      <c r="AB293" s="3"/>
      <c r="AC293" s="3"/>
      <c r="AD293" s="20"/>
    </row>
    <row r="294" spans="1:30" ht="15.75" x14ac:dyDescent="0.2">
      <c r="A294" s="153"/>
      <c r="B294" s="154"/>
      <c r="C294" s="152"/>
      <c r="D294" s="152"/>
      <c r="E294" s="153"/>
      <c r="F294" s="152"/>
      <c r="G294" s="152"/>
      <c r="H294" s="152"/>
      <c r="I294" s="156"/>
      <c r="J294" s="152"/>
      <c r="K294" s="201"/>
      <c r="L294" s="201"/>
      <c r="M294" s="8">
        <f>N294+O294</f>
        <v>0</v>
      </c>
      <c r="N294" s="8">
        <f t="shared" si="154"/>
        <v>0</v>
      </c>
      <c r="O294" s="8">
        <f t="shared" si="154"/>
        <v>0</v>
      </c>
      <c r="P294" s="202"/>
      <c r="Q294" s="42" t="s">
        <v>7</v>
      </c>
      <c r="R294" s="64"/>
      <c r="S294" s="28">
        <f>T294+U294</f>
        <v>150</v>
      </c>
      <c r="T294" s="28">
        <v>75</v>
      </c>
      <c r="U294" s="28">
        <v>75</v>
      </c>
      <c r="V294" s="29">
        <f>X294</f>
        <v>150</v>
      </c>
      <c r="W294" s="28">
        <v>75</v>
      </c>
      <c r="X294" s="28">
        <v>150</v>
      </c>
      <c r="Y294" s="7">
        <f t="shared" si="153"/>
        <v>0</v>
      </c>
      <c r="Z294" s="7">
        <f t="shared" si="153"/>
        <v>0</v>
      </c>
      <c r="AA294" s="7">
        <f>O294+U294-X294+W294</f>
        <v>0</v>
      </c>
      <c r="AB294" s="3"/>
      <c r="AC294" s="3"/>
      <c r="AD294" s="20"/>
    </row>
    <row r="295" spans="1:30" ht="15.75" x14ac:dyDescent="0.2">
      <c r="A295" s="153"/>
      <c r="B295" s="154"/>
      <c r="C295" s="152"/>
      <c r="D295" s="152"/>
      <c r="E295" s="153"/>
      <c r="F295" s="152"/>
      <c r="G295" s="152"/>
      <c r="H295" s="152"/>
      <c r="I295" s="156"/>
      <c r="J295" s="152"/>
      <c r="K295" s="201"/>
      <c r="L295" s="201"/>
      <c r="M295" s="106"/>
      <c r="N295" s="106"/>
      <c r="O295" s="106"/>
      <c r="P295" s="202"/>
      <c r="Q295" s="33" t="s">
        <v>3</v>
      </c>
      <c r="R295" s="66">
        <f>R294</f>
        <v>0</v>
      </c>
      <c r="S295" s="30">
        <f t="shared" ref="S295:X295" si="155">SUM(S291:S294)</f>
        <v>2675</v>
      </c>
      <c r="T295" s="30">
        <f t="shared" si="155"/>
        <v>1337.5</v>
      </c>
      <c r="U295" s="30">
        <f t="shared" si="155"/>
        <v>1337.5</v>
      </c>
      <c r="V295" s="30">
        <f t="shared" si="155"/>
        <v>2675</v>
      </c>
      <c r="W295" s="30">
        <f t="shared" si="155"/>
        <v>1337.5</v>
      </c>
      <c r="X295" s="30">
        <f t="shared" si="155"/>
        <v>2675</v>
      </c>
      <c r="Y295" s="107"/>
      <c r="Z295" s="107"/>
      <c r="AA295" s="107"/>
      <c r="AB295" s="54"/>
      <c r="AC295" s="54"/>
      <c r="AD295" s="55"/>
    </row>
    <row r="296" spans="1:30" ht="15.75" customHeight="1" x14ac:dyDescent="0.2">
      <c r="A296" s="152">
        <v>5</v>
      </c>
      <c r="B296" s="154" t="s">
        <v>85</v>
      </c>
      <c r="C296" s="152" t="s">
        <v>96</v>
      </c>
      <c r="D296" s="152" t="s">
        <v>187</v>
      </c>
      <c r="E296" s="152" t="s">
        <v>65</v>
      </c>
      <c r="F296" s="152"/>
      <c r="G296" s="109" t="s">
        <v>188</v>
      </c>
      <c r="H296" s="152" t="s">
        <v>90</v>
      </c>
      <c r="I296" s="156"/>
      <c r="J296" s="152"/>
      <c r="K296" s="201">
        <v>44197</v>
      </c>
      <c r="L296" s="201">
        <v>45657</v>
      </c>
      <c r="M296" s="9">
        <f>N296+O296</f>
        <v>0</v>
      </c>
      <c r="N296" s="9">
        <v>0</v>
      </c>
      <c r="O296" s="9">
        <v>0</v>
      </c>
      <c r="P296" s="202" t="s">
        <v>69</v>
      </c>
      <c r="Q296" s="42" t="s">
        <v>4</v>
      </c>
      <c r="R296" s="65"/>
      <c r="S296" s="28">
        <f>T296+U296</f>
        <v>550</v>
      </c>
      <c r="T296" s="28">
        <v>275</v>
      </c>
      <c r="U296" s="28">
        <v>275</v>
      </c>
      <c r="V296" s="29">
        <f>X296</f>
        <v>550</v>
      </c>
      <c r="W296" s="28">
        <v>275</v>
      </c>
      <c r="X296" s="28">
        <v>550</v>
      </c>
      <c r="Y296" s="8">
        <f t="shared" ref="Y296:Z299" si="156">M296+S296-V296</f>
        <v>0</v>
      </c>
      <c r="Z296" s="8">
        <f t="shared" si="156"/>
        <v>0</v>
      </c>
      <c r="AA296" s="8">
        <f>O296+U296-X296+W296</f>
        <v>0</v>
      </c>
      <c r="AB296" s="3" t="s">
        <v>123</v>
      </c>
      <c r="AC296" s="3"/>
      <c r="AD296" s="20"/>
    </row>
    <row r="297" spans="1:30" ht="15.75" x14ac:dyDescent="0.2">
      <c r="A297" s="153"/>
      <c r="B297" s="154"/>
      <c r="C297" s="153"/>
      <c r="D297" s="153"/>
      <c r="E297" s="153"/>
      <c r="F297" s="153"/>
      <c r="G297" s="110"/>
      <c r="H297" s="153"/>
      <c r="I297" s="157"/>
      <c r="J297" s="152"/>
      <c r="K297" s="153"/>
      <c r="L297" s="152"/>
      <c r="M297" s="8">
        <f>N297+O297</f>
        <v>0</v>
      </c>
      <c r="N297" s="8">
        <f t="shared" ref="N297:O299" si="157">Z296</f>
        <v>0</v>
      </c>
      <c r="O297" s="8">
        <f t="shared" si="157"/>
        <v>0</v>
      </c>
      <c r="P297" s="202"/>
      <c r="Q297" s="42" t="s">
        <v>5</v>
      </c>
      <c r="R297" s="64"/>
      <c r="S297" s="28">
        <f>T297+U297</f>
        <v>375</v>
      </c>
      <c r="T297" s="28">
        <v>187.5</v>
      </c>
      <c r="U297" s="28">
        <v>187.5</v>
      </c>
      <c r="V297" s="29">
        <f>X297</f>
        <v>375</v>
      </c>
      <c r="W297" s="28">
        <v>187.5</v>
      </c>
      <c r="X297" s="28">
        <v>375</v>
      </c>
      <c r="Y297" s="8">
        <f t="shared" si="156"/>
        <v>0</v>
      </c>
      <c r="Z297" s="8">
        <f t="shared" si="156"/>
        <v>0</v>
      </c>
      <c r="AA297" s="8">
        <f>O297+U297-X297+W297</f>
        <v>0</v>
      </c>
      <c r="AB297" s="3"/>
      <c r="AC297" s="3"/>
      <c r="AD297" s="20"/>
    </row>
    <row r="298" spans="1:30" ht="15.75" x14ac:dyDescent="0.2">
      <c r="A298" s="153"/>
      <c r="B298" s="154"/>
      <c r="C298" s="153"/>
      <c r="D298" s="153"/>
      <c r="E298" s="153"/>
      <c r="F298" s="153"/>
      <c r="G298" s="110"/>
      <c r="H298" s="153"/>
      <c r="I298" s="157"/>
      <c r="J298" s="152"/>
      <c r="K298" s="153"/>
      <c r="L298" s="152"/>
      <c r="M298" s="8">
        <f>N298+O298</f>
        <v>0</v>
      </c>
      <c r="N298" s="8">
        <f t="shared" si="157"/>
        <v>0</v>
      </c>
      <c r="O298" s="8">
        <f t="shared" si="157"/>
        <v>0</v>
      </c>
      <c r="P298" s="202"/>
      <c r="Q298" s="42" t="s">
        <v>6</v>
      </c>
      <c r="R298" s="64"/>
      <c r="S298" s="28">
        <f>T298+U298</f>
        <v>150</v>
      </c>
      <c r="T298" s="28">
        <v>75</v>
      </c>
      <c r="U298" s="28">
        <v>75</v>
      </c>
      <c r="V298" s="29">
        <f>X298</f>
        <v>150</v>
      </c>
      <c r="W298" s="28">
        <v>75</v>
      </c>
      <c r="X298" s="28">
        <v>150</v>
      </c>
      <c r="Y298" s="8">
        <f t="shared" si="156"/>
        <v>0</v>
      </c>
      <c r="Z298" s="8">
        <f t="shared" si="156"/>
        <v>0</v>
      </c>
      <c r="AA298" s="8">
        <f>O298+U298-X298+W298</f>
        <v>0</v>
      </c>
      <c r="AB298" s="3"/>
      <c r="AC298" s="3"/>
      <c r="AD298" s="20"/>
    </row>
    <row r="299" spans="1:30" ht="15.75" x14ac:dyDescent="0.2">
      <c r="A299" s="153"/>
      <c r="B299" s="154"/>
      <c r="C299" s="153"/>
      <c r="D299" s="153"/>
      <c r="E299" s="153"/>
      <c r="F299" s="153"/>
      <c r="G299" s="110"/>
      <c r="H299" s="153"/>
      <c r="I299" s="157"/>
      <c r="J299" s="152"/>
      <c r="K299" s="153"/>
      <c r="L299" s="152"/>
      <c r="M299" s="8">
        <f>N299+O299</f>
        <v>0</v>
      </c>
      <c r="N299" s="8">
        <f t="shared" si="157"/>
        <v>0</v>
      </c>
      <c r="O299" s="8">
        <f t="shared" si="157"/>
        <v>0</v>
      </c>
      <c r="P299" s="202"/>
      <c r="Q299" s="42" t="s">
        <v>7</v>
      </c>
      <c r="R299" s="64"/>
      <c r="S299" s="28">
        <f>T299+U299</f>
        <v>225</v>
      </c>
      <c r="T299" s="28">
        <v>112.5</v>
      </c>
      <c r="U299" s="28">
        <v>112.5</v>
      </c>
      <c r="V299" s="29">
        <f>X299</f>
        <v>225</v>
      </c>
      <c r="W299" s="28">
        <v>112.5</v>
      </c>
      <c r="X299" s="28">
        <v>225</v>
      </c>
      <c r="Y299" s="7">
        <f t="shared" si="156"/>
        <v>0</v>
      </c>
      <c r="Z299" s="7">
        <f t="shared" si="156"/>
        <v>0</v>
      </c>
      <c r="AA299" s="7">
        <f>O299+U299-X299+W299</f>
        <v>0</v>
      </c>
      <c r="AB299" s="3"/>
      <c r="AC299" s="3"/>
      <c r="AD299" s="20"/>
    </row>
    <row r="300" spans="1:30" ht="15.75" x14ac:dyDescent="0.2">
      <c r="A300" s="153"/>
      <c r="B300" s="154"/>
      <c r="C300" s="153"/>
      <c r="D300" s="153"/>
      <c r="E300" s="153"/>
      <c r="F300" s="153"/>
      <c r="G300" s="111"/>
      <c r="H300" s="153"/>
      <c r="I300" s="157"/>
      <c r="J300" s="152"/>
      <c r="K300" s="153"/>
      <c r="L300" s="152"/>
      <c r="M300" s="106"/>
      <c r="N300" s="106"/>
      <c r="O300" s="106"/>
      <c r="P300" s="202"/>
      <c r="Q300" s="33" t="s">
        <v>3</v>
      </c>
      <c r="R300" s="66">
        <f>R299</f>
        <v>0</v>
      </c>
      <c r="S300" s="30">
        <f t="shared" ref="S300:X300" si="158">SUM(S296:S299)</f>
        <v>1300</v>
      </c>
      <c r="T300" s="30">
        <f t="shared" si="158"/>
        <v>650</v>
      </c>
      <c r="U300" s="30">
        <f t="shared" si="158"/>
        <v>650</v>
      </c>
      <c r="V300" s="30">
        <f t="shared" si="158"/>
        <v>1300</v>
      </c>
      <c r="W300" s="30">
        <f t="shared" si="158"/>
        <v>650</v>
      </c>
      <c r="X300" s="30">
        <f t="shared" si="158"/>
        <v>1300</v>
      </c>
      <c r="Y300" s="107"/>
      <c r="Z300" s="107"/>
      <c r="AA300" s="107"/>
      <c r="AB300" s="54"/>
      <c r="AC300" s="54"/>
      <c r="AD300" s="55"/>
    </row>
    <row r="301" spans="1:30" ht="15.75" x14ac:dyDescent="0.2">
      <c r="A301" s="152">
        <v>6</v>
      </c>
      <c r="B301" s="154" t="s">
        <v>85</v>
      </c>
      <c r="C301" s="158" t="s">
        <v>99</v>
      </c>
      <c r="D301" s="152" t="s">
        <v>189</v>
      </c>
      <c r="E301" s="152" t="s">
        <v>65</v>
      </c>
      <c r="F301" s="152"/>
      <c r="G301" s="109" t="s">
        <v>188</v>
      </c>
      <c r="H301" s="152" t="s">
        <v>90</v>
      </c>
      <c r="I301" s="156"/>
      <c r="J301" s="152"/>
      <c r="K301" s="201">
        <v>44197</v>
      </c>
      <c r="L301" s="201">
        <v>45657</v>
      </c>
      <c r="M301" s="9">
        <f>N301+O301</f>
        <v>0</v>
      </c>
      <c r="N301" s="9">
        <v>0</v>
      </c>
      <c r="O301" s="9">
        <v>0</v>
      </c>
      <c r="P301" s="202" t="s">
        <v>69</v>
      </c>
      <c r="Q301" s="42" t="s">
        <v>4</v>
      </c>
      <c r="R301" s="65"/>
      <c r="S301" s="28">
        <f>T301+U301</f>
        <v>600</v>
      </c>
      <c r="T301" s="28">
        <v>300</v>
      </c>
      <c r="U301" s="28">
        <v>300</v>
      </c>
      <c r="V301" s="29">
        <f>X301</f>
        <v>600</v>
      </c>
      <c r="W301" s="28">
        <v>300</v>
      </c>
      <c r="X301" s="28">
        <v>600</v>
      </c>
      <c r="Y301" s="8">
        <f t="shared" ref="Y301:Z304" si="159">M301+S301-V301</f>
        <v>0</v>
      </c>
      <c r="Z301" s="8">
        <f t="shared" si="159"/>
        <v>0</v>
      </c>
      <c r="AA301" s="8">
        <f>O301+U301-X301+W301</f>
        <v>0</v>
      </c>
      <c r="AB301" s="3" t="s">
        <v>123</v>
      </c>
      <c r="AC301" s="3"/>
      <c r="AD301" s="20"/>
    </row>
    <row r="302" spans="1:30" ht="15.75" x14ac:dyDescent="0.2">
      <c r="A302" s="153"/>
      <c r="B302" s="154"/>
      <c r="C302" s="126"/>
      <c r="D302" s="153"/>
      <c r="E302" s="153"/>
      <c r="F302" s="153"/>
      <c r="G302" s="110"/>
      <c r="H302" s="153"/>
      <c r="I302" s="157"/>
      <c r="J302" s="152"/>
      <c r="K302" s="153"/>
      <c r="L302" s="152"/>
      <c r="M302" s="8">
        <f>N302+O302</f>
        <v>0</v>
      </c>
      <c r="N302" s="8">
        <f t="shared" ref="N302:O304" si="160">Z301</f>
        <v>0</v>
      </c>
      <c r="O302" s="8">
        <f t="shared" si="160"/>
        <v>0</v>
      </c>
      <c r="P302" s="202"/>
      <c r="Q302" s="42" t="s">
        <v>5</v>
      </c>
      <c r="R302" s="64"/>
      <c r="S302" s="28">
        <f>T302+U302</f>
        <v>375</v>
      </c>
      <c r="T302" s="28">
        <v>187.5</v>
      </c>
      <c r="U302" s="28">
        <v>187.5</v>
      </c>
      <c r="V302" s="29">
        <f>X302</f>
        <v>375</v>
      </c>
      <c r="W302" s="28">
        <v>187.5</v>
      </c>
      <c r="X302" s="28">
        <v>375</v>
      </c>
      <c r="Y302" s="8">
        <f t="shared" si="159"/>
        <v>0</v>
      </c>
      <c r="Z302" s="8">
        <f t="shared" si="159"/>
        <v>0</v>
      </c>
      <c r="AA302" s="8">
        <f>O302+U302-X302+W302</f>
        <v>0</v>
      </c>
      <c r="AB302" s="3"/>
      <c r="AC302" s="3"/>
      <c r="AD302" s="20"/>
    </row>
    <row r="303" spans="1:30" ht="15.75" x14ac:dyDescent="0.2">
      <c r="A303" s="153"/>
      <c r="B303" s="154"/>
      <c r="C303" s="126"/>
      <c r="D303" s="153"/>
      <c r="E303" s="153"/>
      <c r="F303" s="153"/>
      <c r="G303" s="110"/>
      <c r="H303" s="153"/>
      <c r="I303" s="157"/>
      <c r="J303" s="152"/>
      <c r="K303" s="153"/>
      <c r="L303" s="152"/>
      <c r="M303" s="8">
        <f>N303+O303</f>
        <v>0</v>
      </c>
      <c r="N303" s="8">
        <f t="shared" si="160"/>
        <v>0</v>
      </c>
      <c r="O303" s="8">
        <f t="shared" si="160"/>
        <v>0</v>
      </c>
      <c r="P303" s="202"/>
      <c r="Q303" s="42" t="s">
        <v>6</v>
      </c>
      <c r="R303" s="64"/>
      <c r="S303" s="28">
        <f>T303+U303</f>
        <v>150</v>
      </c>
      <c r="T303" s="28">
        <v>75</v>
      </c>
      <c r="U303" s="28">
        <v>75</v>
      </c>
      <c r="V303" s="29">
        <f>X303</f>
        <v>150</v>
      </c>
      <c r="W303" s="28">
        <v>75</v>
      </c>
      <c r="X303" s="28">
        <v>150</v>
      </c>
      <c r="Y303" s="8">
        <f t="shared" si="159"/>
        <v>0</v>
      </c>
      <c r="Z303" s="8">
        <f t="shared" si="159"/>
        <v>0</v>
      </c>
      <c r="AA303" s="8">
        <f>O303+U303-X303+W303</f>
        <v>0</v>
      </c>
      <c r="AB303" s="3"/>
      <c r="AC303" s="3"/>
      <c r="AD303" s="20"/>
    </row>
    <row r="304" spans="1:30" ht="15.75" x14ac:dyDescent="0.2">
      <c r="A304" s="153"/>
      <c r="B304" s="154"/>
      <c r="C304" s="126"/>
      <c r="D304" s="153"/>
      <c r="E304" s="153"/>
      <c r="F304" s="153"/>
      <c r="G304" s="110"/>
      <c r="H304" s="153"/>
      <c r="I304" s="157"/>
      <c r="J304" s="152"/>
      <c r="K304" s="153"/>
      <c r="L304" s="152"/>
      <c r="M304" s="8">
        <f>N304+O304</f>
        <v>0</v>
      </c>
      <c r="N304" s="8">
        <f t="shared" si="160"/>
        <v>0</v>
      </c>
      <c r="O304" s="8">
        <f t="shared" si="160"/>
        <v>0</v>
      </c>
      <c r="P304" s="202"/>
      <c r="Q304" s="42" t="s">
        <v>7</v>
      </c>
      <c r="R304" s="64"/>
      <c r="S304" s="28">
        <f>T304+U304</f>
        <v>75</v>
      </c>
      <c r="T304" s="28">
        <v>37.5</v>
      </c>
      <c r="U304" s="28">
        <v>37.5</v>
      </c>
      <c r="V304" s="29">
        <f>X304</f>
        <v>75</v>
      </c>
      <c r="W304" s="28">
        <v>37.5</v>
      </c>
      <c r="X304" s="28">
        <v>75</v>
      </c>
      <c r="Y304" s="7">
        <f t="shared" si="159"/>
        <v>0</v>
      </c>
      <c r="Z304" s="7">
        <f t="shared" si="159"/>
        <v>0</v>
      </c>
      <c r="AA304" s="7">
        <f>O304+U304-X304+W304</f>
        <v>0</v>
      </c>
      <c r="AB304" s="3"/>
      <c r="AC304" s="3"/>
      <c r="AD304" s="20"/>
    </row>
    <row r="305" spans="1:30" ht="15.75" x14ac:dyDescent="0.2">
      <c r="A305" s="153"/>
      <c r="B305" s="154"/>
      <c r="C305" s="127"/>
      <c r="D305" s="153"/>
      <c r="E305" s="153"/>
      <c r="F305" s="153"/>
      <c r="G305" s="111"/>
      <c r="H305" s="153"/>
      <c r="I305" s="157"/>
      <c r="J305" s="152"/>
      <c r="K305" s="153"/>
      <c r="L305" s="152"/>
      <c r="M305" s="106"/>
      <c r="N305" s="106"/>
      <c r="O305" s="106"/>
      <c r="P305" s="202"/>
      <c r="Q305" s="33" t="s">
        <v>3</v>
      </c>
      <c r="R305" s="66">
        <f>R304</f>
        <v>0</v>
      </c>
      <c r="S305" s="30">
        <f t="shared" ref="S305:X305" si="161">SUM(S301:S304)</f>
        <v>1200</v>
      </c>
      <c r="T305" s="30">
        <f t="shared" si="161"/>
        <v>600</v>
      </c>
      <c r="U305" s="30">
        <f t="shared" si="161"/>
        <v>600</v>
      </c>
      <c r="V305" s="30">
        <f t="shared" si="161"/>
        <v>1200</v>
      </c>
      <c r="W305" s="30">
        <f t="shared" si="161"/>
        <v>600</v>
      </c>
      <c r="X305" s="30">
        <f t="shared" si="161"/>
        <v>1200</v>
      </c>
      <c r="Y305" s="107"/>
      <c r="Z305" s="107"/>
      <c r="AA305" s="107"/>
      <c r="AB305" s="54"/>
      <c r="AC305" s="54"/>
      <c r="AD305" s="55"/>
    </row>
    <row r="306" spans="1:30" ht="15.75" x14ac:dyDescent="0.2">
      <c r="A306" s="152">
        <v>7</v>
      </c>
      <c r="B306" s="154" t="s">
        <v>85</v>
      </c>
      <c r="C306" s="158" t="s">
        <v>190</v>
      </c>
      <c r="D306" s="152" t="s">
        <v>191</v>
      </c>
      <c r="E306" s="152" t="s">
        <v>65</v>
      </c>
      <c r="F306" s="152"/>
      <c r="G306" s="109" t="s">
        <v>188</v>
      </c>
      <c r="H306" s="152" t="s">
        <v>90</v>
      </c>
      <c r="I306" s="156"/>
      <c r="J306" s="152"/>
      <c r="K306" s="201">
        <v>44785</v>
      </c>
      <c r="L306" s="201">
        <v>45657</v>
      </c>
      <c r="M306" s="9">
        <f>N306+O306</f>
        <v>0</v>
      </c>
      <c r="N306" s="9">
        <v>0</v>
      </c>
      <c r="O306" s="9">
        <v>0</v>
      </c>
      <c r="P306" s="202" t="s">
        <v>69</v>
      </c>
      <c r="Q306" s="42" t="s">
        <v>4</v>
      </c>
      <c r="R306" s="65"/>
      <c r="S306" s="28">
        <f>T306+U306</f>
        <v>750</v>
      </c>
      <c r="T306" s="28">
        <v>375</v>
      </c>
      <c r="U306" s="28">
        <v>375</v>
      </c>
      <c r="V306" s="29">
        <f>X306</f>
        <v>750</v>
      </c>
      <c r="W306" s="28">
        <v>375</v>
      </c>
      <c r="X306" s="28">
        <v>750</v>
      </c>
      <c r="Y306" s="8">
        <f t="shared" ref="Y306:Z309" si="162">M306+S306-V306</f>
        <v>0</v>
      </c>
      <c r="Z306" s="8">
        <f t="shared" si="162"/>
        <v>0</v>
      </c>
      <c r="AA306" s="8">
        <f>O306+U306-X306+W306</f>
        <v>0</v>
      </c>
      <c r="AB306" s="3" t="s">
        <v>123</v>
      </c>
      <c r="AC306" s="3"/>
      <c r="AD306" s="20"/>
    </row>
    <row r="307" spans="1:30" ht="15.75" x14ac:dyDescent="0.2">
      <c r="A307" s="153"/>
      <c r="B307" s="154"/>
      <c r="C307" s="126"/>
      <c r="D307" s="153"/>
      <c r="E307" s="153"/>
      <c r="F307" s="153"/>
      <c r="G307" s="110"/>
      <c r="H307" s="153"/>
      <c r="I307" s="157"/>
      <c r="J307" s="152"/>
      <c r="K307" s="153"/>
      <c r="L307" s="152"/>
      <c r="M307" s="8">
        <f>N307+O307</f>
        <v>0</v>
      </c>
      <c r="N307" s="8">
        <f t="shared" ref="N307:O309" si="163">Z306</f>
        <v>0</v>
      </c>
      <c r="O307" s="8">
        <f t="shared" si="163"/>
        <v>0</v>
      </c>
      <c r="P307" s="202"/>
      <c r="Q307" s="42" t="s">
        <v>5</v>
      </c>
      <c r="R307" s="64"/>
      <c r="S307" s="28">
        <f>T307+U307</f>
        <v>600</v>
      </c>
      <c r="T307" s="28">
        <v>300</v>
      </c>
      <c r="U307" s="28">
        <v>300</v>
      </c>
      <c r="V307" s="29">
        <f>X307</f>
        <v>600</v>
      </c>
      <c r="W307" s="28">
        <v>300</v>
      </c>
      <c r="X307" s="28">
        <v>600</v>
      </c>
      <c r="Y307" s="8">
        <f t="shared" si="162"/>
        <v>0</v>
      </c>
      <c r="Z307" s="8">
        <f t="shared" si="162"/>
        <v>0</v>
      </c>
      <c r="AA307" s="8">
        <f>O307+U307-X307+W307</f>
        <v>0</v>
      </c>
      <c r="AB307" s="3"/>
      <c r="AC307" s="3"/>
      <c r="AD307" s="20"/>
    </row>
    <row r="308" spans="1:30" ht="15.75" x14ac:dyDescent="0.2">
      <c r="A308" s="153"/>
      <c r="B308" s="154"/>
      <c r="C308" s="126"/>
      <c r="D308" s="153"/>
      <c r="E308" s="153"/>
      <c r="F308" s="153"/>
      <c r="G308" s="110"/>
      <c r="H308" s="153"/>
      <c r="I308" s="157"/>
      <c r="J308" s="152"/>
      <c r="K308" s="153"/>
      <c r="L308" s="152"/>
      <c r="M308" s="8">
        <f>N308+O308</f>
        <v>0</v>
      </c>
      <c r="N308" s="8">
        <f t="shared" si="163"/>
        <v>0</v>
      </c>
      <c r="O308" s="8">
        <f t="shared" si="163"/>
        <v>0</v>
      </c>
      <c r="P308" s="202"/>
      <c r="Q308" s="42" t="s">
        <v>6</v>
      </c>
      <c r="R308" s="64"/>
      <c r="S308" s="28">
        <f>T308+U308</f>
        <v>75</v>
      </c>
      <c r="T308" s="28">
        <v>37.5</v>
      </c>
      <c r="U308" s="28">
        <v>37.5</v>
      </c>
      <c r="V308" s="29">
        <f>X308</f>
        <v>75</v>
      </c>
      <c r="W308" s="28">
        <v>37.5</v>
      </c>
      <c r="X308" s="28">
        <v>75</v>
      </c>
      <c r="Y308" s="8">
        <f t="shared" si="162"/>
        <v>0</v>
      </c>
      <c r="Z308" s="8">
        <f t="shared" si="162"/>
        <v>0</v>
      </c>
      <c r="AA308" s="8">
        <f>O308+U308-X308+W308</f>
        <v>0</v>
      </c>
      <c r="AB308" s="3"/>
      <c r="AC308" s="3"/>
      <c r="AD308" s="20"/>
    </row>
    <row r="309" spans="1:30" ht="15.75" x14ac:dyDescent="0.2">
      <c r="A309" s="153"/>
      <c r="B309" s="154"/>
      <c r="C309" s="126"/>
      <c r="D309" s="153"/>
      <c r="E309" s="153"/>
      <c r="F309" s="153"/>
      <c r="G309" s="110"/>
      <c r="H309" s="153"/>
      <c r="I309" s="157"/>
      <c r="J309" s="152"/>
      <c r="K309" s="153"/>
      <c r="L309" s="152"/>
      <c r="M309" s="8">
        <f>N309+O309</f>
        <v>0</v>
      </c>
      <c r="N309" s="8">
        <f t="shared" si="163"/>
        <v>0</v>
      </c>
      <c r="O309" s="8">
        <f t="shared" si="163"/>
        <v>0</v>
      </c>
      <c r="P309" s="202"/>
      <c r="Q309" s="42" t="s">
        <v>7</v>
      </c>
      <c r="R309" s="64"/>
      <c r="S309" s="28">
        <f>T309+U309</f>
        <v>150</v>
      </c>
      <c r="T309" s="28">
        <v>75</v>
      </c>
      <c r="U309" s="28">
        <v>75</v>
      </c>
      <c r="V309" s="29">
        <f>X309</f>
        <v>150</v>
      </c>
      <c r="W309" s="28">
        <v>75</v>
      </c>
      <c r="X309" s="28">
        <v>150</v>
      </c>
      <c r="Y309" s="7">
        <f t="shared" si="162"/>
        <v>0</v>
      </c>
      <c r="Z309" s="7">
        <f t="shared" si="162"/>
        <v>0</v>
      </c>
      <c r="AA309" s="7">
        <f>O309+U309-X309+W309</f>
        <v>0</v>
      </c>
      <c r="AB309" s="3"/>
      <c r="AC309" s="3"/>
      <c r="AD309" s="20"/>
    </row>
    <row r="310" spans="1:30" ht="15.75" x14ac:dyDescent="0.2">
      <c r="A310" s="153"/>
      <c r="B310" s="154"/>
      <c r="C310" s="127"/>
      <c r="D310" s="153"/>
      <c r="E310" s="153"/>
      <c r="F310" s="153"/>
      <c r="G310" s="111"/>
      <c r="H310" s="153"/>
      <c r="I310" s="157"/>
      <c r="J310" s="152"/>
      <c r="K310" s="153"/>
      <c r="L310" s="152"/>
      <c r="M310" s="106"/>
      <c r="N310" s="106"/>
      <c r="O310" s="106"/>
      <c r="P310" s="202"/>
      <c r="Q310" s="33" t="s">
        <v>3</v>
      </c>
      <c r="R310" s="66">
        <f>R309</f>
        <v>0</v>
      </c>
      <c r="S310" s="30">
        <f t="shared" ref="S310:X310" si="164">SUM(S306:S309)</f>
        <v>1575</v>
      </c>
      <c r="T310" s="30">
        <f t="shared" si="164"/>
        <v>787.5</v>
      </c>
      <c r="U310" s="30">
        <f t="shared" si="164"/>
        <v>787.5</v>
      </c>
      <c r="V310" s="30">
        <f t="shared" si="164"/>
        <v>1575</v>
      </c>
      <c r="W310" s="30">
        <f t="shared" si="164"/>
        <v>787.5</v>
      </c>
      <c r="X310" s="30">
        <f t="shared" si="164"/>
        <v>1575</v>
      </c>
      <c r="Y310" s="107"/>
      <c r="Z310" s="107"/>
      <c r="AA310" s="107"/>
      <c r="AB310" s="54"/>
      <c r="AC310" s="54"/>
      <c r="AD310" s="55"/>
    </row>
    <row r="311" spans="1:30" ht="15.75" x14ac:dyDescent="0.2">
      <c r="A311" s="152">
        <v>8</v>
      </c>
      <c r="B311" s="123" t="s">
        <v>85</v>
      </c>
      <c r="C311" s="158" t="s">
        <v>107</v>
      </c>
      <c r="D311" s="109" t="s">
        <v>192</v>
      </c>
      <c r="E311" s="109" t="s">
        <v>65</v>
      </c>
      <c r="F311" s="109"/>
      <c r="G311" s="109" t="s">
        <v>188</v>
      </c>
      <c r="H311" s="109" t="s">
        <v>90</v>
      </c>
      <c r="I311" s="95"/>
      <c r="J311" s="109"/>
      <c r="K311" s="116">
        <v>44785</v>
      </c>
      <c r="L311" s="116">
        <v>45657</v>
      </c>
      <c r="M311" s="9">
        <f>N311+O311</f>
        <v>0</v>
      </c>
      <c r="N311" s="9">
        <v>0</v>
      </c>
      <c r="O311" s="9">
        <v>0</v>
      </c>
      <c r="P311" s="131" t="s">
        <v>69</v>
      </c>
      <c r="Q311" s="42" t="s">
        <v>4</v>
      </c>
      <c r="R311" s="65"/>
      <c r="S311" s="28">
        <f>T311+U311</f>
        <v>1000</v>
      </c>
      <c r="T311" s="28">
        <v>500</v>
      </c>
      <c r="U311" s="28">
        <v>500</v>
      </c>
      <c r="V311" s="29">
        <f>X311</f>
        <v>1000</v>
      </c>
      <c r="W311" s="28">
        <v>500</v>
      </c>
      <c r="X311" s="28">
        <v>1000</v>
      </c>
      <c r="Y311" s="8">
        <f t="shared" ref="Y311:Z314" si="165">M311+S311-V311</f>
        <v>0</v>
      </c>
      <c r="Z311" s="8">
        <f t="shared" si="165"/>
        <v>0</v>
      </c>
      <c r="AA311" s="8">
        <f>O311+U311-X311+W311</f>
        <v>0</v>
      </c>
      <c r="AB311" s="3" t="s">
        <v>123</v>
      </c>
      <c r="AC311" s="3"/>
      <c r="AD311" s="20"/>
    </row>
    <row r="312" spans="1:30" ht="15.75" x14ac:dyDescent="0.2">
      <c r="A312" s="153"/>
      <c r="B312" s="124"/>
      <c r="C312" s="126"/>
      <c r="D312" s="110"/>
      <c r="E312" s="110"/>
      <c r="F312" s="110"/>
      <c r="G312" s="110"/>
      <c r="H312" s="110"/>
      <c r="I312" s="96"/>
      <c r="J312" s="110"/>
      <c r="K312" s="159"/>
      <c r="L312" s="159"/>
      <c r="M312" s="8">
        <f>N312+O312</f>
        <v>0</v>
      </c>
      <c r="N312" s="8">
        <f t="shared" ref="N312:O314" si="166">Z311</f>
        <v>0</v>
      </c>
      <c r="O312" s="8">
        <f t="shared" si="166"/>
        <v>0</v>
      </c>
      <c r="P312" s="132"/>
      <c r="Q312" s="42" t="s">
        <v>5</v>
      </c>
      <c r="R312" s="64"/>
      <c r="S312" s="28">
        <f>T312+U312</f>
        <v>450</v>
      </c>
      <c r="T312" s="28">
        <v>225</v>
      </c>
      <c r="U312" s="28">
        <v>225</v>
      </c>
      <c r="V312" s="29">
        <f>X312</f>
        <v>450</v>
      </c>
      <c r="W312" s="28">
        <v>225</v>
      </c>
      <c r="X312" s="28">
        <v>450</v>
      </c>
      <c r="Y312" s="8">
        <f t="shared" si="165"/>
        <v>0</v>
      </c>
      <c r="Z312" s="8">
        <f t="shared" si="165"/>
        <v>0</v>
      </c>
      <c r="AA312" s="8">
        <f>O312+U312-X312+W312</f>
        <v>0</v>
      </c>
      <c r="AB312" s="3"/>
      <c r="AC312" s="3"/>
      <c r="AD312" s="20"/>
    </row>
    <row r="313" spans="1:30" ht="15.75" x14ac:dyDescent="0.2">
      <c r="A313" s="153"/>
      <c r="B313" s="124"/>
      <c r="C313" s="126"/>
      <c r="D313" s="110"/>
      <c r="E313" s="110"/>
      <c r="F313" s="110"/>
      <c r="G313" s="110"/>
      <c r="H313" s="110"/>
      <c r="I313" s="96"/>
      <c r="J313" s="110"/>
      <c r="K313" s="159"/>
      <c r="L313" s="159"/>
      <c r="M313" s="8">
        <f>N313+O313</f>
        <v>0</v>
      </c>
      <c r="N313" s="8">
        <f t="shared" si="166"/>
        <v>0</v>
      </c>
      <c r="O313" s="8">
        <f t="shared" si="166"/>
        <v>0</v>
      </c>
      <c r="P313" s="132"/>
      <c r="Q313" s="42" t="s">
        <v>6</v>
      </c>
      <c r="R313" s="64"/>
      <c r="S313" s="28">
        <f>T313+U313</f>
        <v>150</v>
      </c>
      <c r="T313" s="28">
        <v>75</v>
      </c>
      <c r="U313" s="28">
        <v>75</v>
      </c>
      <c r="V313" s="29">
        <f>X313</f>
        <v>150</v>
      </c>
      <c r="W313" s="28">
        <v>75</v>
      </c>
      <c r="X313" s="28">
        <v>150</v>
      </c>
      <c r="Y313" s="8">
        <f t="shared" si="165"/>
        <v>0</v>
      </c>
      <c r="Z313" s="8">
        <f t="shared" si="165"/>
        <v>0</v>
      </c>
      <c r="AA313" s="8">
        <f>O313+U313-X313+W313</f>
        <v>0</v>
      </c>
      <c r="AB313" s="3"/>
      <c r="AC313" s="3"/>
      <c r="AD313" s="20"/>
    </row>
    <row r="314" spans="1:30" ht="15.75" x14ac:dyDescent="0.2">
      <c r="A314" s="153"/>
      <c r="B314" s="124"/>
      <c r="C314" s="126"/>
      <c r="D314" s="110"/>
      <c r="E314" s="110"/>
      <c r="F314" s="110"/>
      <c r="G314" s="110"/>
      <c r="H314" s="110"/>
      <c r="I314" s="96"/>
      <c r="J314" s="110"/>
      <c r="K314" s="159"/>
      <c r="L314" s="159"/>
      <c r="M314" s="8">
        <f>N314+O314</f>
        <v>0</v>
      </c>
      <c r="N314" s="8">
        <f t="shared" si="166"/>
        <v>0</v>
      </c>
      <c r="O314" s="8">
        <f t="shared" si="166"/>
        <v>0</v>
      </c>
      <c r="P314" s="132"/>
      <c r="Q314" s="42" t="s">
        <v>7</v>
      </c>
      <c r="R314" s="64"/>
      <c r="S314" s="28">
        <f>T314+U314</f>
        <v>150</v>
      </c>
      <c r="T314" s="28">
        <v>75</v>
      </c>
      <c r="U314" s="28">
        <v>75</v>
      </c>
      <c r="V314" s="29">
        <f>X314</f>
        <v>150</v>
      </c>
      <c r="W314" s="28">
        <v>75</v>
      </c>
      <c r="X314" s="28">
        <v>150</v>
      </c>
      <c r="Y314" s="7">
        <f t="shared" si="165"/>
        <v>0</v>
      </c>
      <c r="Z314" s="7">
        <f t="shared" si="165"/>
        <v>0</v>
      </c>
      <c r="AA314" s="7">
        <f>O314+U314-X314+W314</f>
        <v>0</v>
      </c>
      <c r="AB314" s="3"/>
      <c r="AC314" s="3"/>
      <c r="AD314" s="20"/>
    </row>
    <row r="315" spans="1:30" ht="15.75" x14ac:dyDescent="0.2">
      <c r="A315" s="153"/>
      <c r="B315" s="125"/>
      <c r="C315" s="127"/>
      <c r="D315" s="111"/>
      <c r="E315" s="111"/>
      <c r="F315" s="111"/>
      <c r="G315" s="111"/>
      <c r="H315" s="111"/>
      <c r="I315" s="97"/>
      <c r="J315" s="111"/>
      <c r="K315" s="160"/>
      <c r="L315" s="160"/>
      <c r="M315" s="120"/>
      <c r="N315" s="121"/>
      <c r="O315" s="122"/>
      <c r="P315" s="133"/>
      <c r="Q315" s="33" t="s">
        <v>3</v>
      </c>
      <c r="R315" s="66">
        <f>R314</f>
        <v>0</v>
      </c>
      <c r="S315" s="30">
        <f t="shared" ref="S315:X315" si="167">SUM(S311:S314)</f>
        <v>1750</v>
      </c>
      <c r="T315" s="30">
        <f t="shared" si="167"/>
        <v>875</v>
      </c>
      <c r="U315" s="30">
        <f t="shared" si="167"/>
        <v>875</v>
      </c>
      <c r="V315" s="30">
        <f t="shared" si="167"/>
        <v>1750</v>
      </c>
      <c r="W315" s="30">
        <f t="shared" si="167"/>
        <v>875</v>
      </c>
      <c r="X315" s="30">
        <f t="shared" si="167"/>
        <v>1750</v>
      </c>
      <c r="Y315" s="134"/>
      <c r="Z315" s="135"/>
      <c r="AA315" s="136"/>
      <c r="AB315" s="54"/>
      <c r="AC315" s="54"/>
      <c r="AD315" s="55"/>
    </row>
    <row r="316" spans="1:30" ht="15.75" x14ac:dyDescent="0.2">
      <c r="A316" s="152">
        <v>9</v>
      </c>
      <c r="B316" s="123" t="s">
        <v>85</v>
      </c>
      <c r="C316" s="158" t="s">
        <v>94</v>
      </c>
      <c r="D316" s="109" t="s">
        <v>193</v>
      </c>
      <c r="E316" s="109" t="s">
        <v>65</v>
      </c>
      <c r="F316" s="109"/>
      <c r="G316" s="109" t="s">
        <v>188</v>
      </c>
      <c r="H316" s="109" t="s">
        <v>90</v>
      </c>
      <c r="I316" s="95"/>
      <c r="J316" s="109"/>
      <c r="K316" s="116">
        <v>44197</v>
      </c>
      <c r="L316" s="116">
        <v>45657</v>
      </c>
      <c r="M316" s="9">
        <f>N316+O316</f>
        <v>0</v>
      </c>
      <c r="N316" s="9">
        <v>0</v>
      </c>
      <c r="O316" s="9">
        <v>0</v>
      </c>
      <c r="P316" s="131" t="s">
        <v>69</v>
      </c>
      <c r="Q316" s="42" t="s">
        <v>4</v>
      </c>
      <c r="R316" s="65"/>
      <c r="S316" s="28">
        <f>T316+U316</f>
        <v>1000</v>
      </c>
      <c r="T316" s="28">
        <v>500</v>
      </c>
      <c r="U316" s="28">
        <v>500</v>
      </c>
      <c r="V316" s="29">
        <f>X316</f>
        <v>1000</v>
      </c>
      <c r="W316" s="28">
        <v>500</v>
      </c>
      <c r="X316" s="28">
        <v>1000</v>
      </c>
      <c r="Y316" s="8">
        <f t="shared" ref="Y316:Z319" si="168">M316+S316-V316</f>
        <v>0</v>
      </c>
      <c r="Z316" s="8">
        <f t="shared" si="168"/>
        <v>0</v>
      </c>
      <c r="AA316" s="8">
        <f>O316+U316-X316+W316</f>
        <v>0</v>
      </c>
      <c r="AB316" s="3" t="s">
        <v>123</v>
      </c>
      <c r="AC316" s="3"/>
      <c r="AD316" s="20"/>
    </row>
    <row r="317" spans="1:30" ht="15.75" x14ac:dyDescent="0.2">
      <c r="A317" s="153"/>
      <c r="B317" s="124"/>
      <c r="C317" s="126"/>
      <c r="D317" s="110"/>
      <c r="E317" s="110"/>
      <c r="F317" s="110"/>
      <c r="G317" s="110"/>
      <c r="H317" s="110"/>
      <c r="I317" s="96"/>
      <c r="J317" s="110"/>
      <c r="K317" s="159"/>
      <c r="L317" s="159"/>
      <c r="M317" s="8">
        <f>N317+O317</f>
        <v>0</v>
      </c>
      <c r="N317" s="8">
        <f t="shared" ref="N317:O319" si="169">Z316</f>
        <v>0</v>
      </c>
      <c r="O317" s="8">
        <f t="shared" si="169"/>
        <v>0</v>
      </c>
      <c r="P317" s="132"/>
      <c r="Q317" s="42" t="s">
        <v>5</v>
      </c>
      <c r="R317" s="64"/>
      <c r="S317" s="28">
        <f>T317+U317</f>
        <v>1200</v>
      </c>
      <c r="T317" s="28">
        <v>600</v>
      </c>
      <c r="U317" s="28">
        <v>600</v>
      </c>
      <c r="V317" s="29">
        <f>X317</f>
        <v>1200</v>
      </c>
      <c r="W317" s="28">
        <v>600</v>
      </c>
      <c r="X317" s="28">
        <v>1200</v>
      </c>
      <c r="Y317" s="8">
        <f t="shared" si="168"/>
        <v>0</v>
      </c>
      <c r="Z317" s="8">
        <f t="shared" si="168"/>
        <v>0</v>
      </c>
      <c r="AA317" s="8">
        <f>O317+U317-X317+W317</f>
        <v>0</v>
      </c>
      <c r="AB317" s="3"/>
      <c r="AC317" s="3"/>
      <c r="AD317" s="20"/>
    </row>
    <row r="318" spans="1:30" ht="15.75" x14ac:dyDescent="0.2">
      <c r="A318" s="153"/>
      <c r="B318" s="124"/>
      <c r="C318" s="126"/>
      <c r="D318" s="110"/>
      <c r="E318" s="110"/>
      <c r="F318" s="110"/>
      <c r="G318" s="110"/>
      <c r="H318" s="110"/>
      <c r="I318" s="96"/>
      <c r="J318" s="110"/>
      <c r="K318" s="159"/>
      <c r="L318" s="159"/>
      <c r="M318" s="8">
        <f>N318+O318</f>
        <v>0</v>
      </c>
      <c r="N318" s="8">
        <f t="shared" si="169"/>
        <v>0</v>
      </c>
      <c r="O318" s="8">
        <f t="shared" si="169"/>
        <v>0</v>
      </c>
      <c r="P318" s="132"/>
      <c r="Q318" s="42" t="s">
        <v>6</v>
      </c>
      <c r="R318" s="64"/>
      <c r="S318" s="28">
        <f>T318+U318</f>
        <v>150</v>
      </c>
      <c r="T318" s="28">
        <v>75</v>
      </c>
      <c r="U318" s="28">
        <v>75</v>
      </c>
      <c r="V318" s="29">
        <f>X318</f>
        <v>150</v>
      </c>
      <c r="W318" s="28">
        <v>75</v>
      </c>
      <c r="X318" s="28">
        <v>150</v>
      </c>
      <c r="Y318" s="8">
        <f t="shared" si="168"/>
        <v>0</v>
      </c>
      <c r="Z318" s="8">
        <f t="shared" si="168"/>
        <v>0</v>
      </c>
      <c r="AA318" s="8">
        <f>O318+U318-X318+W318</f>
        <v>0</v>
      </c>
      <c r="AB318" s="3"/>
      <c r="AC318" s="3"/>
      <c r="AD318" s="20"/>
    </row>
    <row r="319" spans="1:30" ht="15.75" x14ac:dyDescent="0.2">
      <c r="A319" s="153"/>
      <c r="B319" s="124"/>
      <c r="C319" s="126"/>
      <c r="D319" s="110"/>
      <c r="E319" s="110"/>
      <c r="F319" s="110"/>
      <c r="G319" s="110"/>
      <c r="H319" s="110"/>
      <c r="I319" s="96"/>
      <c r="J319" s="110"/>
      <c r="K319" s="159"/>
      <c r="L319" s="159"/>
      <c r="M319" s="8">
        <f>N319+O319</f>
        <v>0</v>
      </c>
      <c r="N319" s="8">
        <f t="shared" si="169"/>
        <v>0</v>
      </c>
      <c r="O319" s="8">
        <f t="shared" si="169"/>
        <v>0</v>
      </c>
      <c r="P319" s="132"/>
      <c r="Q319" s="42" t="s">
        <v>7</v>
      </c>
      <c r="R319" s="64"/>
      <c r="S319" s="28">
        <f>T319+U319</f>
        <v>75</v>
      </c>
      <c r="T319" s="28">
        <v>37.5</v>
      </c>
      <c r="U319" s="28">
        <v>37.5</v>
      </c>
      <c r="V319" s="29">
        <f>X319</f>
        <v>75</v>
      </c>
      <c r="W319" s="28">
        <v>37.5</v>
      </c>
      <c r="X319" s="28">
        <v>75</v>
      </c>
      <c r="Y319" s="7">
        <f t="shared" si="168"/>
        <v>0</v>
      </c>
      <c r="Z319" s="7">
        <f t="shared" si="168"/>
        <v>0</v>
      </c>
      <c r="AA319" s="7">
        <f>O319+U319-X319+W319</f>
        <v>0</v>
      </c>
      <c r="AB319" s="3"/>
      <c r="AC319" s="3"/>
      <c r="AD319" s="20"/>
    </row>
    <row r="320" spans="1:30" ht="15.75" x14ac:dyDescent="0.2">
      <c r="A320" s="153"/>
      <c r="B320" s="125"/>
      <c r="C320" s="127"/>
      <c r="D320" s="111"/>
      <c r="E320" s="111"/>
      <c r="F320" s="111"/>
      <c r="G320" s="111"/>
      <c r="H320" s="111"/>
      <c r="I320" s="97"/>
      <c r="J320" s="111"/>
      <c r="K320" s="160"/>
      <c r="L320" s="160"/>
      <c r="M320" s="120"/>
      <c r="N320" s="121"/>
      <c r="O320" s="122"/>
      <c r="P320" s="133"/>
      <c r="Q320" s="33" t="s">
        <v>3</v>
      </c>
      <c r="R320" s="66">
        <f>R319</f>
        <v>0</v>
      </c>
      <c r="S320" s="30">
        <f t="shared" ref="S320:X320" si="170">SUM(S316:S319)</f>
        <v>2425</v>
      </c>
      <c r="T320" s="30">
        <f t="shared" si="170"/>
        <v>1212.5</v>
      </c>
      <c r="U320" s="30">
        <f t="shared" si="170"/>
        <v>1212.5</v>
      </c>
      <c r="V320" s="30">
        <f t="shared" si="170"/>
        <v>2425</v>
      </c>
      <c r="W320" s="30">
        <f t="shared" si="170"/>
        <v>1212.5</v>
      </c>
      <c r="X320" s="30">
        <f t="shared" si="170"/>
        <v>2425</v>
      </c>
      <c r="Y320" s="134"/>
      <c r="Z320" s="135"/>
      <c r="AA320" s="136"/>
      <c r="AB320" s="54"/>
      <c r="AC320" s="54"/>
      <c r="AD320" s="55"/>
    </row>
    <row r="321" spans="1:30" ht="15.75" x14ac:dyDescent="0.2">
      <c r="A321" s="152">
        <v>10</v>
      </c>
      <c r="B321" s="123" t="s">
        <v>85</v>
      </c>
      <c r="C321" s="158" t="s">
        <v>316</v>
      </c>
      <c r="D321" s="109" t="s">
        <v>317</v>
      </c>
      <c r="E321" s="109" t="s">
        <v>65</v>
      </c>
      <c r="F321" s="109"/>
      <c r="G321" s="109" t="s">
        <v>87</v>
      </c>
      <c r="H321" s="109" t="s">
        <v>88</v>
      </c>
      <c r="I321" s="95"/>
      <c r="J321" s="109"/>
      <c r="K321" s="116">
        <v>44785</v>
      </c>
      <c r="L321" s="116">
        <v>45657</v>
      </c>
      <c r="M321" s="9">
        <f>N321+O321</f>
        <v>0</v>
      </c>
      <c r="N321" s="9">
        <v>0</v>
      </c>
      <c r="O321" s="9">
        <v>0</v>
      </c>
      <c r="P321" s="131" t="s">
        <v>69</v>
      </c>
      <c r="Q321" s="42" t="s">
        <v>4</v>
      </c>
      <c r="R321" s="65"/>
      <c r="S321" s="28">
        <f>T321+U321</f>
        <v>4320</v>
      </c>
      <c r="T321" s="28">
        <v>2160</v>
      </c>
      <c r="U321" s="28">
        <v>2160</v>
      </c>
      <c r="V321" s="29">
        <f>X321</f>
        <v>4320</v>
      </c>
      <c r="W321" s="28">
        <v>2160</v>
      </c>
      <c r="X321" s="28">
        <v>4320</v>
      </c>
      <c r="Y321" s="8">
        <f t="shared" ref="Y321:Z324" si="171">M321+S321-V321</f>
        <v>0</v>
      </c>
      <c r="Z321" s="8">
        <f t="shared" si="171"/>
        <v>0</v>
      </c>
      <c r="AA321" s="8">
        <f>O321+U321-X321+W321</f>
        <v>0</v>
      </c>
      <c r="AB321" s="3" t="s">
        <v>123</v>
      </c>
      <c r="AC321" s="3"/>
      <c r="AD321" s="20"/>
    </row>
    <row r="322" spans="1:30" ht="15.75" x14ac:dyDescent="0.2">
      <c r="A322" s="153"/>
      <c r="B322" s="124"/>
      <c r="C322" s="126"/>
      <c r="D322" s="110"/>
      <c r="E322" s="110"/>
      <c r="F322" s="110"/>
      <c r="G322" s="110"/>
      <c r="H322" s="110"/>
      <c r="I322" s="96"/>
      <c r="J322" s="110"/>
      <c r="K322" s="159"/>
      <c r="L322" s="159"/>
      <c r="M322" s="8">
        <f>N322+O322</f>
        <v>0</v>
      </c>
      <c r="N322" s="8">
        <f t="shared" ref="N322:O324" si="172">Z321</f>
        <v>0</v>
      </c>
      <c r="O322" s="8">
        <f t="shared" si="172"/>
        <v>0</v>
      </c>
      <c r="P322" s="132"/>
      <c r="Q322" s="42" t="s">
        <v>5</v>
      </c>
      <c r="R322" s="64"/>
      <c r="S322" s="28">
        <f>T322+U322</f>
        <v>0</v>
      </c>
      <c r="T322" s="28">
        <v>0</v>
      </c>
      <c r="U322" s="28">
        <v>0</v>
      </c>
      <c r="V322" s="29">
        <f>X322</f>
        <v>0</v>
      </c>
      <c r="W322" s="28">
        <v>0</v>
      </c>
      <c r="X322" s="28">
        <v>0</v>
      </c>
      <c r="Y322" s="8">
        <f t="shared" si="171"/>
        <v>0</v>
      </c>
      <c r="Z322" s="8">
        <f t="shared" si="171"/>
        <v>0</v>
      </c>
      <c r="AA322" s="8">
        <f>O322+U322-X322+W322</f>
        <v>0</v>
      </c>
      <c r="AB322" s="3"/>
      <c r="AC322" s="3"/>
      <c r="AD322" s="20"/>
    </row>
    <row r="323" spans="1:30" ht="15.75" x14ac:dyDescent="0.2">
      <c r="A323" s="153"/>
      <c r="B323" s="124"/>
      <c r="C323" s="126"/>
      <c r="D323" s="110"/>
      <c r="E323" s="110"/>
      <c r="F323" s="110"/>
      <c r="G323" s="110"/>
      <c r="H323" s="110"/>
      <c r="I323" s="96"/>
      <c r="J323" s="110"/>
      <c r="K323" s="159"/>
      <c r="L323" s="159"/>
      <c r="M323" s="8">
        <f>N323+O323</f>
        <v>0</v>
      </c>
      <c r="N323" s="8">
        <f t="shared" si="172"/>
        <v>0</v>
      </c>
      <c r="O323" s="8">
        <f t="shared" si="172"/>
        <v>0</v>
      </c>
      <c r="P323" s="132"/>
      <c r="Q323" s="42" t="s">
        <v>6</v>
      </c>
      <c r="R323" s="64"/>
      <c r="S323" s="28">
        <f>T323+U323</f>
        <v>0</v>
      </c>
      <c r="T323" s="28">
        <v>0</v>
      </c>
      <c r="U323" s="28">
        <v>0</v>
      </c>
      <c r="V323" s="29">
        <f>X323</f>
        <v>0</v>
      </c>
      <c r="W323" s="28">
        <v>0</v>
      </c>
      <c r="X323" s="28">
        <v>0</v>
      </c>
      <c r="Y323" s="8">
        <f t="shared" si="171"/>
        <v>0</v>
      </c>
      <c r="Z323" s="8">
        <f t="shared" si="171"/>
        <v>0</v>
      </c>
      <c r="AA323" s="8">
        <f>O323+U323-X323+W323</f>
        <v>0</v>
      </c>
      <c r="AB323" s="3"/>
      <c r="AC323" s="3"/>
      <c r="AD323" s="20"/>
    </row>
    <row r="324" spans="1:30" ht="15.75" x14ac:dyDescent="0.2">
      <c r="A324" s="153"/>
      <c r="B324" s="124"/>
      <c r="C324" s="126"/>
      <c r="D324" s="110"/>
      <c r="E324" s="110"/>
      <c r="F324" s="110"/>
      <c r="G324" s="110"/>
      <c r="H324" s="110"/>
      <c r="I324" s="96"/>
      <c r="J324" s="110"/>
      <c r="K324" s="159"/>
      <c r="L324" s="159"/>
      <c r="M324" s="8">
        <f>N324+O324</f>
        <v>0</v>
      </c>
      <c r="N324" s="8">
        <f t="shared" si="172"/>
        <v>0</v>
      </c>
      <c r="O324" s="8">
        <f t="shared" si="172"/>
        <v>0</v>
      </c>
      <c r="P324" s="132"/>
      <c r="Q324" s="42" t="s">
        <v>7</v>
      </c>
      <c r="R324" s="64"/>
      <c r="S324" s="28">
        <f>T324+U324</f>
        <v>0</v>
      </c>
      <c r="T324" s="28">
        <v>0</v>
      </c>
      <c r="U324" s="28">
        <v>0</v>
      </c>
      <c r="V324" s="29">
        <f>X324</f>
        <v>0</v>
      </c>
      <c r="W324" s="28">
        <v>0</v>
      </c>
      <c r="X324" s="28">
        <v>0</v>
      </c>
      <c r="Y324" s="7">
        <f t="shared" si="171"/>
        <v>0</v>
      </c>
      <c r="Z324" s="7">
        <f t="shared" si="171"/>
        <v>0</v>
      </c>
      <c r="AA324" s="7">
        <f>O324+U324-X324+W324</f>
        <v>0</v>
      </c>
      <c r="AB324" s="3"/>
      <c r="AC324" s="3"/>
      <c r="AD324" s="20"/>
    </row>
    <row r="325" spans="1:30" ht="15.75" x14ac:dyDescent="0.2">
      <c r="A325" s="153"/>
      <c r="B325" s="125"/>
      <c r="C325" s="127"/>
      <c r="D325" s="111"/>
      <c r="E325" s="111"/>
      <c r="F325" s="111"/>
      <c r="G325" s="111"/>
      <c r="H325" s="111"/>
      <c r="I325" s="97"/>
      <c r="J325" s="111"/>
      <c r="K325" s="160"/>
      <c r="L325" s="160"/>
      <c r="M325" s="120"/>
      <c r="N325" s="121"/>
      <c r="O325" s="122"/>
      <c r="P325" s="133"/>
      <c r="Q325" s="33" t="s">
        <v>3</v>
      </c>
      <c r="R325" s="66">
        <f>R324</f>
        <v>0</v>
      </c>
      <c r="S325" s="30">
        <f t="shared" ref="S325:X325" si="173">SUM(S321:S324)</f>
        <v>4320</v>
      </c>
      <c r="T325" s="30">
        <f t="shared" si="173"/>
        <v>2160</v>
      </c>
      <c r="U325" s="30">
        <f t="shared" si="173"/>
        <v>2160</v>
      </c>
      <c r="V325" s="30">
        <f t="shared" si="173"/>
        <v>4320</v>
      </c>
      <c r="W325" s="30">
        <f t="shared" si="173"/>
        <v>2160</v>
      </c>
      <c r="X325" s="30">
        <f t="shared" si="173"/>
        <v>4320</v>
      </c>
      <c r="Y325" s="134"/>
      <c r="Z325" s="135"/>
      <c r="AA325" s="136"/>
      <c r="AB325" s="54"/>
      <c r="AC325" s="54"/>
      <c r="AD325" s="55"/>
    </row>
    <row r="326" spans="1:30" ht="15.75" customHeight="1" x14ac:dyDescent="0.2">
      <c r="A326" s="152">
        <v>11</v>
      </c>
      <c r="B326" s="123" t="s">
        <v>85</v>
      </c>
      <c r="C326" s="158" t="s">
        <v>318</v>
      </c>
      <c r="D326" s="109" t="s">
        <v>319</v>
      </c>
      <c r="E326" s="109" t="s">
        <v>65</v>
      </c>
      <c r="F326" s="109"/>
      <c r="G326" s="109" t="s">
        <v>87</v>
      </c>
      <c r="H326" s="109" t="s">
        <v>88</v>
      </c>
      <c r="I326" s="95"/>
      <c r="J326" s="109"/>
      <c r="K326" s="116">
        <v>45080</v>
      </c>
      <c r="L326" s="116">
        <v>45446</v>
      </c>
      <c r="M326" s="9">
        <f>N326+O326</f>
        <v>0</v>
      </c>
      <c r="N326" s="9">
        <v>0</v>
      </c>
      <c r="O326" s="9">
        <v>0</v>
      </c>
      <c r="P326" s="131" t="s">
        <v>69</v>
      </c>
      <c r="Q326" s="42" t="s">
        <v>4</v>
      </c>
      <c r="R326" s="65"/>
      <c r="S326" s="28">
        <f>T326+U326</f>
        <v>2475</v>
      </c>
      <c r="T326" s="28">
        <v>1237.5</v>
      </c>
      <c r="U326" s="28">
        <v>1237.5</v>
      </c>
      <c r="V326" s="29">
        <f>X326</f>
        <v>2475</v>
      </c>
      <c r="W326" s="28">
        <v>1237.5</v>
      </c>
      <c r="X326" s="28">
        <v>2475</v>
      </c>
      <c r="Y326" s="8">
        <f t="shared" ref="Y326:Z329" si="174">M326+S326-V326</f>
        <v>0</v>
      </c>
      <c r="Z326" s="8">
        <f t="shared" si="174"/>
        <v>0</v>
      </c>
      <c r="AA326" s="8">
        <f>O326+U326-X326+W326</f>
        <v>0</v>
      </c>
      <c r="AB326" s="3" t="s">
        <v>123</v>
      </c>
      <c r="AC326" s="3"/>
      <c r="AD326" s="20"/>
    </row>
    <row r="327" spans="1:30" ht="15.75" x14ac:dyDescent="0.2">
      <c r="A327" s="153"/>
      <c r="B327" s="124"/>
      <c r="C327" s="126"/>
      <c r="D327" s="110"/>
      <c r="E327" s="110"/>
      <c r="F327" s="110"/>
      <c r="G327" s="110"/>
      <c r="H327" s="110"/>
      <c r="I327" s="96"/>
      <c r="J327" s="110"/>
      <c r="K327" s="159"/>
      <c r="L327" s="159"/>
      <c r="M327" s="8">
        <f>N327+O327</f>
        <v>0</v>
      </c>
      <c r="N327" s="8">
        <f t="shared" ref="N327:O329" si="175">Z326</f>
        <v>0</v>
      </c>
      <c r="O327" s="8">
        <f t="shared" si="175"/>
        <v>0</v>
      </c>
      <c r="P327" s="132"/>
      <c r="Q327" s="42" t="s">
        <v>5</v>
      </c>
      <c r="R327" s="64"/>
      <c r="S327" s="28">
        <f>T327+U327</f>
        <v>1275</v>
      </c>
      <c r="T327" s="28">
        <v>637.5</v>
      </c>
      <c r="U327" s="28">
        <v>637.5</v>
      </c>
      <c r="V327" s="29">
        <f>X327</f>
        <v>1275</v>
      </c>
      <c r="W327" s="28">
        <v>637.5</v>
      </c>
      <c r="X327" s="28">
        <v>1275</v>
      </c>
      <c r="Y327" s="8">
        <f t="shared" si="174"/>
        <v>0</v>
      </c>
      <c r="Z327" s="8">
        <f t="shared" si="174"/>
        <v>0</v>
      </c>
      <c r="AA327" s="8">
        <f>O327+U327-X327+W327</f>
        <v>0</v>
      </c>
      <c r="AB327" s="3"/>
      <c r="AC327" s="3"/>
      <c r="AD327" s="20"/>
    </row>
    <row r="328" spans="1:30" ht="15.75" x14ac:dyDescent="0.2">
      <c r="A328" s="153"/>
      <c r="B328" s="124"/>
      <c r="C328" s="126"/>
      <c r="D328" s="110"/>
      <c r="E328" s="110"/>
      <c r="F328" s="110"/>
      <c r="G328" s="110"/>
      <c r="H328" s="110"/>
      <c r="I328" s="96"/>
      <c r="J328" s="110"/>
      <c r="K328" s="159"/>
      <c r="L328" s="159"/>
      <c r="M328" s="8">
        <f>N328+O328</f>
        <v>0</v>
      </c>
      <c r="N328" s="8">
        <f t="shared" si="175"/>
        <v>0</v>
      </c>
      <c r="O328" s="8">
        <f t="shared" si="175"/>
        <v>0</v>
      </c>
      <c r="P328" s="132"/>
      <c r="Q328" s="42" t="s">
        <v>6</v>
      </c>
      <c r="R328" s="64"/>
      <c r="S328" s="28">
        <f>T328+U328</f>
        <v>0</v>
      </c>
      <c r="T328" s="28">
        <v>0</v>
      </c>
      <c r="U328" s="28">
        <v>0</v>
      </c>
      <c r="V328" s="29">
        <f>X328</f>
        <v>0</v>
      </c>
      <c r="W328" s="28">
        <v>0</v>
      </c>
      <c r="X328" s="28">
        <v>0</v>
      </c>
      <c r="Y328" s="8">
        <f t="shared" si="174"/>
        <v>0</v>
      </c>
      <c r="Z328" s="8">
        <f t="shared" si="174"/>
        <v>0</v>
      </c>
      <c r="AA328" s="8">
        <f>O328+U328-X328+W328</f>
        <v>0</v>
      </c>
      <c r="AB328" s="3"/>
      <c r="AC328" s="3"/>
      <c r="AD328" s="20"/>
    </row>
    <row r="329" spans="1:30" ht="15.75" x14ac:dyDescent="0.2">
      <c r="A329" s="153"/>
      <c r="B329" s="124"/>
      <c r="C329" s="126"/>
      <c r="D329" s="110"/>
      <c r="E329" s="110"/>
      <c r="F329" s="110"/>
      <c r="G329" s="110"/>
      <c r="H329" s="110"/>
      <c r="I329" s="96"/>
      <c r="J329" s="110"/>
      <c r="K329" s="159"/>
      <c r="L329" s="159"/>
      <c r="M329" s="8">
        <f>N329+O329</f>
        <v>0</v>
      </c>
      <c r="N329" s="8">
        <f t="shared" si="175"/>
        <v>0</v>
      </c>
      <c r="O329" s="8">
        <f t="shared" si="175"/>
        <v>0</v>
      </c>
      <c r="P329" s="132"/>
      <c r="Q329" s="42" t="s">
        <v>7</v>
      </c>
      <c r="R329" s="64"/>
      <c r="S329" s="28">
        <f>T329+U329</f>
        <v>900</v>
      </c>
      <c r="T329" s="28">
        <v>450</v>
      </c>
      <c r="U329" s="28">
        <v>450</v>
      </c>
      <c r="V329" s="29">
        <f>X329</f>
        <v>900</v>
      </c>
      <c r="W329" s="28">
        <v>450</v>
      </c>
      <c r="X329" s="28">
        <v>900</v>
      </c>
      <c r="Y329" s="7">
        <f t="shared" si="174"/>
        <v>0</v>
      </c>
      <c r="Z329" s="7">
        <f t="shared" si="174"/>
        <v>0</v>
      </c>
      <c r="AA329" s="7">
        <f>O329+U329-X329+W329</f>
        <v>0</v>
      </c>
      <c r="AB329" s="3"/>
      <c r="AC329" s="3"/>
      <c r="AD329" s="20"/>
    </row>
    <row r="330" spans="1:30" ht="15.75" x14ac:dyDescent="0.2">
      <c r="A330" s="153"/>
      <c r="B330" s="125"/>
      <c r="C330" s="127"/>
      <c r="D330" s="111"/>
      <c r="E330" s="111"/>
      <c r="F330" s="111"/>
      <c r="G330" s="111"/>
      <c r="H330" s="111"/>
      <c r="I330" s="97"/>
      <c r="J330" s="111"/>
      <c r="K330" s="160"/>
      <c r="L330" s="160"/>
      <c r="M330" s="120"/>
      <c r="N330" s="121"/>
      <c r="O330" s="122"/>
      <c r="P330" s="133"/>
      <c r="Q330" s="33" t="s">
        <v>3</v>
      </c>
      <c r="R330" s="66">
        <f>R329</f>
        <v>0</v>
      </c>
      <c r="S330" s="30">
        <f t="shared" ref="S330:X330" si="176">SUM(S326:S329)</f>
        <v>4650</v>
      </c>
      <c r="T330" s="30">
        <f t="shared" si="176"/>
        <v>2325</v>
      </c>
      <c r="U330" s="30">
        <f t="shared" si="176"/>
        <v>2325</v>
      </c>
      <c r="V330" s="30">
        <f t="shared" si="176"/>
        <v>4650</v>
      </c>
      <c r="W330" s="30">
        <f t="shared" si="176"/>
        <v>2325</v>
      </c>
      <c r="X330" s="30">
        <f t="shared" si="176"/>
        <v>4650</v>
      </c>
      <c r="Y330" s="134"/>
      <c r="Z330" s="135"/>
      <c r="AA330" s="136"/>
      <c r="AB330" s="54"/>
      <c r="AC330" s="54"/>
      <c r="AD330" s="55"/>
    </row>
    <row r="331" spans="1:30" ht="15.75" x14ac:dyDescent="0.2">
      <c r="A331" s="152">
        <v>12</v>
      </c>
      <c r="B331" s="123" t="s">
        <v>85</v>
      </c>
      <c r="C331" s="158" t="s">
        <v>438</v>
      </c>
      <c r="D331" s="109" t="s">
        <v>342</v>
      </c>
      <c r="E331" s="109" t="s">
        <v>65</v>
      </c>
      <c r="F331" s="109"/>
      <c r="G331" s="109" t="s">
        <v>188</v>
      </c>
      <c r="H331" s="109" t="s">
        <v>88</v>
      </c>
      <c r="I331" s="95"/>
      <c r="J331" s="109"/>
      <c r="K331" s="116">
        <v>43624</v>
      </c>
      <c r="L331" s="116">
        <v>45657</v>
      </c>
      <c r="M331" s="9">
        <f>N331+O331</f>
        <v>0</v>
      </c>
      <c r="N331" s="9">
        <v>0</v>
      </c>
      <c r="O331" s="9">
        <v>0</v>
      </c>
      <c r="P331" s="131" t="s">
        <v>69</v>
      </c>
      <c r="Q331" s="42" t="s">
        <v>4</v>
      </c>
      <c r="R331" s="65"/>
      <c r="S331" s="28">
        <f>T331+U331</f>
        <v>450</v>
      </c>
      <c r="T331" s="28">
        <v>225</v>
      </c>
      <c r="U331" s="28">
        <v>225</v>
      </c>
      <c r="V331" s="29">
        <f>X331</f>
        <v>450</v>
      </c>
      <c r="W331" s="28">
        <v>225</v>
      </c>
      <c r="X331" s="28">
        <v>450</v>
      </c>
      <c r="Y331" s="8">
        <f t="shared" ref="Y331:Z334" si="177">M331+S331-V331</f>
        <v>0</v>
      </c>
      <c r="Z331" s="8">
        <f t="shared" si="177"/>
        <v>0</v>
      </c>
      <c r="AA331" s="8">
        <f>O331+U331-X331+W331</f>
        <v>0</v>
      </c>
      <c r="AB331" s="3" t="s">
        <v>123</v>
      </c>
      <c r="AC331" s="3"/>
      <c r="AD331" s="20"/>
    </row>
    <row r="332" spans="1:30" ht="15.75" x14ac:dyDescent="0.2">
      <c r="A332" s="153"/>
      <c r="B332" s="124"/>
      <c r="C332" s="126"/>
      <c r="D332" s="110"/>
      <c r="E332" s="110"/>
      <c r="F332" s="110"/>
      <c r="G332" s="110"/>
      <c r="H332" s="110"/>
      <c r="I332" s="96"/>
      <c r="J332" s="110"/>
      <c r="K332" s="159"/>
      <c r="L332" s="159"/>
      <c r="M332" s="8">
        <f>N332+O332</f>
        <v>0</v>
      </c>
      <c r="N332" s="8">
        <f t="shared" ref="N332:O334" si="178">Z331</f>
        <v>0</v>
      </c>
      <c r="O332" s="8">
        <f t="shared" si="178"/>
        <v>0</v>
      </c>
      <c r="P332" s="132"/>
      <c r="Q332" s="42" t="s">
        <v>5</v>
      </c>
      <c r="R332" s="64"/>
      <c r="S332" s="28">
        <f>T332+U332</f>
        <v>0</v>
      </c>
      <c r="T332" s="28">
        <v>0</v>
      </c>
      <c r="U332" s="28">
        <v>0</v>
      </c>
      <c r="V332" s="29">
        <f>X332</f>
        <v>0</v>
      </c>
      <c r="W332" s="28">
        <v>0</v>
      </c>
      <c r="X332" s="28">
        <v>0</v>
      </c>
      <c r="Y332" s="8">
        <f t="shared" si="177"/>
        <v>0</v>
      </c>
      <c r="Z332" s="8">
        <f t="shared" si="177"/>
        <v>0</v>
      </c>
      <c r="AA332" s="8">
        <f>O332+U332-X332+W332</f>
        <v>0</v>
      </c>
      <c r="AB332" s="3"/>
      <c r="AC332" s="3"/>
      <c r="AD332" s="20"/>
    </row>
    <row r="333" spans="1:30" ht="15.75" x14ac:dyDescent="0.2">
      <c r="A333" s="153"/>
      <c r="B333" s="124"/>
      <c r="C333" s="126"/>
      <c r="D333" s="110"/>
      <c r="E333" s="110"/>
      <c r="F333" s="110"/>
      <c r="G333" s="110"/>
      <c r="H333" s="110"/>
      <c r="I333" s="96"/>
      <c r="J333" s="110"/>
      <c r="K333" s="159"/>
      <c r="L333" s="159"/>
      <c r="M333" s="8">
        <f>N333+O333</f>
        <v>0</v>
      </c>
      <c r="N333" s="8">
        <f t="shared" si="178"/>
        <v>0</v>
      </c>
      <c r="O333" s="8">
        <f t="shared" si="178"/>
        <v>0</v>
      </c>
      <c r="P333" s="132"/>
      <c r="Q333" s="42" t="s">
        <v>6</v>
      </c>
      <c r="R333" s="64"/>
      <c r="S333" s="28">
        <f>T333+U333</f>
        <v>0</v>
      </c>
      <c r="T333" s="28">
        <v>0</v>
      </c>
      <c r="U333" s="28">
        <v>0</v>
      </c>
      <c r="V333" s="29">
        <f>X333</f>
        <v>0</v>
      </c>
      <c r="W333" s="28">
        <v>0</v>
      </c>
      <c r="X333" s="28">
        <v>0</v>
      </c>
      <c r="Y333" s="8">
        <f t="shared" si="177"/>
        <v>0</v>
      </c>
      <c r="Z333" s="8">
        <f t="shared" si="177"/>
        <v>0</v>
      </c>
      <c r="AA333" s="8">
        <f>O333+U333-X333+W333</f>
        <v>0</v>
      </c>
      <c r="AB333" s="3"/>
      <c r="AC333" s="3"/>
      <c r="AD333" s="20"/>
    </row>
    <row r="334" spans="1:30" ht="15.75" x14ac:dyDescent="0.2">
      <c r="A334" s="153"/>
      <c r="B334" s="124"/>
      <c r="C334" s="126"/>
      <c r="D334" s="110"/>
      <c r="E334" s="110"/>
      <c r="F334" s="110"/>
      <c r="G334" s="110"/>
      <c r="H334" s="110"/>
      <c r="I334" s="96"/>
      <c r="J334" s="110"/>
      <c r="K334" s="159"/>
      <c r="L334" s="159"/>
      <c r="M334" s="8">
        <f>N334+O334</f>
        <v>0</v>
      </c>
      <c r="N334" s="8">
        <f t="shared" si="178"/>
        <v>0</v>
      </c>
      <c r="O334" s="8">
        <f t="shared" si="178"/>
        <v>0</v>
      </c>
      <c r="P334" s="132"/>
      <c r="Q334" s="42" t="s">
        <v>7</v>
      </c>
      <c r="R334" s="64"/>
      <c r="S334" s="28">
        <f>T334+U334</f>
        <v>300</v>
      </c>
      <c r="T334" s="28">
        <v>150</v>
      </c>
      <c r="U334" s="28">
        <v>150</v>
      </c>
      <c r="V334" s="29">
        <f>X334</f>
        <v>300</v>
      </c>
      <c r="W334" s="28">
        <v>150</v>
      </c>
      <c r="X334" s="28">
        <v>300</v>
      </c>
      <c r="Y334" s="7">
        <f t="shared" si="177"/>
        <v>0</v>
      </c>
      <c r="Z334" s="7">
        <f t="shared" si="177"/>
        <v>0</v>
      </c>
      <c r="AA334" s="7">
        <f>O334+U334-X334+W334</f>
        <v>0</v>
      </c>
      <c r="AB334" s="3"/>
      <c r="AC334" s="3"/>
      <c r="AD334" s="20"/>
    </row>
    <row r="335" spans="1:30" ht="15.75" x14ac:dyDescent="0.2">
      <c r="A335" s="153"/>
      <c r="B335" s="125"/>
      <c r="C335" s="127"/>
      <c r="D335" s="111"/>
      <c r="E335" s="111"/>
      <c r="F335" s="111"/>
      <c r="G335" s="111"/>
      <c r="H335" s="111"/>
      <c r="I335" s="97"/>
      <c r="J335" s="111"/>
      <c r="K335" s="160"/>
      <c r="L335" s="160"/>
      <c r="M335" s="120"/>
      <c r="N335" s="121"/>
      <c r="O335" s="122"/>
      <c r="P335" s="133"/>
      <c r="Q335" s="33" t="s">
        <v>3</v>
      </c>
      <c r="R335" s="66">
        <f>R334</f>
        <v>0</v>
      </c>
      <c r="S335" s="30">
        <f t="shared" ref="S335:X335" si="179">SUM(S331:S334)</f>
        <v>750</v>
      </c>
      <c r="T335" s="30">
        <f t="shared" si="179"/>
        <v>375</v>
      </c>
      <c r="U335" s="30">
        <f t="shared" si="179"/>
        <v>375</v>
      </c>
      <c r="V335" s="30">
        <f t="shared" si="179"/>
        <v>750</v>
      </c>
      <c r="W335" s="30">
        <f t="shared" si="179"/>
        <v>375</v>
      </c>
      <c r="X335" s="30">
        <f t="shared" si="179"/>
        <v>750</v>
      </c>
      <c r="Y335" s="134"/>
      <c r="Z335" s="135"/>
      <c r="AA335" s="136"/>
      <c r="AB335" s="54"/>
      <c r="AC335" s="54"/>
      <c r="AD335" s="55"/>
    </row>
    <row r="336" spans="1:30" ht="15.75" x14ac:dyDescent="0.2">
      <c r="A336" s="152">
        <v>13</v>
      </c>
      <c r="B336" s="123" t="s">
        <v>85</v>
      </c>
      <c r="C336" s="158" t="s">
        <v>343</v>
      </c>
      <c r="D336" s="109" t="s">
        <v>344</v>
      </c>
      <c r="E336" s="109" t="s">
        <v>65</v>
      </c>
      <c r="F336" s="109"/>
      <c r="G336" s="109" t="s">
        <v>87</v>
      </c>
      <c r="H336" s="109" t="s">
        <v>88</v>
      </c>
      <c r="I336" s="95"/>
      <c r="J336" s="109"/>
      <c r="K336" s="116">
        <v>45223</v>
      </c>
      <c r="L336" s="116">
        <v>45657</v>
      </c>
      <c r="M336" s="9">
        <f>N336+O336</f>
        <v>0</v>
      </c>
      <c r="N336" s="9">
        <v>0</v>
      </c>
      <c r="O336" s="9">
        <v>0</v>
      </c>
      <c r="P336" s="131" t="s">
        <v>69</v>
      </c>
      <c r="Q336" s="42" t="s">
        <v>4</v>
      </c>
      <c r="R336" s="65"/>
      <c r="S336" s="28">
        <f>T336+U336</f>
        <v>1440</v>
      </c>
      <c r="T336" s="28">
        <v>720</v>
      </c>
      <c r="U336" s="28">
        <v>720</v>
      </c>
      <c r="V336" s="29">
        <f>X336</f>
        <v>1440</v>
      </c>
      <c r="W336" s="28">
        <v>720</v>
      </c>
      <c r="X336" s="28">
        <v>1440</v>
      </c>
      <c r="Y336" s="8">
        <f t="shared" ref="Y336:Z339" si="180">M336+S336-V336</f>
        <v>0</v>
      </c>
      <c r="Z336" s="8">
        <f t="shared" si="180"/>
        <v>0</v>
      </c>
      <c r="AA336" s="8">
        <f>O336+U336-X336+W336</f>
        <v>0</v>
      </c>
      <c r="AB336" s="3" t="s">
        <v>123</v>
      </c>
      <c r="AC336" s="3"/>
      <c r="AD336" s="20"/>
    </row>
    <row r="337" spans="1:30" ht="15.75" x14ac:dyDescent="0.2">
      <c r="A337" s="153"/>
      <c r="B337" s="124"/>
      <c r="C337" s="126"/>
      <c r="D337" s="110"/>
      <c r="E337" s="110"/>
      <c r="F337" s="110"/>
      <c r="G337" s="110"/>
      <c r="H337" s="110"/>
      <c r="I337" s="96"/>
      <c r="J337" s="110"/>
      <c r="K337" s="159"/>
      <c r="L337" s="159"/>
      <c r="M337" s="8">
        <f>N337+O337</f>
        <v>0</v>
      </c>
      <c r="N337" s="8">
        <f t="shared" ref="N337:O339" si="181">Z336</f>
        <v>0</v>
      </c>
      <c r="O337" s="8">
        <f t="shared" si="181"/>
        <v>0</v>
      </c>
      <c r="P337" s="132"/>
      <c r="Q337" s="42" t="s">
        <v>5</v>
      </c>
      <c r="R337" s="64"/>
      <c r="S337" s="28">
        <f>T337+U337</f>
        <v>0</v>
      </c>
      <c r="T337" s="28">
        <v>0</v>
      </c>
      <c r="U337" s="28">
        <v>0</v>
      </c>
      <c r="V337" s="29">
        <f>X337</f>
        <v>0</v>
      </c>
      <c r="W337" s="28">
        <v>0</v>
      </c>
      <c r="X337" s="28">
        <v>0</v>
      </c>
      <c r="Y337" s="8">
        <f t="shared" si="180"/>
        <v>0</v>
      </c>
      <c r="Z337" s="8">
        <f t="shared" si="180"/>
        <v>0</v>
      </c>
      <c r="AA337" s="8">
        <f>O337+U337-X337+W337</f>
        <v>0</v>
      </c>
      <c r="AB337" s="3"/>
      <c r="AC337" s="3"/>
      <c r="AD337" s="20"/>
    </row>
    <row r="338" spans="1:30" ht="15.75" x14ac:dyDescent="0.2">
      <c r="A338" s="153"/>
      <c r="B338" s="124"/>
      <c r="C338" s="126"/>
      <c r="D338" s="110"/>
      <c r="E338" s="110"/>
      <c r="F338" s="110"/>
      <c r="G338" s="110"/>
      <c r="H338" s="110"/>
      <c r="I338" s="96"/>
      <c r="J338" s="110"/>
      <c r="K338" s="159"/>
      <c r="L338" s="159"/>
      <c r="M338" s="8">
        <f>N338+O338</f>
        <v>0</v>
      </c>
      <c r="N338" s="8">
        <f t="shared" si="181"/>
        <v>0</v>
      </c>
      <c r="O338" s="8">
        <f t="shared" si="181"/>
        <v>0</v>
      </c>
      <c r="P338" s="132"/>
      <c r="Q338" s="42" t="s">
        <v>6</v>
      </c>
      <c r="R338" s="64"/>
      <c r="S338" s="28">
        <f>T338+U338</f>
        <v>0</v>
      </c>
      <c r="T338" s="28">
        <v>0</v>
      </c>
      <c r="U338" s="28">
        <v>0</v>
      </c>
      <c r="V338" s="29">
        <f>X338</f>
        <v>0</v>
      </c>
      <c r="W338" s="28">
        <v>0</v>
      </c>
      <c r="X338" s="28">
        <v>0</v>
      </c>
      <c r="Y338" s="8">
        <f t="shared" si="180"/>
        <v>0</v>
      </c>
      <c r="Z338" s="8">
        <f t="shared" si="180"/>
        <v>0</v>
      </c>
      <c r="AA338" s="8">
        <f>O338+U338-X338+W338</f>
        <v>0</v>
      </c>
      <c r="AB338" s="3"/>
      <c r="AC338" s="3"/>
      <c r="AD338" s="20"/>
    </row>
    <row r="339" spans="1:30" ht="15.75" x14ac:dyDescent="0.2">
      <c r="A339" s="153"/>
      <c r="B339" s="124"/>
      <c r="C339" s="126"/>
      <c r="D339" s="110"/>
      <c r="E339" s="110"/>
      <c r="F339" s="110"/>
      <c r="G339" s="110"/>
      <c r="H339" s="110"/>
      <c r="I339" s="96"/>
      <c r="J339" s="110"/>
      <c r="K339" s="159"/>
      <c r="L339" s="159"/>
      <c r="M339" s="8">
        <f>N339+O339</f>
        <v>0</v>
      </c>
      <c r="N339" s="8">
        <f t="shared" si="181"/>
        <v>0</v>
      </c>
      <c r="O339" s="8">
        <f t="shared" si="181"/>
        <v>0</v>
      </c>
      <c r="P339" s="132"/>
      <c r="Q339" s="42" t="s">
        <v>7</v>
      </c>
      <c r="R339" s="64"/>
      <c r="S339" s="28">
        <f>T339+U339</f>
        <v>0</v>
      </c>
      <c r="T339" s="28">
        <v>0</v>
      </c>
      <c r="U339" s="28">
        <v>0</v>
      </c>
      <c r="V339" s="29">
        <f>X339</f>
        <v>0</v>
      </c>
      <c r="W339" s="28">
        <v>0</v>
      </c>
      <c r="X339" s="28">
        <v>0</v>
      </c>
      <c r="Y339" s="7">
        <f t="shared" si="180"/>
        <v>0</v>
      </c>
      <c r="Z339" s="7">
        <f t="shared" si="180"/>
        <v>0</v>
      </c>
      <c r="AA339" s="7">
        <f>O339+U339-X339+W339</f>
        <v>0</v>
      </c>
      <c r="AB339" s="3"/>
      <c r="AC339" s="3"/>
      <c r="AD339" s="20"/>
    </row>
    <row r="340" spans="1:30" ht="15.75" x14ac:dyDescent="0.2">
      <c r="A340" s="153"/>
      <c r="B340" s="125"/>
      <c r="C340" s="127"/>
      <c r="D340" s="111"/>
      <c r="E340" s="111"/>
      <c r="F340" s="111"/>
      <c r="G340" s="111"/>
      <c r="H340" s="111"/>
      <c r="I340" s="97"/>
      <c r="J340" s="111"/>
      <c r="K340" s="160"/>
      <c r="L340" s="160"/>
      <c r="M340" s="120"/>
      <c r="N340" s="121"/>
      <c r="O340" s="122"/>
      <c r="P340" s="133"/>
      <c r="Q340" s="33" t="s">
        <v>3</v>
      </c>
      <c r="R340" s="66">
        <f>R339</f>
        <v>0</v>
      </c>
      <c r="S340" s="30">
        <f t="shared" ref="S340:X340" si="182">SUM(S336:S339)</f>
        <v>1440</v>
      </c>
      <c r="T340" s="30">
        <f t="shared" si="182"/>
        <v>720</v>
      </c>
      <c r="U340" s="30">
        <f t="shared" si="182"/>
        <v>720</v>
      </c>
      <c r="V340" s="30">
        <f t="shared" si="182"/>
        <v>1440</v>
      </c>
      <c r="W340" s="30">
        <f t="shared" si="182"/>
        <v>720</v>
      </c>
      <c r="X340" s="30">
        <f t="shared" si="182"/>
        <v>1440</v>
      </c>
      <c r="Y340" s="134"/>
      <c r="Z340" s="135"/>
      <c r="AA340" s="136"/>
      <c r="AB340" s="54"/>
      <c r="AC340" s="54"/>
      <c r="AD340" s="55"/>
    </row>
    <row r="341" spans="1:30" ht="15.75" x14ac:dyDescent="0.2">
      <c r="A341" s="152">
        <v>14</v>
      </c>
      <c r="B341" s="123" t="s">
        <v>85</v>
      </c>
      <c r="C341" s="158" t="s">
        <v>439</v>
      </c>
      <c r="D341" s="109" t="s">
        <v>345</v>
      </c>
      <c r="E341" s="109" t="s">
        <v>65</v>
      </c>
      <c r="F341" s="109"/>
      <c r="G341" s="109" t="s">
        <v>188</v>
      </c>
      <c r="H341" s="109" t="s">
        <v>88</v>
      </c>
      <c r="I341" s="95"/>
      <c r="J341" s="109"/>
      <c r="K341" s="116">
        <v>45366</v>
      </c>
      <c r="L341" s="116">
        <v>45657</v>
      </c>
      <c r="M341" s="9">
        <f>N341+O341</f>
        <v>0</v>
      </c>
      <c r="N341" s="9">
        <v>0</v>
      </c>
      <c r="O341" s="9">
        <v>0</v>
      </c>
      <c r="P341" s="131" t="s">
        <v>69</v>
      </c>
      <c r="Q341" s="42" t="s">
        <v>4</v>
      </c>
      <c r="R341" s="65"/>
      <c r="S341" s="28">
        <f>T341+U341</f>
        <v>75</v>
      </c>
      <c r="T341" s="28">
        <v>37.5</v>
      </c>
      <c r="U341" s="28">
        <v>37.5</v>
      </c>
      <c r="V341" s="29">
        <f>X341</f>
        <v>75</v>
      </c>
      <c r="W341" s="28">
        <v>37.5</v>
      </c>
      <c r="X341" s="28">
        <v>75</v>
      </c>
      <c r="Y341" s="8">
        <f t="shared" ref="Y341:Z344" si="183">M341+S341-V341</f>
        <v>0</v>
      </c>
      <c r="Z341" s="8">
        <f t="shared" si="183"/>
        <v>0</v>
      </c>
      <c r="AA341" s="8">
        <f>O341+U341-X341+W341</f>
        <v>0</v>
      </c>
      <c r="AB341" s="3" t="s">
        <v>123</v>
      </c>
      <c r="AC341" s="3"/>
      <c r="AD341" s="20"/>
    </row>
    <row r="342" spans="1:30" ht="15.75" x14ac:dyDescent="0.2">
      <c r="A342" s="153"/>
      <c r="B342" s="124"/>
      <c r="C342" s="126"/>
      <c r="D342" s="110"/>
      <c r="E342" s="110"/>
      <c r="F342" s="110"/>
      <c r="G342" s="110"/>
      <c r="H342" s="110"/>
      <c r="I342" s="96"/>
      <c r="J342" s="110"/>
      <c r="K342" s="159"/>
      <c r="L342" s="159"/>
      <c r="M342" s="8">
        <f>N342+O342</f>
        <v>0</v>
      </c>
      <c r="N342" s="8">
        <f t="shared" ref="N342:O344" si="184">Z341</f>
        <v>0</v>
      </c>
      <c r="O342" s="8">
        <f t="shared" si="184"/>
        <v>0</v>
      </c>
      <c r="P342" s="132"/>
      <c r="Q342" s="42" t="s">
        <v>5</v>
      </c>
      <c r="R342" s="64"/>
      <c r="S342" s="28">
        <f>T342+U342</f>
        <v>150</v>
      </c>
      <c r="T342" s="28">
        <v>75</v>
      </c>
      <c r="U342" s="28">
        <v>75</v>
      </c>
      <c r="V342" s="29">
        <f>X342</f>
        <v>150</v>
      </c>
      <c r="W342" s="28">
        <v>75</v>
      </c>
      <c r="X342" s="28">
        <v>150</v>
      </c>
      <c r="Y342" s="8">
        <f t="shared" si="183"/>
        <v>0</v>
      </c>
      <c r="Z342" s="8">
        <f t="shared" si="183"/>
        <v>0</v>
      </c>
      <c r="AA342" s="8">
        <f>O342+U342-X342+W342</f>
        <v>0</v>
      </c>
      <c r="AB342" s="3"/>
      <c r="AC342" s="3"/>
      <c r="AD342" s="20"/>
    </row>
    <row r="343" spans="1:30" ht="15.75" x14ac:dyDescent="0.2">
      <c r="A343" s="153"/>
      <c r="B343" s="124"/>
      <c r="C343" s="126"/>
      <c r="D343" s="110"/>
      <c r="E343" s="110"/>
      <c r="F343" s="110"/>
      <c r="G343" s="110"/>
      <c r="H343" s="110"/>
      <c r="I343" s="96"/>
      <c r="J343" s="110"/>
      <c r="K343" s="159"/>
      <c r="L343" s="159"/>
      <c r="M343" s="8">
        <f>N343+O343</f>
        <v>0</v>
      </c>
      <c r="N343" s="8">
        <f t="shared" si="184"/>
        <v>0</v>
      </c>
      <c r="O343" s="8">
        <f t="shared" si="184"/>
        <v>0</v>
      </c>
      <c r="P343" s="132"/>
      <c r="Q343" s="42" t="s">
        <v>6</v>
      </c>
      <c r="R343" s="64"/>
      <c r="S343" s="28">
        <f>T343+U343</f>
        <v>75</v>
      </c>
      <c r="T343" s="28">
        <v>37.5</v>
      </c>
      <c r="U343" s="28">
        <v>37.5</v>
      </c>
      <c r="V343" s="29">
        <f>X343</f>
        <v>75</v>
      </c>
      <c r="W343" s="28">
        <v>37.5</v>
      </c>
      <c r="X343" s="28">
        <v>75</v>
      </c>
      <c r="Y343" s="8">
        <f t="shared" si="183"/>
        <v>0</v>
      </c>
      <c r="Z343" s="8">
        <f t="shared" si="183"/>
        <v>0</v>
      </c>
      <c r="AA343" s="8">
        <f>O343+U343-X343+W343</f>
        <v>0</v>
      </c>
      <c r="AB343" s="3"/>
      <c r="AC343" s="3"/>
      <c r="AD343" s="20"/>
    </row>
    <row r="344" spans="1:30" ht="15.75" x14ac:dyDescent="0.2">
      <c r="A344" s="153"/>
      <c r="B344" s="124"/>
      <c r="C344" s="126"/>
      <c r="D344" s="110"/>
      <c r="E344" s="110"/>
      <c r="F344" s="110"/>
      <c r="G344" s="110"/>
      <c r="H344" s="110"/>
      <c r="I344" s="96"/>
      <c r="J344" s="110"/>
      <c r="K344" s="159"/>
      <c r="L344" s="159"/>
      <c r="M344" s="8">
        <f>N344+O344</f>
        <v>0</v>
      </c>
      <c r="N344" s="8">
        <f t="shared" si="184"/>
        <v>0</v>
      </c>
      <c r="O344" s="8">
        <f t="shared" si="184"/>
        <v>0</v>
      </c>
      <c r="P344" s="132"/>
      <c r="Q344" s="42" t="s">
        <v>7</v>
      </c>
      <c r="R344" s="64"/>
      <c r="S344" s="28">
        <f>T344+U344</f>
        <v>0</v>
      </c>
      <c r="T344" s="28">
        <v>0</v>
      </c>
      <c r="U344" s="28">
        <v>0</v>
      </c>
      <c r="V344" s="29">
        <f>X344</f>
        <v>0</v>
      </c>
      <c r="W344" s="28">
        <v>0</v>
      </c>
      <c r="X344" s="28">
        <v>0</v>
      </c>
      <c r="Y344" s="7">
        <f t="shared" si="183"/>
        <v>0</v>
      </c>
      <c r="Z344" s="7">
        <f t="shared" si="183"/>
        <v>0</v>
      </c>
      <c r="AA344" s="7">
        <f>O344+U344-X344+W344</f>
        <v>0</v>
      </c>
      <c r="AB344" s="3"/>
      <c r="AC344" s="3"/>
      <c r="AD344" s="20"/>
    </row>
    <row r="345" spans="1:30" ht="15.75" x14ac:dyDescent="0.2">
      <c r="A345" s="153"/>
      <c r="B345" s="125"/>
      <c r="C345" s="127"/>
      <c r="D345" s="111"/>
      <c r="E345" s="111"/>
      <c r="F345" s="111"/>
      <c r="G345" s="111"/>
      <c r="H345" s="111"/>
      <c r="I345" s="97"/>
      <c r="J345" s="111"/>
      <c r="K345" s="160"/>
      <c r="L345" s="160"/>
      <c r="M345" s="120"/>
      <c r="N345" s="121"/>
      <c r="O345" s="122"/>
      <c r="P345" s="133"/>
      <c r="Q345" s="33" t="s">
        <v>3</v>
      </c>
      <c r="R345" s="66">
        <f>R344</f>
        <v>0</v>
      </c>
      <c r="S345" s="30">
        <f t="shared" ref="S345:X345" si="185">SUM(S341:S344)</f>
        <v>300</v>
      </c>
      <c r="T345" s="30">
        <f t="shared" si="185"/>
        <v>150</v>
      </c>
      <c r="U345" s="30">
        <f t="shared" si="185"/>
        <v>150</v>
      </c>
      <c r="V345" s="30">
        <f t="shared" si="185"/>
        <v>300</v>
      </c>
      <c r="W345" s="30">
        <f t="shared" si="185"/>
        <v>150</v>
      </c>
      <c r="X345" s="30">
        <f t="shared" si="185"/>
        <v>300</v>
      </c>
      <c r="Y345" s="134"/>
      <c r="Z345" s="135"/>
      <c r="AA345" s="136"/>
      <c r="AB345" s="54"/>
      <c r="AC345" s="54"/>
      <c r="AD345" s="55"/>
    </row>
    <row r="346" spans="1:30" ht="15.75" customHeight="1" x14ac:dyDescent="0.2">
      <c r="A346" s="152">
        <v>15</v>
      </c>
      <c r="B346" s="123" t="s">
        <v>85</v>
      </c>
      <c r="C346" s="158" t="s">
        <v>502</v>
      </c>
      <c r="D346" s="109" t="s">
        <v>503</v>
      </c>
      <c r="E346" s="109" t="s">
        <v>65</v>
      </c>
      <c r="F346" s="109"/>
      <c r="G346" s="109" t="s">
        <v>87</v>
      </c>
      <c r="H346" s="109" t="s">
        <v>88</v>
      </c>
      <c r="I346" s="95"/>
      <c r="J346" s="109"/>
      <c r="K346" s="116">
        <v>45378</v>
      </c>
      <c r="L346" s="116">
        <v>45639</v>
      </c>
      <c r="M346" s="9">
        <f>N346+O346</f>
        <v>0</v>
      </c>
      <c r="N346" s="9">
        <v>0</v>
      </c>
      <c r="O346" s="9">
        <v>0</v>
      </c>
      <c r="P346" s="131" t="s">
        <v>69</v>
      </c>
      <c r="Q346" s="42" t="s">
        <v>4</v>
      </c>
      <c r="R346" s="65"/>
      <c r="S346" s="28">
        <f>T346+U346</f>
        <v>0</v>
      </c>
      <c r="T346" s="28">
        <v>0</v>
      </c>
      <c r="U346" s="28">
        <v>0</v>
      </c>
      <c r="V346" s="29">
        <f>X346</f>
        <v>0</v>
      </c>
      <c r="W346" s="28">
        <v>0</v>
      </c>
      <c r="X346" s="28">
        <v>0</v>
      </c>
      <c r="Y346" s="8">
        <f t="shared" ref="Y346:Y349" si="186">M346+S346-V346</f>
        <v>0</v>
      </c>
      <c r="Z346" s="8">
        <f t="shared" ref="Z346:Z349" si="187">N346+T346-W346</f>
        <v>0</v>
      </c>
      <c r="AA346" s="8">
        <f>O346+U346-X346+W346</f>
        <v>0</v>
      </c>
      <c r="AB346" s="3" t="s">
        <v>123</v>
      </c>
      <c r="AC346" s="3"/>
      <c r="AD346" s="20"/>
    </row>
    <row r="347" spans="1:30" ht="15.75" x14ac:dyDescent="0.2">
      <c r="A347" s="153"/>
      <c r="B347" s="124"/>
      <c r="C347" s="126"/>
      <c r="D347" s="110"/>
      <c r="E347" s="110"/>
      <c r="F347" s="110"/>
      <c r="G347" s="110"/>
      <c r="H347" s="110"/>
      <c r="I347" s="96"/>
      <c r="J347" s="110"/>
      <c r="K347" s="159"/>
      <c r="L347" s="159"/>
      <c r="M347" s="8">
        <f>N347+O347</f>
        <v>0</v>
      </c>
      <c r="N347" s="8">
        <f t="shared" ref="N347:N349" si="188">Z346</f>
        <v>0</v>
      </c>
      <c r="O347" s="8">
        <f t="shared" ref="O347:O349" si="189">AA346</f>
        <v>0</v>
      </c>
      <c r="P347" s="132"/>
      <c r="Q347" s="42" t="s">
        <v>5</v>
      </c>
      <c r="R347" s="64"/>
      <c r="S347" s="28">
        <f>T347+U347</f>
        <v>5597.3</v>
      </c>
      <c r="T347" s="28">
        <v>2798.65</v>
      </c>
      <c r="U347" s="28">
        <v>2798.65</v>
      </c>
      <c r="V347" s="29">
        <f>X347</f>
        <v>5597.3</v>
      </c>
      <c r="W347" s="28">
        <v>2798.65</v>
      </c>
      <c r="X347" s="28">
        <v>5597.3</v>
      </c>
      <c r="Y347" s="8">
        <f t="shared" si="186"/>
        <v>0</v>
      </c>
      <c r="Z347" s="8">
        <f t="shared" si="187"/>
        <v>0</v>
      </c>
      <c r="AA347" s="8">
        <f>O347+U347-X347+W347</f>
        <v>0</v>
      </c>
      <c r="AB347" s="3"/>
      <c r="AC347" s="3"/>
      <c r="AD347" s="20"/>
    </row>
    <row r="348" spans="1:30" ht="15.75" x14ac:dyDescent="0.2">
      <c r="A348" s="153"/>
      <c r="B348" s="124"/>
      <c r="C348" s="126"/>
      <c r="D348" s="110"/>
      <c r="E348" s="110"/>
      <c r="F348" s="110"/>
      <c r="G348" s="110"/>
      <c r="H348" s="110"/>
      <c r="I348" s="96"/>
      <c r="J348" s="110"/>
      <c r="K348" s="159"/>
      <c r="L348" s="159"/>
      <c r="M348" s="8">
        <f>N348+O348</f>
        <v>0</v>
      </c>
      <c r="N348" s="8">
        <f t="shared" si="188"/>
        <v>0</v>
      </c>
      <c r="O348" s="8">
        <f t="shared" si="189"/>
        <v>0</v>
      </c>
      <c r="P348" s="132"/>
      <c r="Q348" s="42" t="s">
        <v>6</v>
      </c>
      <c r="R348" s="64"/>
      <c r="S348" s="28">
        <f>T348+U348</f>
        <v>4320</v>
      </c>
      <c r="T348" s="28">
        <v>2160</v>
      </c>
      <c r="U348" s="28">
        <v>2160</v>
      </c>
      <c r="V348" s="29">
        <f>X348</f>
        <v>4320</v>
      </c>
      <c r="W348" s="28">
        <v>2160</v>
      </c>
      <c r="X348" s="28">
        <v>4320</v>
      </c>
      <c r="Y348" s="8">
        <f t="shared" si="186"/>
        <v>0</v>
      </c>
      <c r="Z348" s="8">
        <f t="shared" si="187"/>
        <v>0</v>
      </c>
      <c r="AA348" s="8">
        <f>O348+U348-X348+W348</f>
        <v>0</v>
      </c>
      <c r="AB348" s="3"/>
      <c r="AC348" s="3"/>
      <c r="AD348" s="20"/>
    </row>
    <row r="349" spans="1:30" ht="15.75" x14ac:dyDescent="0.2">
      <c r="A349" s="153"/>
      <c r="B349" s="124"/>
      <c r="C349" s="126"/>
      <c r="D349" s="110"/>
      <c r="E349" s="110"/>
      <c r="F349" s="110"/>
      <c r="G349" s="110"/>
      <c r="H349" s="110"/>
      <c r="I349" s="96"/>
      <c r="J349" s="110"/>
      <c r="K349" s="159"/>
      <c r="L349" s="159"/>
      <c r="M349" s="8">
        <f>N349+O349</f>
        <v>0</v>
      </c>
      <c r="N349" s="8">
        <f t="shared" si="188"/>
        <v>0</v>
      </c>
      <c r="O349" s="8">
        <f t="shared" si="189"/>
        <v>0</v>
      </c>
      <c r="P349" s="132"/>
      <c r="Q349" s="42" t="s">
        <v>7</v>
      </c>
      <c r="R349" s="64"/>
      <c r="S349" s="28">
        <f>T349+U349</f>
        <v>0</v>
      </c>
      <c r="T349" s="28">
        <v>0</v>
      </c>
      <c r="U349" s="28">
        <v>0</v>
      </c>
      <c r="V349" s="29">
        <f>X349</f>
        <v>0</v>
      </c>
      <c r="W349" s="28">
        <v>0</v>
      </c>
      <c r="X349" s="28">
        <v>0</v>
      </c>
      <c r="Y349" s="7">
        <f t="shared" si="186"/>
        <v>0</v>
      </c>
      <c r="Z349" s="7">
        <f t="shared" si="187"/>
        <v>0</v>
      </c>
      <c r="AA349" s="7">
        <f>O349+U349-X349+W349</f>
        <v>0</v>
      </c>
      <c r="AB349" s="3"/>
      <c r="AC349" s="3"/>
      <c r="AD349" s="20"/>
    </row>
    <row r="350" spans="1:30" ht="15.75" x14ac:dyDescent="0.2">
      <c r="A350" s="153"/>
      <c r="B350" s="125"/>
      <c r="C350" s="127"/>
      <c r="D350" s="111"/>
      <c r="E350" s="111"/>
      <c r="F350" s="111"/>
      <c r="G350" s="111"/>
      <c r="H350" s="111"/>
      <c r="I350" s="97"/>
      <c r="J350" s="111"/>
      <c r="K350" s="160"/>
      <c r="L350" s="160"/>
      <c r="M350" s="120"/>
      <c r="N350" s="121"/>
      <c r="O350" s="122"/>
      <c r="P350" s="133"/>
      <c r="Q350" s="33" t="s">
        <v>3</v>
      </c>
      <c r="R350" s="66">
        <f>R349</f>
        <v>0</v>
      </c>
      <c r="S350" s="30">
        <f t="shared" ref="S350:X350" si="190">SUM(S346:S349)</f>
        <v>9917.2999999999993</v>
      </c>
      <c r="T350" s="30">
        <f t="shared" si="190"/>
        <v>4958.6499999999996</v>
      </c>
      <c r="U350" s="30">
        <f t="shared" si="190"/>
        <v>4958.6499999999996</v>
      </c>
      <c r="V350" s="30">
        <f t="shared" si="190"/>
        <v>9917.2999999999993</v>
      </c>
      <c r="W350" s="30">
        <f t="shared" si="190"/>
        <v>4958.6499999999996</v>
      </c>
      <c r="X350" s="30">
        <f t="shared" si="190"/>
        <v>9917.2999999999993</v>
      </c>
      <c r="Y350" s="134"/>
      <c r="Z350" s="135"/>
      <c r="AA350" s="136"/>
      <c r="AB350" s="54"/>
      <c r="AC350" s="54"/>
      <c r="AD350" s="55"/>
    </row>
    <row r="351" spans="1:30" ht="15.75" customHeight="1" x14ac:dyDescent="0.2">
      <c r="A351" s="152">
        <v>16</v>
      </c>
      <c r="B351" s="123" t="s">
        <v>85</v>
      </c>
      <c r="C351" s="158" t="s">
        <v>504</v>
      </c>
      <c r="D351" s="109" t="s">
        <v>505</v>
      </c>
      <c r="E351" s="109" t="s">
        <v>65</v>
      </c>
      <c r="F351" s="109"/>
      <c r="G351" s="109" t="s">
        <v>188</v>
      </c>
      <c r="H351" s="109" t="s">
        <v>88</v>
      </c>
      <c r="I351" s="95"/>
      <c r="J351" s="109"/>
      <c r="K351" s="116">
        <v>45408</v>
      </c>
      <c r="L351" s="116">
        <v>45657</v>
      </c>
      <c r="M351" s="9">
        <f>N351+O351</f>
        <v>0</v>
      </c>
      <c r="N351" s="9">
        <v>0</v>
      </c>
      <c r="O351" s="9">
        <v>0</v>
      </c>
      <c r="P351" s="131" t="s">
        <v>69</v>
      </c>
      <c r="Q351" s="42" t="s">
        <v>4</v>
      </c>
      <c r="R351" s="65"/>
      <c r="S351" s="28">
        <f>T351+U351</f>
        <v>0</v>
      </c>
      <c r="T351" s="28">
        <v>0</v>
      </c>
      <c r="U351" s="28">
        <v>0</v>
      </c>
      <c r="V351" s="29">
        <f>X351</f>
        <v>0</v>
      </c>
      <c r="W351" s="28">
        <v>0</v>
      </c>
      <c r="X351" s="28">
        <v>0</v>
      </c>
      <c r="Y351" s="8">
        <f t="shared" ref="Y351:Y354" si="191">M351+S351-V351</f>
        <v>0</v>
      </c>
      <c r="Z351" s="8">
        <f t="shared" ref="Z351:Z354" si="192">N351+T351-W351</f>
        <v>0</v>
      </c>
      <c r="AA351" s="8">
        <f>O351+U351-X351+W351</f>
        <v>0</v>
      </c>
      <c r="AB351" s="3" t="s">
        <v>123</v>
      </c>
      <c r="AC351" s="3"/>
      <c r="AD351" s="20"/>
    </row>
    <row r="352" spans="1:30" ht="15.75" x14ac:dyDescent="0.2">
      <c r="A352" s="153"/>
      <c r="B352" s="124"/>
      <c r="C352" s="126"/>
      <c r="D352" s="110"/>
      <c r="E352" s="110"/>
      <c r="F352" s="110"/>
      <c r="G352" s="110"/>
      <c r="H352" s="110"/>
      <c r="I352" s="96"/>
      <c r="J352" s="110"/>
      <c r="K352" s="159"/>
      <c r="L352" s="159"/>
      <c r="M352" s="8">
        <f>N352+O352</f>
        <v>0</v>
      </c>
      <c r="N352" s="8">
        <f t="shared" ref="N352:N354" si="193">Z351</f>
        <v>0</v>
      </c>
      <c r="O352" s="8">
        <f t="shared" ref="O352:O354" si="194">AA351</f>
        <v>0</v>
      </c>
      <c r="P352" s="132"/>
      <c r="Q352" s="42" t="s">
        <v>5</v>
      </c>
      <c r="R352" s="64"/>
      <c r="S352" s="28">
        <f>T352+U352</f>
        <v>300</v>
      </c>
      <c r="T352" s="28">
        <v>150</v>
      </c>
      <c r="U352" s="28">
        <v>150</v>
      </c>
      <c r="V352" s="29">
        <f>X352</f>
        <v>300</v>
      </c>
      <c r="W352" s="28">
        <v>150</v>
      </c>
      <c r="X352" s="28">
        <v>300</v>
      </c>
      <c r="Y352" s="8">
        <f t="shared" si="191"/>
        <v>0</v>
      </c>
      <c r="Z352" s="8">
        <f t="shared" si="192"/>
        <v>0</v>
      </c>
      <c r="AA352" s="8">
        <f>O352+U352-X352+W352</f>
        <v>0</v>
      </c>
      <c r="AB352" s="3"/>
      <c r="AC352" s="3"/>
      <c r="AD352" s="20"/>
    </row>
    <row r="353" spans="1:30" ht="15.75" x14ac:dyDescent="0.2">
      <c r="A353" s="153"/>
      <c r="B353" s="124"/>
      <c r="C353" s="126"/>
      <c r="D353" s="110"/>
      <c r="E353" s="110"/>
      <c r="F353" s="110"/>
      <c r="G353" s="110"/>
      <c r="H353" s="110"/>
      <c r="I353" s="96"/>
      <c r="J353" s="110"/>
      <c r="K353" s="159"/>
      <c r="L353" s="159"/>
      <c r="M353" s="8">
        <f>N353+O353</f>
        <v>0</v>
      </c>
      <c r="N353" s="8">
        <f t="shared" si="193"/>
        <v>0</v>
      </c>
      <c r="O353" s="8">
        <f t="shared" si="194"/>
        <v>0</v>
      </c>
      <c r="P353" s="132"/>
      <c r="Q353" s="42" t="s">
        <v>6</v>
      </c>
      <c r="R353" s="64"/>
      <c r="S353" s="28">
        <f>T353+U353</f>
        <v>0</v>
      </c>
      <c r="T353" s="28">
        <v>0</v>
      </c>
      <c r="U353" s="28">
        <v>0</v>
      </c>
      <c r="V353" s="29">
        <f>X353</f>
        <v>0</v>
      </c>
      <c r="W353" s="28">
        <v>0</v>
      </c>
      <c r="X353" s="28">
        <v>0</v>
      </c>
      <c r="Y353" s="8">
        <f t="shared" si="191"/>
        <v>0</v>
      </c>
      <c r="Z353" s="8">
        <f t="shared" si="192"/>
        <v>0</v>
      </c>
      <c r="AA353" s="8">
        <f>O353+U353-X353+W353</f>
        <v>0</v>
      </c>
      <c r="AB353" s="3"/>
      <c r="AC353" s="3"/>
      <c r="AD353" s="20"/>
    </row>
    <row r="354" spans="1:30" ht="15.75" x14ac:dyDescent="0.2">
      <c r="A354" s="153"/>
      <c r="B354" s="124"/>
      <c r="C354" s="126"/>
      <c r="D354" s="110"/>
      <c r="E354" s="110"/>
      <c r="F354" s="110"/>
      <c r="G354" s="110"/>
      <c r="H354" s="110"/>
      <c r="I354" s="96"/>
      <c r="J354" s="110"/>
      <c r="K354" s="159"/>
      <c r="L354" s="159"/>
      <c r="M354" s="8">
        <f>N354+O354</f>
        <v>0</v>
      </c>
      <c r="N354" s="8">
        <f t="shared" si="193"/>
        <v>0</v>
      </c>
      <c r="O354" s="8">
        <f t="shared" si="194"/>
        <v>0</v>
      </c>
      <c r="P354" s="132"/>
      <c r="Q354" s="42" t="s">
        <v>7</v>
      </c>
      <c r="R354" s="64"/>
      <c r="S354" s="28">
        <f>T354+U354</f>
        <v>0</v>
      </c>
      <c r="T354" s="28">
        <v>0</v>
      </c>
      <c r="U354" s="28">
        <v>0</v>
      </c>
      <c r="V354" s="29">
        <f>X354</f>
        <v>0</v>
      </c>
      <c r="W354" s="28">
        <v>0</v>
      </c>
      <c r="X354" s="28">
        <v>0</v>
      </c>
      <c r="Y354" s="7">
        <f t="shared" si="191"/>
        <v>0</v>
      </c>
      <c r="Z354" s="7">
        <f t="shared" si="192"/>
        <v>0</v>
      </c>
      <c r="AA354" s="7">
        <f>O354+U354-X354+W354</f>
        <v>0</v>
      </c>
      <c r="AB354" s="3"/>
      <c r="AC354" s="3"/>
      <c r="AD354" s="20"/>
    </row>
    <row r="355" spans="1:30" ht="15.75" x14ac:dyDescent="0.2">
      <c r="A355" s="153"/>
      <c r="B355" s="125"/>
      <c r="C355" s="127"/>
      <c r="D355" s="111"/>
      <c r="E355" s="111"/>
      <c r="F355" s="111"/>
      <c r="G355" s="111"/>
      <c r="H355" s="111"/>
      <c r="I355" s="97"/>
      <c r="J355" s="111"/>
      <c r="K355" s="160"/>
      <c r="L355" s="160"/>
      <c r="M355" s="120"/>
      <c r="N355" s="121"/>
      <c r="O355" s="122"/>
      <c r="P355" s="133"/>
      <c r="Q355" s="33" t="s">
        <v>3</v>
      </c>
      <c r="R355" s="66">
        <f>R354</f>
        <v>0</v>
      </c>
      <c r="S355" s="30">
        <f t="shared" ref="S355:X355" si="195">SUM(S351:S354)</f>
        <v>300</v>
      </c>
      <c r="T355" s="30">
        <f t="shared" si="195"/>
        <v>150</v>
      </c>
      <c r="U355" s="30">
        <f t="shared" si="195"/>
        <v>150</v>
      </c>
      <c r="V355" s="30">
        <f t="shared" si="195"/>
        <v>300</v>
      </c>
      <c r="W355" s="30">
        <f t="shared" si="195"/>
        <v>150</v>
      </c>
      <c r="X355" s="30">
        <f t="shared" si="195"/>
        <v>300</v>
      </c>
      <c r="Y355" s="134"/>
      <c r="Z355" s="135"/>
      <c r="AA355" s="136"/>
      <c r="AB355" s="54"/>
      <c r="AC355" s="54"/>
      <c r="AD355" s="55"/>
    </row>
    <row r="356" spans="1:30" ht="15.75" customHeight="1" x14ac:dyDescent="0.2">
      <c r="A356" s="152">
        <v>17</v>
      </c>
      <c r="B356" s="123" t="s">
        <v>85</v>
      </c>
      <c r="C356" s="158" t="s">
        <v>506</v>
      </c>
      <c r="D356" s="109" t="s">
        <v>507</v>
      </c>
      <c r="E356" s="109" t="s">
        <v>65</v>
      </c>
      <c r="F356" s="109"/>
      <c r="G356" s="109" t="s">
        <v>188</v>
      </c>
      <c r="H356" s="109" t="s">
        <v>88</v>
      </c>
      <c r="I356" s="95"/>
      <c r="J356" s="109"/>
      <c r="K356" s="116">
        <v>43830</v>
      </c>
      <c r="L356" s="116">
        <v>45657</v>
      </c>
      <c r="M356" s="9">
        <f>N356+O356</f>
        <v>0</v>
      </c>
      <c r="N356" s="9">
        <v>0</v>
      </c>
      <c r="O356" s="9">
        <v>0</v>
      </c>
      <c r="P356" s="131" t="s">
        <v>69</v>
      </c>
      <c r="Q356" s="42" t="s">
        <v>4</v>
      </c>
      <c r="R356" s="65"/>
      <c r="S356" s="28">
        <f>T356+U356</f>
        <v>0</v>
      </c>
      <c r="T356" s="28">
        <v>0</v>
      </c>
      <c r="U356" s="28">
        <v>0</v>
      </c>
      <c r="V356" s="29">
        <f>X356</f>
        <v>0</v>
      </c>
      <c r="W356" s="28">
        <v>0</v>
      </c>
      <c r="X356" s="28">
        <v>0</v>
      </c>
      <c r="Y356" s="8">
        <f t="shared" ref="Y356:Y359" si="196">M356+S356-V356</f>
        <v>0</v>
      </c>
      <c r="Z356" s="8">
        <f t="shared" ref="Z356:Z359" si="197">N356+T356-W356</f>
        <v>0</v>
      </c>
      <c r="AA356" s="8">
        <f>O356+U356-X356+W356</f>
        <v>0</v>
      </c>
      <c r="AB356" s="3" t="s">
        <v>123</v>
      </c>
      <c r="AC356" s="3"/>
      <c r="AD356" s="20"/>
    </row>
    <row r="357" spans="1:30" ht="15.75" x14ac:dyDescent="0.2">
      <c r="A357" s="153"/>
      <c r="B357" s="124"/>
      <c r="C357" s="126"/>
      <c r="D357" s="110"/>
      <c r="E357" s="110"/>
      <c r="F357" s="110"/>
      <c r="G357" s="110"/>
      <c r="H357" s="110"/>
      <c r="I357" s="96"/>
      <c r="J357" s="110"/>
      <c r="K357" s="159"/>
      <c r="L357" s="159"/>
      <c r="M357" s="8">
        <f>N357+O357</f>
        <v>0</v>
      </c>
      <c r="N357" s="8">
        <f t="shared" ref="N357:N359" si="198">Z356</f>
        <v>0</v>
      </c>
      <c r="O357" s="8">
        <f t="shared" ref="O357:O359" si="199">AA356</f>
        <v>0</v>
      </c>
      <c r="P357" s="132"/>
      <c r="Q357" s="42" t="s">
        <v>5</v>
      </c>
      <c r="R357" s="64"/>
      <c r="S357" s="28">
        <f>T357+U357</f>
        <v>600</v>
      </c>
      <c r="T357" s="28">
        <v>300</v>
      </c>
      <c r="U357" s="28">
        <v>300</v>
      </c>
      <c r="V357" s="29">
        <f>X357</f>
        <v>600</v>
      </c>
      <c r="W357" s="28">
        <v>300</v>
      </c>
      <c r="X357" s="28">
        <v>600</v>
      </c>
      <c r="Y357" s="8">
        <f t="shared" si="196"/>
        <v>0</v>
      </c>
      <c r="Z357" s="8">
        <f t="shared" si="197"/>
        <v>0</v>
      </c>
      <c r="AA357" s="8">
        <f>O357+U357-X357+W357</f>
        <v>0</v>
      </c>
      <c r="AB357" s="3"/>
      <c r="AC357" s="3"/>
      <c r="AD357" s="20"/>
    </row>
    <row r="358" spans="1:30" ht="15.75" x14ac:dyDescent="0.2">
      <c r="A358" s="153"/>
      <c r="B358" s="124"/>
      <c r="C358" s="126"/>
      <c r="D358" s="110"/>
      <c r="E358" s="110"/>
      <c r="F358" s="110"/>
      <c r="G358" s="110"/>
      <c r="H358" s="110"/>
      <c r="I358" s="96"/>
      <c r="J358" s="110"/>
      <c r="K358" s="159"/>
      <c r="L358" s="159"/>
      <c r="M358" s="8">
        <f>N358+O358</f>
        <v>0</v>
      </c>
      <c r="N358" s="8">
        <f t="shared" si="198"/>
        <v>0</v>
      </c>
      <c r="O358" s="8">
        <f t="shared" si="199"/>
        <v>0</v>
      </c>
      <c r="P358" s="132"/>
      <c r="Q358" s="42" t="s">
        <v>6</v>
      </c>
      <c r="R358" s="64"/>
      <c r="S358" s="28">
        <f>T358+U358</f>
        <v>150</v>
      </c>
      <c r="T358" s="28">
        <v>75</v>
      </c>
      <c r="U358" s="28">
        <v>75</v>
      </c>
      <c r="V358" s="29">
        <f>X358</f>
        <v>150</v>
      </c>
      <c r="W358" s="28">
        <v>75</v>
      </c>
      <c r="X358" s="28">
        <v>150</v>
      </c>
      <c r="Y358" s="8">
        <f t="shared" si="196"/>
        <v>0</v>
      </c>
      <c r="Z358" s="8">
        <f t="shared" si="197"/>
        <v>0</v>
      </c>
      <c r="AA358" s="8">
        <f>O358+U358-X358+W358</f>
        <v>0</v>
      </c>
      <c r="AB358" s="3"/>
      <c r="AC358" s="3"/>
      <c r="AD358" s="20"/>
    </row>
    <row r="359" spans="1:30" ht="15.75" x14ac:dyDescent="0.2">
      <c r="A359" s="153"/>
      <c r="B359" s="124"/>
      <c r="C359" s="126"/>
      <c r="D359" s="110"/>
      <c r="E359" s="110"/>
      <c r="F359" s="110"/>
      <c r="G359" s="110"/>
      <c r="H359" s="110"/>
      <c r="I359" s="96"/>
      <c r="J359" s="110"/>
      <c r="K359" s="159"/>
      <c r="L359" s="159"/>
      <c r="M359" s="8">
        <f>N359+O359</f>
        <v>0</v>
      </c>
      <c r="N359" s="8">
        <f t="shared" si="198"/>
        <v>0</v>
      </c>
      <c r="O359" s="8">
        <f t="shared" si="199"/>
        <v>0</v>
      </c>
      <c r="P359" s="132"/>
      <c r="Q359" s="42" t="s">
        <v>7</v>
      </c>
      <c r="R359" s="64"/>
      <c r="S359" s="28">
        <f>T359+U359</f>
        <v>225</v>
      </c>
      <c r="T359" s="28">
        <v>112.5</v>
      </c>
      <c r="U359" s="28">
        <v>112.5</v>
      </c>
      <c r="V359" s="29">
        <f>X359</f>
        <v>225</v>
      </c>
      <c r="W359" s="28">
        <v>112.5</v>
      </c>
      <c r="X359" s="28">
        <v>225</v>
      </c>
      <c r="Y359" s="7">
        <f t="shared" si="196"/>
        <v>0</v>
      </c>
      <c r="Z359" s="7">
        <f t="shared" si="197"/>
        <v>0</v>
      </c>
      <c r="AA359" s="7">
        <f>O359+U359-X359+W359</f>
        <v>0</v>
      </c>
      <c r="AB359" s="3"/>
      <c r="AC359" s="3"/>
      <c r="AD359" s="20"/>
    </row>
    <row r="360" spans="1:30" ht="15.75" x14ac:dyDescent="0.2">
      <c r="A360" s="153"/>
      <c r="B360" s="125"/>
      <c r="C360" s="127"/>
      <c r="D360" s="111"/>
      <c r="E360" s="111"/>
      <c r="F360" s="111"/>
      <c r="G360" s="111"/>
      <c r="H360" s="111"/>
      <c r="I360" s="97"/>
      <c r="J360" s="111"/>
      <c r="K360" s="160"/>
      <c r="L360" s="160"/>
      <c r="M360" s="120"/>
      <c r="N360" s="121"/>
      <c r="O360" s="122"/>
      <c r="P360" s="133"/>
      <c r="Q360" s="33" t="s">
        <v>3</v>
      </c>
      <c r="R360" s="66">
        <f>R359</f>
        <v>0</v>
      </c>
      <c r="S360" s="30">
        <f t="shared" ref="S360:X360" si="200">SUM(S356:S359)</f>
        <v>975</v>
      </c>
      <c r="T360" s="30">
        <f t="shared" si="200"/>
        <v>487.5</v>
      </c>
      <c r="U360" s="30">
        <f t="shared" si="200"/>
        <v>487.5</v>
      </c>
      <c r="V360" s="30">
        <f t="shared" si="200"/>
        <v>975</v>
      </c>
      <c r="W360" s="30">
        <f t="shared" si="200"/>
        <v>487.5</v>
      </c>
      <c r="X360" s="30">
        <f t="shared" si="200"/>
        <v>975</v>
      </c>
      <c r="Y360" s="134"/>
      <c r="Z360" s="135"/>
      <c r="AA360" s="136"/>
      <c r="AB360" s="54"/>
      <c r="AC360" s="54"/>
      <c r="AD360" s="55"/>
    </row>
    <row r="361" spans="1:30" ht="15.75" x14ac:dyDescent="0.2">
      <c r="A361" s="152">
        <v>18</v>
      </c>
      <c r="B361" s="123" t="s">
        <v>85</v>
      </c>
      <c r="C361" s="158" t="s">
        <v>508</v>
      </c>
      <c r="D361" s="109" t="s">
        <v>509</v>
      </c>
      <c r="E361" s="109" t="s">
        <v>65</v>
      </c>
      <c r="F361" s="109"/>
      <c r="G361" s="109" t="s">
        <v>87</v>
      </c>
      <c r="H361" s="109" t="s">
        <v>88</v>
      </c>
      <c r="I361" s="95"/>
      <c r="J361" s="109"/>
      <c r="K361" s="116">
        <v>45386</v>
      </c>
      <c r="L361" s="116">
        <v>45657</v>
      </c>
      <c r="M361" s="9">
        <f>N361+O361</f>
        <v>0</v>
      </c>
      <c r="N361" s="9">
        <v>0</v>
      </c>
      <c r="O361" s="9">
        <v>0</v>
      </c>
      <c r="P361" s="131" t="s">
        <v>69</v>
      </c>
      <c r="Q361" s="42" t="s">
        <v>4</v>
      </c>
      <c r="R361" s="65"/>
      <c r="S361" s="28">
        <f>T361+U361</f>
        <v>0</v>
      </c>
      <c r="T361" s="28">
        <v>0</v>
      </c>
      <c r="U361" s="28">
        <v>0</v>
      </c>
      <c r="V361" s="29">
        <f>X361</f>
        <v>0</v>
      </c>
      <c r="W361" s="28">
        <v>0</v>
      </c>
      <c r="X361" s="28">
        <v>0</v>
      </c>
      <c r="Y361" s="8">
        <f t="shared" ref="Y361:Y364" si="201">M361+S361-V361</f>
        <v>0</v>
      </c>
      <c r="Z361" s="8">
        <f t="shared" ref="Z361:Z364" si="202">N361+T361-W361</f>
        <v>0</v>
      </c>
      <c r="AA361" s="8">
        <f>O361+U361-X361+W361</f>
        <v>0</v>
      </c>
      <c r="AB361" s="3" t="s">
        <v>123</v>
      </c>
      <c r="AC361" s="3"/>
      <c r="AD361" s="20"/>
    </row>
    <row r="362" spans="1:30" ht="15.75" x14ac:dyDescent="0.2">
      <c r="A362" s="153"/>
      <c r="B362" s="124"/>
      <c r="C362" s="126"/>
      <c r="D362" s="110"/>
      <c r="E362" s="110"/>
      <c r="F362" s="110"/>
      <c r="G362" s="110"/>
      <c r="H362" s="110"/>
      <c r="I362" s="96"/>
      <c r="J362" s="110"/>
      <c r="K362" s="159"/>
      <c r="L362" s="159"/>
      <c r="M362" s="8">
        <f>N362+O362</f>
        <v>0</v>
      </c>
      <c r="N362" s="8">
        <f t="shared" ref="N362:N364" si="203">Z361</f>
        <v>0</v>
      </c>
      <c r="O362" s="8">
        <f t="shared" ref="O362:O364" si="204">AA361</f>
        <v>0</v>
      </c>
      <c r="P362" s="132"/>
      <c r="Q362" s="42" t="s">
        <v>5</v>
      </c>
      <c r="R362" s="64"/>
      <c r="S362" s="28">
        <f>T362+U362</f>
        <v>2928</v>
      </c>
      <c r="T362" s="28">
        <v>1464</v>
      </c>
      <c r="U362" s="28">
        <v>1464</v>
      </c>
      <c r="V362" s="29">
        <f>X362</f>
        <v>2928</v>
      </c>
      <c r="W362" s="28">
        <v>1464</v>
      </c>
      <c r="X362" s="28">
        <v>2928</v>
      </c>
      <c r="Y362" s="8">
        <f t="shared" si="201"/>
        <v>0</v>
      </c>
      <c r="Z362" s="8">
        <f t="shared" si="202"/>
        <v>0</v>
      </c>
      <c r="AA362" s="8">
        <f>O362+U362-X362+W362</f>
        <v>0</v>
      </c>
      <c r="AB362" s="3"/>
      <c r="AC362" s="3"/>
      <c r="AD362" s="20"/>
    </row>
    <row r="363" spans="1:30" ht="15.75" x14ac:dyDescent="0.2">
      <c r="A363" s="153"/>
      <c r="B363" s="124"/>
      <c r="C363" s="126"/>
      <c r="D363" s="110"/>
      <c r="E363" s="110"/>
      <c r="F363" s="110"/>
      <c r="G363" s="110"/>
      <c r="H363" s="110"/>
      <c r="I363" s="96"/>
      <c r="J363" s="110"/>
      <c r="K363" s="159"/>
      <c r="L363" s="159"/>
      <c r="M363" s="8">
        <f>N363+O363</f>
        <v>0</v>
      </c>
      <c r="N363" s="8">
        <f t="shared" si="203"/>
        <v>0</v>
      </c>
      <c r="O363" s="8">
        <f t="shared" si="204"/>
        <v>0</v>
      </c>
      <c r="P363" s="132"/>
      <c r="Q363" s="42" t="s">
        <v>6</v>
      </c>
      <c r="R363" s="64"/>
      <c r="S363" s="28">
        <f>T363+U363</f>
        <v>0</v>
      </c>
      <c r="T363" s="28">
        <v>0</v>
      </c>
      <c r="U363" s="28">
        <v>0</v>
      </c>
      <c r="V363" s="29">
        <f>X363</f>
        <v>0</v>
      </c>
      <c r="W363" s="28">
        <v>0</v>
      </c>
      <c r="X363" s="28">
        <v>0</v>
      </c>
      <c r="Y363" s="8">
        <f t="shared" si="201"/>
        <v>0</v>
      </c>
      <c r="Z363" s="8">
        <f t="shared" si="202"/>
        <v>0</v>
      </c>
      <c r="AA363" s="8">
        <f>O363+U363-X363+W363</f>
        <v>0</v>
      </c>
      <c r="AB363" s="3"/>
      <c r="AC363" s="3"/>
      <c r="AD363" s="20"/>
    </row>
    <row r="364" spans="1:30" ht="15.75" x14ac:dyDescent="0.2">
      <c r="A364" s="153"/>
      <c r="B364" s="124"/>
      <c r="C364" s="126"/>
      <c r="D364" s="110"/>
      <c r="E364" s="110"/>
      <c r="F364" s="110"/>
      <c r="G364" s="110"/>
      <c r="H364" s="110"/>
      <c r="I364" s="96"/>
      <c r="J364" s="110"/>
      <c r="K364" s="159"/>
      <c r="L364" s="159"/>
      <c r="M364" s="8">
        <f>N364+O364</f>
        <v>0</v>
      </c>
      <c r="N364" s="8">
        <f t="shared" si="203"/>
        <v>0</v>
      </c>
      <c r="O364" s="8">
        <f t="shared" si="204"/>
        <v>0</v>
      </c>
      <c r="P364" s="132"/>
      <c r="Q364" s="42" t="s">
        <v>7</v>
      </c>
      <c r="R364" s="64"/>
      <c r="S364" s="28">
        <f>T364+U364</f>
        <v>0</v>
      </c>
      <c r="T364" s="28">
        <v>0</v>
      </c>
      <c r="U364" s="28">
        <v>0</v>
      </c>
      <c r="V364" s="29">
        <f>X364</f>
        <v>0</v>
      </c>
      <c r="W364" s="28">
        <v>0</v>
      </c>
      <c r="X364" s="28">
        <v>0</v>
      </c>
      <c r="Y364" s="7">
        <f t="shared" si="201"/>
        <v>0</v>
      </c>
      <c r="Z364" s="7">
        <f t="shared" si="202"/>
        <v>0</v>
      </c>
      <c r="AA364" s="7">
        <f>O364+U364-X364+W364</f>
        <v>0</v>
      </c>
      <c r="AB364" s="3"/>
      <c r="AC364" s="3"/>
      <c r="AD364" s="20"/>
    </row>
    <row r="365" spans="1:30" ht="15.75" x14ac:dyDescent="0.2">
      <c r="A365" s="153"/>
      <c r="B365" s="125"/>
      <c r="C365" s="127"/>
      <c r="D365" s="111"/>
      <c r="E365" s="111"/>
      <c r="F365" s="111"/>
      <c r="G365" s="111"/>
      <c r="H365" s="111"/>
      <c r="I365" s="97"/>
      <c r="J365" s="111"/>
      <c r="K365" s="160"/>
      <c r="L365" s="160"/>
      <c r="M365" s="120"/>
      <c r="N365" s="121"/>
      <c r="O365" s="122"/>
      <c r="P365" s="133"/>
      <c r="Q365" s="33" t="s">
        <v>3</v>
      </c>
      <c r="R365" s="66">
        <f>R364</f>
        <v>0</v>
      </c>
      <c r="S365" s="30">
        <f t="shared" ref="S365:X365" si="205">SUM(S361:S364)</f>
        <v>2928</v>
      </c>
      <c r="T365" s="30">
        <f t="shared" si="205"/>
        <v>1464</v>
      </c>
      <c r="U365" s="30">
        <f t="shared" si="205"/>
        <v>1464</v>
      </c>
      <c r="V365" s="30">
        <f t="shared" si="205"/>
        <v>2928</v>
      </c>
      <c r="W365" s="30">
        <f t="shared" si="205"/>
        <v>1464</v>
      </c>
      <c r="X365" s="30">
        <f t="shared" si="205"/>
        <v>2928</v>
      </c>
      <c r="Y365" s="134"/>
      <c r="Z365" s="135"/>
      <c r="AA365" s="136"/>
      <c r="AB365" s="54"/>
      <c r="AC365" s="54"/>
      <c r="AD365" s="55"/>
    </row>
    <row r="366" spans="1:30" ht="15.75" customHeight="1" x14ac:dyDescent="0.2">
      <c r="A366" s="152">
        <v>19</v>
      </c>
      <c r="B366" s="123" t="s">
        <v>85</v>
      </c>
      <c r="C366" s="158" t="s">
        <v>510</v>
      </c>
      <c r="D366" s="109" t="s">
        <v>511</v>
      </c>
      <c r="E366" s="109" t="s">
        <v>65</v>
      </c>
      <c r="F366" s="109"/>
      <c r="G366" s="109" t="s">
        <v>87</v>
      </c>
      <c r="H366" s="109" t="s">
        <v>88</v>
      </c>
      <c r="I366" s="95"/>
      <c r="J366" s="109"/>
      <c r="K366" s="116">
        <v>45383</v>
      </c>
      <c r="L366" s="116">
        <v>45657</v>
      </c>
      <c r="M366" s="9">
        <f>N366+O366</f>
        <v>0</v>
      </c>
      <c r="N366" s="9">
        <v>0</v>
      </c>
      <c r="O366" s="9">
        <v>0</v>
      </c>
      <c r="P366" s="131" t="s">
        <v>69</v>
      </c>
      <c r="Q366" s="42" t="s">
        <v>4</v>
      </c>
      <c r="R366" s="65"/>
      <c r="S366" s="28">
        <f>T366+U366</f>
        <v>0</v>
      </c>
      <c r="T366" s="28">
        <v>0</v>
      </c>
      <c r="U366" s="28">
        <v>0</v>
      </c>
      <c r="V366" s="29">
        <f>X366</f>
        <v>0</v>
      </c>
      <c r="W366" s="28">
        <v>0</v>
      </c>
      <c r="X366" s="28">
        <v>0</v>
      </c>
      <c r="Y366" s="8">
        <f t="shared" ref="Y366:Y369" si="206">M366+S366-V366</f>
        <v>0</v>
      </c>
      <c r="Z366" s="8">
        <f t="shared" ref="Z366:Z369" si="207">N366+T366-W366</f>
        <v>0</v>
      </c>
      <c r="AA366" s="8">
        <f>O366+U366-X366+W366</f>
        <v>0</v>
      </c>
      <c r="AB366" s="3" t="s">
        <v>123</v>
      </c>
      <c r="AC366" s="3"/>
      <c r="AD366" s="20"/>
    </row>
    <row r="367" spans="1:30" ht="15.75" x14ac:dyDescent="0.2">
      <c r="A367" s="153"/>
      <c r="B367" s="124"/>
      <c r="C367" s="126"/>
      <c r="D367" s="110"/>
      <c r="E367" s="110"/>
      <c r="F367" s="110"/>
      <c r="G367" s="110"/>
      <c r="H367" s="110"/>
      <c r="I367" s="96"/>
      <c r="J367" s="110"/>
      <c r="K367" s="159"/>
      <c r="L367" s="159"/>
      <c r="M367" s="8">
        <f>N367+O367</f>
        <v>0</v>
      </c>
      <c r="N367" s="8">
        <f t="shared" ref="N367:N369" si="208">Z366</f>
        <v>0</v>
      </c>
      <c r="O367" s="8">
        <f t="shared" ref="O367:O369" si="209">AA366</f>
        <v>0</v>
      </c>
      <c r="P367" s="132"/>
      <c r="Q367" s="42" t="s">
        <v>5</v>
      </c>
      <c r="R367" s="64"/>
      <c r="S367" s="28">
        <f>T367+U367</f>
        <v>4320</v>
      </c>
      <c r="T367" s="28">
        <v>2160</v>
      </c>
      <c r="U367" s="28">
        <v>2160</v>
      </c>
      <c r="V367" s="29">
        <f>X367</f>
        <v>2880</v>
      </c>
      <c r="W367" s="28">
        <v>1440</v>
      </c>
      <c r="X367" s="28">
        <v>2880</v>
      </c>
      <c r="Y367" s="8">
        <f>M367+S367-V367</f>
        <v>1440</v>
      </c>
      <c r="Z367" s="8">
        <f t="shared" si="207"/>
        <v>720</v>
      </c>
      <c r="AA367" s="8">
        <f>O367+U367-X367+W367</f>
        <v>720</v>
      </c>
      <c r="AB367" s="3"/>
      <c r="AC367" s="3"/>
      <c r="AD367" s="20"/>
    </row>
    <row r="368" spans="1:30" ht="15.75" x14ac:dyDescent="0.2">
      <c r="A368" s="153"/>
      <c r="B368" s="124"/>
      <c r="C368" s="126"/>
      <c r="D368" s="110"/>
      <c r="E368" s="110"/>
      <c r="F368" s="110"/>
      <c r="G368" s="110"/>
      <c r="H368" s="110"/>
      <c r="I368" s="96"/>
      <c r="J368" s="110"/>
      <c r="K368" s="159"/>
      <c r="L368" s="159"/>
      <c r="M368" s="8">
        <f>N368+O368</f>
        <v>1440</v>
      </c>
      <c r="N368" s="8">
        <f>Z367</f>
        <v>720</v>
      </c>
      <c r="O368" s="8">
        <f t="shared" si="209"/>
        <v>720</v>
      </c>
      <c r="P368" s="132"/>
      <c r="Q368" s="42" t="s">
        <v>6</v>
      </c>
      <c r="R368" s="64"/>
      <c r="S368" s="28">
        <f>T368+U368</f>
        <v>4320</v>
      </c>
      <c r="T368" s="28">
        <v>2160</v>
      </c>
      <c r="U368" s="28">
        <v>2160</v>
      </c>
      <c r="V368" s="29">
        <f>X368</f>
        <v>5760</v>
      </c>
      <c r="W368" s="28">
        <v>2880</v>
      </c>
      <c r="X368" s="28">
        <v>5760</v>
      </c>
      <c r="Y368" s="8">
        <f t="shared" si="206"/>
        <v>0</v>
      </c>
      <c r="Z368" s="8">
        <f t="shared" si="207"/>
        <v>0</v>
      </c>
      <c r="AA368" s="8">
        <f>O368+U368-X368+W368</f>
        <v>0</v>
      </c>
      <c r="AB368" s="3"/>
      <c r="AC368" s="3"/>
      <c r="AD368" s="20"/>
    </row>
    <row r="369" spans="1:30" ht="15.75" x14ac:dyDescent="0.2">
      <c r="A369" s="153"/>
      <c r="B369" s="124"/>
      <c r="C369" s="126"/>
      <c r="D369" s="110"/>
      <c r="E369" s="110"/>
      <c r="F369" s="110"/>
      <c r="G369" s="110"/>
      <c r="H369" s="110"/>
      <c r="I369" s="96"/>
      <c r="J369" s="110"/>
      <c r="K369" s="159"/>
      <c r="L369" s="159"/>
      <c r="M369" s="8">
        <f>N369+O369</f>
        <v>0</v>
      </c>
      <c r="N369" s="8">
        <f t="shared" si="208"/>
        <v>0</v>
      </c>
      <c r="O369" s="8">
        <f t="shared" si="209"/>
        <v>0</v>
      </c>
      <c r="P369" s="132"/>
      <c r="Q369" s="42" t="s">
        <v>7</v>
      </c>
      <c r="R369" s="64"/>
      <c r="S369" s="28">
        <f>T369+U369</f>
        <v>2880</v>
      </c>
      <c r="T369" s="28">
        <v>1440</v>
      </c>
      <c r="U369" s="28">
        <v>1440</v>
      </c>
      <c r="V369" s="29">
        <f>X369</f>
        <v>2880</v>
      </c>
      <c r="W369" s="28">
        <v>1440</v>
      </c>
      <c r="X369" s="28">
        <v>2880</v>
      </c>
      <c r="Y369" s="7">
        <f t="shared" si="206"/>
        <v>0</v>
      </c>
      <c r="Z369" s="7">
        <f t="shared" si="207"/>
        <v>0</v>
      </c>
      <c r="AA369" s="7">
        <f>O369+U369-X369+W369</f>
        <v>0</v>
      </c>
      <c r="AB369" s="3"/>
      <c r="AC369" s="3"/>
      <c r="AD369" s="20"/>
    </row>
    <row r="370" spans="1:30" ht="15.75" x14ac:dyDescent="0.2">
      <c r="A370" s="153"/>
      <c r="B370" s="125"/>
      <c r="C370" s="127"/>
      <c r="D370" s="111"/>
      <c r="E370" s="111"/>
      <c r="F370" s="111"/>
      <c r="G370" s="111"/>
      <c r="H370" s="111"/>
      <c r="I370" s="97"/>
      <c r="J370" s="111"/>
      <c r="K370" s="160"/>
      <c r="L370" s="160"/>
      <c r="M370" s="120"/>
      <c r="N370" s="121"/>
      <c r="O370" s="122"/>
      <c r="P370" s="133"/>
      <c r="Q370" s="33" t="s">
        <v>3</v>
      </c>
      <c r="R370" s="66">
        <f>R369</f>
        <v>0</v>
      </c>
      <c r="S370" s="30">
        <f t="shared" ref="S370:X370" si="210">SUM(S366:S369)</f>
        <v>11520</v>
      </c>
      <c r="T370" s="30">
        <f t="shared" si="210"/>
        <v>5760</v>
      </c>
      <c r="U370" s="30">
        <f t="shared" si="210"/>
        <v>5760</v>
      </c>
      <c r="V370" s="30">
        <f t="shared" si="210"/>
        <v>11520</v>
      </c>
      <c r="W370" s="30">
        <f t="shared" si="210"/>
        <v>5760</v>
      </c>
      <c r="X370" s="30">
        <f t="shared" si="210"/>
        <v>11520</v>
      </c>
      <c r="Y370" s="134"/>
      <c r="Z370" s="135"/>
      <c r="AA370" s="136"/>
      <c r="AB370" s="54"/>
      <c r="AC370" s="54"/>
      <c r="AD370" s="55"/>
    </row>
    <row r="371" spans="1:30" ht="15.75" customHeight="1" x14ac:dyDescent="0.2">
      <c r="A371" s="152">
        <v>20</v>
      </c>
      <c r="B371" s="123" t="s">
        <v>85</v>
      </c>
      <c r="C371" s="158" t="s">
        <v>512</v>
      </c>
      <c r="D371" s="109" t="s">
        <v>513</v>
      </c>
      <c r="E371" s="109" t="s">
        <v>65</v>
      </c>
      <c r="F371" s="109"/>
      <c r="G371" s="109" t="s">
        <v>87</v>
      </c>
      <c r="H371" s="109" t="s">
        <v>88</v>
      </c>
      <c r="I371" s="95"/>
      <c r="J371" s="109"/>
      <c r="K371" s="116">
        <v>45394</v>
      </c>
      <c r="L371" s="116">
        <v>45657</v>
      </c>
      <c r="M371" s="9">
        <f>N371+O371</f>
        <v>0</v>
      </c>
      <c r="N371" s="9">
        <v>0</v>
      </c>
      <c r="O371" s="9">
        <v>0</v>
      </c>
      <c r="P371" s="131" t="s">
        <v>69</v>
      </c>
      <c r="Q371" s="42" t="s">
        <v>4</v>
      </c>
      <c r="R371" s="65"/>
      <c r="S371" s="28">
        <f>T371+U371</f>
        <v>0</v>
      </c>
      <c r="T371" s="28">
        <v>0</v>
      </c>
      <c r="U371" s="28">
        <v>0</v>
      </c>
      <c r="V371" s="29">
        <f>X371</f>
        <v>0</v>
      </c>
      <c r="W371" s="28">
        <v>0</v>
      </c>
      <c r="X371" s="28">
        <v>0</v>
      </c>
      <c r="Y371" s="8">
        <f t="shared" ref="Y371:Y374" si="211">M371+S371-V371</f>
        <v>0</v>
      </c>
      <c r="Z371" s="8">
        <f t="shared" ref="Z371:Z374" si="212">N371+T371-W371</f>
        <v>0</v>
      </c>
      <c r="AA371" s="8">
        <f>O371+U371-X371+W371</f>
        <v>0</v>
      </c>
      <c r="AB371" s="3" t="s">
        <v>123</v>
      </c>
      <c r="AC371" s="3"/>
      <c r="AD371" s="20"/>
    </row>
    <row r="372" spans="1:30" ht="15.75" x14ac:dyDescent="0.2">
      <c r="A372" s="153"/>
      <c r="B372" s="124"/>
      <c r="C372" s="126"/>
      <c r="D372" s="110"/>
      <c r="E372" s="110"/>
      <c r="F372" s="110"/>
      <c r="G372" s="110"/>
      <c r="H372" s="110"/>
      <c r="I372" s="96"/>
      <c r="J372" s="110"/>
      <c r="K372" s="159"/>
      <c r="L372" s="159"/>
      <c r="M372" s="8">
        <f>N372+O372</f>
        <v>0</v>
      </c>
      <c r="N372" s="8">
        <f t="shared" ref="N372:N374" si="213">Z371</f>
        <v>0</v>
      </c>
      <c r="O372" s="8">
        <f t="shared" ref="O372:O374" si="214">AA371</f>
        <v>0</v>
      </c>
      <c r="P372" s="132"/>
      <c r="Q372" s="42" t="s">
        <v>5</v>
      </c>
      <c r="R372" s="64"/>
      <c r="S372" s="28">
        <f>T372+U372</f>
        <v>132</v>
      </c>
      <c r="T372" s="28">
        <v>66</v>
      </c>
      <c r="U372" s="28">
        <v>66</v>
      </c>
      <c r="V372" s="29">
        <f>X372</f>
        <v>132</v>
      </c>
      <c r="W372" s="28">
        <v>66</v>
      </c>
      <c r="X372" s="28">
        <v>132</v>
      </c>
      <c r="Y372" s="8">
        <f t="shared" si="211"/>
        <v>0</v>
      </c>
      <c r="Z372" s="8">
        <f t="shared" si="212"/>
        <v>0</v>
      </c>
      <c r="AA372" s="8">
        <f>O372+U372-X372+W372</f>
        <v>0</v>
      </c>
      <c r="AB372" s="3"/>
      <c r="AC372" s="3"/>
      <c r="AD372" s="20"/>
    </row>
    <row r="373" spans="1:30" ht="15.75" x14ac:dyDescent="0.2">
      <c r="A373" s="153"/>
      <c r="B373" s="124"/>
      <c r="C373" s="126"/>
      <c r="D373" s="110"/>
      <c r="E373" s="110"/>
      <c r="F373" s="110"/>
      <c r="G373" s="110"/>
      <c r="H373" s="110"/>
      <c r="I373" s="96"/>
      <c r="J373" s="110"/>
      <c r="K373" s="159"/>
      <c r="L373" s="159"/>
      <c r="M373" s="8">
        <f>N373+O373</f>
        <v>0</v>
      </c>
      <c r="N373" s="8">
        <f t="shared" si="213"/>
        <v>0</v>
      </c>
      <c r="O373" s="8">
        <f t="shared" si="214"/>
        <v>0</v>
      </c>
      <c r="P373" s="132"/>
      <c r="Q373" s="42" t="s">
        <v>6</v>
      </c>
      <c r="R373" s="64"/>
      <c r="S373" s="28">
        <f>T373+U373</f>
        <v>0</v>
      </c>
      <c r="T373" s="28">
        <v>0</v>
      </c>
      <c r="U373" s="28">
        <v>0</v>
      </c>
      <c r="V373" s="29">
        <f>X373</f>
        <v>0</v>
      </c>
      <c r="W373" s="28">
        <v>0</v>
      </c>
      <c r="X373" s="28">
        <v>0</v>
      </c>
      <c r="Y373" s="8">
        <f t="shared" si="211"/>
        <v>0</v>
      </c>
      <c r="Z373" s="8">
        <f t="shared" si="212"/>
        <v>0</v>
      </c>
      <c r="AA373" s="8">
        <f>O373+U373-X373+W373</f>
        <v>0</v>
      </c>
      <c r="AB373" s="3"/>
      <c r="AC373" s="3"/>
      <c r="AD373" s="20"/>
    </row>
    <row r="374" spans="1:30" ht="15.75" x14ac:dyDescent="0.2">
      <c r="A374" s="153"/>
      <c r="B374" s="124"/>
      <c r="C374" s="126"/>
      <c r="D374" s="110"/>
      <c r="E374" s="110"/>
      <c r="F374" s="110"/>
      <c r="G374" s="110"/>
      <c r="H374" s="110"/>
      <c r="I374" s="96"/>
      <c r="J374" s="110"/>
      <c r="K374" s="159"/>
      <c r="L374" s="159"/>
      <c r="M374" s="8">
        <f>N374+O374</f>
        <v>0</v>
      </c>
      <c r="N374" s="8">
        <f t="shared" si="213"/>
        <v>0</v>
      </c>
      <c r="O374" s="8">
        <f t="shared" si="214"/>
        <v>0</v>
      </c>
      <c r="P374" s="132"/>
      <c r="Q374" s="42" t="s">
        <v>7</v>
      </c>
      <c r="R374" s="64"/>
      <c r="S374" s="28">
        <f>T374+U374</f>
        <v>0</v>
      </c>
      <c r="T374" s="28">
        <v>0</v>
      </c>
      <c r="U374" s="28">
        <v>0</v>
      </c>
      <c r="V374" s="29">
        <f>X374</f>
        <v>0</v>
      </c>
      <c r="W374" s="28">
        <v>0</v>
      </c>
      <c r="X374" s="28">
        <v>0</v>
      </c>
      <c r="Y374" s="7">
        <f t="shared" si="211"/>
        <v>0</v>
      </c>
      <c r="Z374" s="7">
        <f t="shared" si="212"/>
        <v>0</v>
      </c>
      <c r="AA374" s="7">
        <f>O374+U374-X374+W374</f>
        <v>0</v>
      </c>
      <c r="AB374" s="3"/>
      <c r="AC374" s="3"/>
      <c r="AD374" s="20"/>
    </row>
    <row r="375" spans="1:30" ht="15.75" x14ac:dyDescent="0.2">
      <c r="A375" s="153"/>
      <c r="B375" s="125"/>
      <c r="C375" s="127"/>
      <c r="D375" s="111"/>
      <c r="E375" s="111"/>
      <c r="F375" s="111"/>
      <c r="G375" s="111"/>
      <c r="H375" s="111"/>
      <c r="I375" s="97"/>
      <c r="J375" s="111"/>
      <c r="K375" s="160"/>
      <c r="L375" s="160"/>
      <c r="M375" s="120"/>
      <c r="N375" s="121"/>
      <c r="O375" s="122"/>
      <c r="P375" s="133"/>
      <c r="Q375" s="33" t="s">
        <v>3</v>
      </c>
      <c r="R375" s="66">
        <f>R374</f>
        <v>0</v>
      </c>
      <c r="S375" s="30">
        <f t="shared" ref="S375:X375" si="215">SUM(S371:S374)</f>
        <v>132</v>
      </c>
      <c r="T375" s="30">
        <f t="shared" si="215"/>
        <v>66</v>
      </c>
      <c r="U375" s="30">
        <f t="shared" si="215"/>
        <v>66</v>
      </c>
      <c r="V375" s="30">
        <f t="shared" si="215"/>
        <v>132</v>
      </c>
      <c r="W375" s="30">
        <f t="shared" si="215"/>
        <v>66</v>
      </c>
      <c r="X375" s="30">
        <f t="shared" si="215"/>
        <v>132</v>
      </c>
      <c r="Y375" s="134"/>
      <c r="Z375" s="135"/>
      <c r="AA375" s="136"/>
      <c r="AB375" s="54"/>
      <c r="AC375" s="54"/>
      <c r="AD375" s="55"/>
    </row>
    <row r="376" spans="1:30" ht="15.75" customHeight="1" x14ac:dyDescent="0.2">
      <c r="A376" s="152">
        <v>21</v>
      </c>
      <c r="B376" s="123" t="s">
        <v>85</v>
      </c>
      <c r="C376" s="158" t="s">
        <v>514</v>
      </c>
      <c r="D376" s="109" t="s">
        <v>515</v>
      </c>
      <c r="E376" s="109" t="s">
        <v>65</v>
      </c>
      <c r="F376" s="109"/>
      <c r="G376" s="109" t="s">
        <v>188</v>
      </c>
      <c r="H376" s="109" t="s">
        <v>88</v>
      </c>
      <c r="I376" s="95"/>
      <c r="J376" s="109"/>
      <c r="K376" s="116">
        <v>45427</v>
      </c>
      <c r="L376" s="116">
        <v>45657</v>
      </c>
      <c r="M376" s="9">
        <f>N376+O376</f>
        <v>0</v>
      </c>
      <c r="N376" s="9">
        <v>0</v>
      </c>
      <c r="O376" s="9">
        <v>0</v>
      </c>
      <c r="P376" s="131" t="s">
        <v>69</v>
      </c>
      <c r="Q376" s="42" t="s">
        <v>4</v>
      </c>
      <c r="R376" s="65"/>
      <c r="S376" s="28">
        <f>T376+U376</f>
        <v>0</v>
      </c>
      <c r="T376" s="28">
        <v>0</v>
      </c>
      <c r="U376" s="28">
        <v>0</v>
      </c>
      <c r="V376" s="29">
        <f>X376</f>
        <v>0</v>
      </c>
      <c r="W376" s="28">
        <v>0</v>
      </c>
      <c r="X376" s="28">
        <v>0</v>
      </c>
      <c r="Y376" s="8">
        <f t="shared" ref="Y376:Y379" si="216">M376+S376-V376</f>
        <v>0</v>
      </c>
      <c r="Z376" s="8">
        <f t="shared" ref="Z376:Z379" si="217">N376+T376-W376</f>
        <v>0</v>
      </c>
      <c r="AA376" s="8">
        <f>O376+U376-X376+W376</f>
        <v>0</v>
      </c>
      <c r="AB376" s="3" t="s">
        <v>123</v>
      </c>
      <c r="AC376" s="3"/>
      <c r="AD376" s="20"/>
    </row>
    <row r="377" spans="1:30" ht="15.75" x14ac:dyDescent="0.2">
      <c r="A377" s="153"/>
      <c r="B377" s="124"/>
      <c r="C377" s="126"/>
      <c r="D377" s="110"/>
      <c r="E377" s="110"/>
      <c r="F377" s="110"/>
      <c r="G377" s="110"/>
      <c r="H377" s="110"/>
      <c r="I377" s="96"/>
      <c r="J377" s="110"/>
      <c r="K377" s="159"/>
      <c r="L377" s="159"/>
      <c r="M377" s="8">
        <f>N377+O377</f>
        <v>0</v>
      </c>
      <c r="N377" s="8">
        <f t="shared" ref="N377:N379" si="218">Z376</f>
        <v>0</v>
      </c>
      <c r="O377" s="8">
        <f t="shared" ref="O377:O379" si="219">AA376</f>
        <v>0</v>
      </c>
      <c r="P377" s="132"/>
      <c r="Q377" s="42" t="s">
        <v>5</v>
      </c>
      <c r="R377" s="64"/>
      <c r="S377" s="28">
        <f>T377+U377</f>
        <v>600</v>
      </c>
      <c r="T377" s="28">
        <v>300</v>
      </c>
      <c r="U377" s="28">
        <v>300</v>
      </c>
      <c r="V377" s="29">
        <f>X377</f>
        <v>600</v>
      </c>
      <c r="W377" s="28">
        <v>300</v>
      </c>
      <c r="X377" s="28">
        <v>600</v>
      </c>
      <c r="Y377" s="8">
        <f t="shared" si="216"/>
        <v>0</v>
      </c>
      <c r="Z377" s="8">
        <f t="shared" si="217"/>
        <v>0</v>
      </c>
      <c r="AA377" s="8">
        <f>O377+U377-X377+W377</f>
        <v>0</v>
      </c>
      <c r="AB377" s="3"/>
      <c r="AC377" s="3"/>
      <c r="AD377" s="20"/>
    </row>
    <row r="378" spans="1:30" ht="15.75" x14ac:dyDescent="0.2">
      <c r="A378" s="153"/>
      <c r="B378" s="124"/>
      <c r="C378" s="126"/>
      <c r="D378" s="110"/>
      <c r="E378" s="110"/>
      <c r="F378" s="110"/>
      <c r="G378" s="110"/>
      <c r="H378" s="110"/>
      <c r="I378" s="96"/>
      <c r="J378" s="110"/>
      <c r="K378" s="159"/>
      <c r="L378" s="159"/>
      <c r="M378" s="8">
        <f>N378+O378</f>
        <v>0</v>
      </c>
      <c r="N378" s="8">
        <f t="shared" si="218"/>
        <v>0</v>
      </c>
      <c r="O378" s="8">
        <f t="shared" si="219"/>
        <v>0</v>
      </c>
      <c r="P378" s="132"/>
      <c r="Q378" s="42" t="s">
        <v>6</v>
      </c>
      <c r="R378" s="64"/>
      <c r="S378" s="28">
        <f>T378+U378</f>
        <v>225</v>
      </c>
      <c r="T378" s="28">
        <v>112.5</v>
      </c>
      <c r="U378" s="28">
        <v>112.5</v>
      </c>
      <c r="V378" s="29">
        <f>X378</f>
        <v>225</v>
      </c>
      <c r="W378" s="28">
        <v>112.5</v>
      </c>
      <c r="X378" s="28">
        <v>225</v>
      </c>
      <c r="Y378" s="8">
        <f t="shared" si="216"/>
        <v>0</v>
      </c>
      <c r="Z378" s="8">
        <f t="shared" si="217"/>
        <v>0</v>
      </c>
      <c r="AA378" s="8">
        <f>O378+U378-X378+W378</f>
        <v>0</v>
      </c>
      <c r="AB378" s="3"/>
      <c r="AC378" s="3"/>
      <c r="AD378" s="20"/>
    </row>
    <row r="379" spans="1:30" ht="15.75" x14ac:dyDescent="0.2">
      <c r="A379" s="153"/>
      <c r="B379" s="124"/>
      <c r="C379" s="126"/>
      <c r="D379" s="110"/>
      <c r="E379" s="110"/>
      <c r="F379" s="110"/>
      <c r="G379" s="110"/>
      <c r="H379" s="110"/>
      <c r="I379" s="96"/>
      <c r="J379" s="110"/>
      <c r="K379" s="159"/>
      <c r="L379" s="159"/>
      <c r="M379" s="8">
        <f>N379+O379</f>
        <v>0</v>
      </c>
      <c r="N379" s="8">
        <f t="shared" si="218"/>
        <v>0</v>
      </c>
      <c r="O379" s="8">
        <f t="shared" si="219"/>
        <v>0</v>
      </c>
      <c r="P379" s="132"/>
      <c r="Q379" s="42" t="s">
        <v>7</v>
      </c>
      <c r="R379" s="64"/>
      <c r="S379" s="28">
        <f>T379+U379</f>
        <v>0</v>
      </c>
      <c r="T379" s="28">
        <v>0</v>
      </c>
      <c r="U379" s="28">
        <v>0</v>
      </c>
      <c r="V379" s="29">
        <f>X379</f>
        <v>0</v>
      </c>
      <c r="W379" s="28">
        <v>0</v>
      </c>
      <c r="X379" s="28">
        <v>0</v>
      </c>
      <c r="Y379" s="7">
        <f t="shared" si="216"/>
        <v>0</v>
      </c>
      <c r="Z379" s="7">
        <f t="shared" si="217"/>
        <v>0</v>
      </c>
      <c r="AA379" s="7">
        <f>O379+U379-X379+W379</f>
        <v>0</v>
      </c>
      <c r="AB379" s="3"/>
      <c r="AC379" s="3"/>
      <c r="AD379" s="20"/>
    </row>
    <row r="380" spans="1:30" ht="15.75" x14ac:dyDescent="0.2">
      <c r="A380" s="153"/>
      <c r="B380" s="125"/>
      <c r="C380" s="127"/>
      <c r="D380" s="111"/>
      <c r="E380" s="111"/>
      <c r="F380" s="111"/>
      <c r="G380" s="111"/>
      <c r="H380" s="111"/>
      <c r="I380" s="97"/>
      <c r="J380" s="111"/>
      <c r="K380" s="160"/>
      <c r="L380" s="160"/>
      <c r="M380" s="120"/>
      <c r="N380" s="121"/>
      <c r="O380" s="122"/>
      <c r="P380" s="133"/>
      <c r="Q380" s="33" t="s">
        <v>3</v>
      </c>
      <c r="R380" s="66">
        <f>R379</f>
        <v>0</v>
      </c>
      <c r="S380" s="30">
        <f t="shared" ref="S380:X380" si="220">SUM(S376:S379)</f>
        <v>825</v>
      </c>
      <c r="T380" s="30">
        <f t="shared" si="220"/>
        <v>412.5</v>
      </c>
      <c r="U380" s="30">
        <f t="shared" si="220"/>
        <v>412.5</v>
      </c>
      <c r="V380" s="30">
        <f t="shared" si="220"/>
        <v>825</v>
      </c>
      <c r="W380" s="30">
        <f t="shared" si="220"/>
        <v>412.5</v>
      </c>
      <c r="X380" s="30">
        <f t="shared" si="220"/>
        <v>825</v>
      </c>
      <c r="Y380" s="134"/>
      <c r="Z380" s="135"/>
      <c r="AA380" s="136"/>
      <c r="AB380" s="54"/>
      <c r="AC380" s="54"/>
      <c r="AD380" s="55"/>
    </row>
    <row r="381" spans="1:30" ht="15.75" customHeight="1" x14ac:dyDescent="0.2">
      <c r="A381" s="152">
        <v>22</v>
      </c>
      <c r="B381" s="123" t="s">
        <v>85</v>
      </c>
      <c r="C381" s="158" t="s">
        <v>516</v>
      </c>
      <c r="D381" s="109" t="s">
        <v>517</v>
      </c>
      <c r="E381" s="109" t="s">
        <v>65</v>
      </c>
      <c r="F381" s="109"/>
      <c r="G381" s="109" t="s">
        <v>188</v>
      </c>
      <c r="H381" s="109" t="s">
        <v>88</v>
      </c>
      <c r="I381" s="95"/>
      <c r="J381" s="109"/>
      <c r="K381" s="116">
        <v>45391</v>
      </c>
      <c r="L381" s="116">
        <v>45657</v>
      </c>
      <c r="M381" s="9">
        <f>N381+O381</f>
        <v>0</v>
      </c>
      <c r="N381" s="9">
        <v>0</v>
      </c>
      <c r="O381" s="9">
        <v>0</v>
      </c>
      <c r="P381" s="131" t="s">
        <v>69</v>
      </c>
      <c r="Q381" s="42" t="s">
        <v>4</v>
      </c>
      <c r="R381" s="65"/>
      <c r="S381" s="28">
        <f>T381+U381</f>
        <v>0</v>
      </c>
      <c r="T381" s="28">
        <v>0</v>
      </c>
      <c r="U381" s="28">
        <v>0</v>
      </c>
      <c r="V381" s="29">
        <f>X381</f>
        <v>0</v>
      </c>
      <c r="W381" s="28">
        <v>0</v>
      </c>
      <c r="X381" s="28">
        <v>0</v>
      </c>
      <c r="Y381" s="8">
        <f t="shared" ref="Y381:Y384" si="221">M381+S381-V381</f>
        <v>0</v>
      </c>
      <c r="Z381" s="8">
        <f t="shared" ref="Z381:Z384" si="222">N381+T381-W381</f>
        <v>0</v>
      </c>
      <c r="AA381" s="8">
        <f>O381+U381-X381+W381</f>
        <v>0</v>
      </c>
      <c r="AB381" s="3" t="s">
        <v>123</v>
      </c>
      <c r="AC381" s="3"/>
      <c r="AD381" s="20"/>
    </row>
    <row r="382" spans="1:30" ht="15.75" x14ac:dyDescent="0.2">
      <c r="A382" s="153"/>
      <c r="B382" s="124"/>
      <c r="C382" s="126"/>
      <c r="D382" s="110"/>
      <c r="E382" s="110"/>
      <c r="F382" s="110"/>
      <c r="G382" s="110"/>
      <c r="H382" s="110"/>
      <c r="I382" s="96"/>
      <c r="J382" s="110"/>
      <c r="K382" s="159"/>
      <c r="L382" s="159"/>
      <c r="M382" s="8">
        <f>N382+O382</f>
        <v>0</v>
      </c>
      <c r="N382" s="8">
        <f t="shared" ref="N382:N384" si="223">Z381</f>
        <v>0</v>
      </c>
      <c r="O382" s="8">
        <f t="shared" ref="O382:O384" si="224">AA381</f>
        <v>0</v>
      </c>
      <c r="P382" s="132"/>
      <c r="Q382" s="42" t="s">
        <v>5</v>
      </c>
      <c r="R382" s="64"/>
      <c r="S382" s="28">
        <f>T382+U382</f>
        <v>350</v>
      </c>
      <c r="T382" s="28">
        <v>175</v>
      </c>
      <c r="U382" s="28">
        <v>175</v>
      </c>
      <c r="V382" s="29">
        <f>X382</f>
        <v>350</v>
      </c>
      <c r="W382" s="28">
        <v>175</v>
      </c>
      <c r="X382" s="28">
        <v>350</v>
      </c>
      <c r="Y382" s="8">
        <f t="shared" si="221"/>
        <v>0</v>
      </c>
      <c r="Z382" s="8">
        <f t="shared" si="222"/>
        <v>0</v>
      </c>
      <c r="AA382" s="8">
        <f>O382+U382-X382+W382</f>
        <v>0</v>
      </c>
      <c r="AB382" s="3"/>
      <c r="AC382" s="3"/>
      <c r="AD382" s="20"/>
    </row>
    <row r="383" spans="1:30" ht="15.75" x14ac:dyDescent="0.2">
      <c r="A383" s="153"/>
      <c r="B383" s="124"/>
      <c r="C383" s="126"/>
      <c r="D383" s="110"/>
      <c r="E383" s="110"/>
      <c r="F383" s="110"/>
      <c r="G383" s="110"/>
      <c r="H383" s="110"/>
      <c r="I383" s="96"/>
      <c r="J383" s="110"/>
      <c r="K383" s="159"/>
      <c r="L383" s="159"/>
      <c r="M383" s="8">
        <f>N383+O383</f>
        <v>0</v>
      </c>
      <c r="N383" s="8">
        <f t="shared" si="223"/>
        <v>0</v>
      </c>
      <c r="O383" s="8">
        <f t="shared" si="224"/>
        <v>0</v>
      </c>
      <c r="P383" s="132"/>
      <c r="Q383" s="42" t="s">
        <v>6</v>
      </c>
      <c r="R383" s="64"/>
      <c r="S383" s="28">
        <f>T383+U383</f>
        <v>0</v>
      </c>
      <c r="T383" s="28">
        <v>0</v>
      </c>
      <c r="U383" s="28">
        <v>0</v>
      </c>
      <c r="V383" s="29">
        <f>X383</f>
        <v>0</v>
      </c>
      <c r="W383" s="28">
        <v>0</v>
      </c>
      <c r="X383" s="28">
        <v>0</v>
      </c>
      <c r="Y383" s="8">
        <f t="shared" si="221"/>
        <v>0</v>
      </c>
      <c r="Z383" s="8">
        <f t="shared" si="222"/>
        <v>0</v>
      </c>
      <c r="AA383" s="8">
        <f>O383+U383-X383+W383</f>
        <v>0</v>
      </c>
      <c r="AB383" s="3"/>
      <c r="AC383" s="3"/>
      <c r="AD383" s="20"/>
    </row>
    <row r="384" spans="1:30" ht="15.75" x14ac:dyDescent="0.2">
      <c r="A384" s="153"/>
      <c r="B384" s="124"/>
      <c r="C384" s="126"/>
      <c r="D384" s="110"/>
      <c r="E384" s="110"/>
      <c r="F384" s="110"/>
      <c r="G384" s="110"/>
      <c r="H384" s="110"/>
      <c r="I384" s="96"/>
      <c r="J384" s="110"/>
      <c r="K384" s="159"/>
      <c r="L384" s="159"/>
      <c r="M384" s="8">
        <f>N384+O384</f>
        <v>0</v>
      </c>
      <c r="N384" s="8">
        <f t="shared" si="223"/>
        <v>0</v>
      </c>
      <c r="O384" s="8">
        <f t="shared" si="224"/>
        <v>0</v>
      </c>
      <c r="P384" s="132"/>
      <c r="Q384" s="42" t="s">
        <v>7</v>
      </c>
      <c r="R384" s="64"/>
      <c r="S384" s="28">
        <f>T384+U384</f>
        <v>0</v>
      </c>
      <c r="T384" s="28">
        <v>0</v>
      </c>
      <c r="U384" s="28">
        <v>0</v>
      </c>
      <c r="V384" s="29">
        <f>X384</f>
        <v>0</v>
      </c>
      <c r="W384" s="28">
        <v>0</v>
      </c>
      <c r="X384" s="28">
        <v>0</v>
      </c>
      <c r="Y384" s="7">
        <f t="shared" si="221"/>
        <v>0</v>
      </c>
      <c r="Z384" s="7">
        <f t="shared" si="222"/>
        <v>0</v>
      </c>
      <c r="AA384" s="7">
        <f>O384+U384-X384+W384</f>
        <v>0</v>
      </c>
      <c r="AB384" s="3"/>
      <c r="AC384" s="3"/>
      <c r="AD384" s="20"/>
    </row>
    <row r="385" spans="1:30" ht="15.75" x14ac:dyDescent="0.2">
      <c r="A385" s="153"/>
      <c r="B385" s="125"/>
      <c r="C385" s="127"/>
      <c r="D385" s="111"/>
      <c r="E385" s="111"/>
      <c r="F385" s="111"/>
      <c r="G385" s="111"/>
      <c r="H385" s="111"/>
      <c r="I385" s="97"/>
      <c r="J385" s="111"/>
      <c r="K385" s="160"/>
      <c r="L385" s="160"/>
      <c r="M385" s="120"/>
      <c r="N385" s="121"/>
      <c r="O385" s="122"/>
      <c r="P385" s="133"/>
      <c r="Q385" s="33" t="s">
        <v>3</v>
      </c>
      <c r="R385" s="66">
        <f>R384</f>
        <v>0</v>
      </c>
      <c r="S385" s="30">
        <f t="shared" ref="S385:X385" si="225">SUM(S381:S384)</f>
        <v>350</v>
      </c>
      <c r="T385" s="30">
        <f t="shared" si="225"/>
        <v>175</v>
      </c>
      <c r="U385" s="30">
        <f t="shared" si="225"/>
        <v>175</v>
      </c>
      <c r="V385" s="30">
        <f t="shared" si="225"/>
        <v>350</v>
      </c>
      <c r="W385" s="30">
        <f t="shared" si="225"/>
        <v>175</v>
      </c>
      <c r="X385" s="30">
        <f t="shared" si="225"/>
        <v>350</v>
      </c>
      <c r="Y385" s="134"/>
      <c r="Z385" s="135"/>
      <c r="AA385" s="136"/>
      <c r="AB385" s="54"/>
      <c r="AC385" s="54"/>
      <c r="AD385" s="55"/>
    </row>
    <row r="386" spans="1:30" ht="15.75" customHeight="1" x14ac:dyDescent="0.2">
      <c r="A386" s="152">
        <v>23</v>
      </c>
      <c r="B386" s="123" t="s">
        <v>85</v>
      </c>
      <c r="C386" s="158" t="s">
        <v>538</v>
      </c>
      <c r="D386" s="109" t="s">
        <v>539</v>
      </c>
      <c r="E386" s="109" t="s">
        <v>65</v>
      </c>
      <c r="F386" s="109"/>
      <c r="G386" s="109" t="s">
        <v>188</v>
      </c>
      <c r="H386" s="109" t="s">
        <v>88</v>
      </c>
      <c r="I386" s="95"/>
      <c r="J386" s="109"/>
      <c r="K386" s="116">
        <v>45545</v>
      </c>
      <c r="L386" s="116">
        <v>45657</v>
      </c>
      <c r="M386" s="9">
        <f>N386+O386</f>
        <v>0</v>
      </c>
      <c r="N386" s="9">
        <v>0</v>
      </c>
      <c r="O386" s="9">
        <v>0</v>
      </c>
      <c r="P386" s="131" t="s">
        <v>69</v>
      </c>
      <c r="Q386" s="42" t="s">
        <v>4</v>
      </c>
      <c r="R386" s="65"/>
      <c r="S386" s="28">
        <f>T386+U386</f>
        <v>0</v>
      </c>
      <c r="T386" s="28">
        <v>0</v>
      </c>
      <c r="U386" s="28">
        <v>0</v>
      </c>
      <c r="V386" s="29">
        <f>X386</f>
        <v>0</v>
      </c>
      <c r="W386" s="28">
        <v>0</v>
      </c>
      <c r="X386" s="28">
        <v>0</v>
      </c>
      <c r="Y386" s="8">
        <f t="shared" ref="Y386:Y389" si="226">M386+S386-V386</f>
        <v>0</v>
      </c>
      <c r="Z386" s="8">
        <f t="shared" ref="Z386:Z389" si="227">N386+T386-W386</f>
        <v>0</v>
      </c>
      <c r="AA386" s="8">
        <f>O386+U386-X386+W386</f>
        <v>0</v>
      </c>
      <c r="AB386" s="3" t="s">
        <v>123</v>
      </c>
      <c r="AC386" s="3"/>
      <c r="AD386" s="20"/>
    </row>
    <row r="387" spans="1:30" ht="15.75" x14ac:dyDescent="0.2">
      <c r="A387" s="153"/>
      <c r="B387" s="124"/>
      <c r="C387" s="126"/>
      <c r="D387" s="110"/>
      <c r="E387" s="110"/>
      <c r="F387" s="110"/>
      <c r="G387" s="110"/>
      <c r="H387" s="110"/>
      <c r="I387" s="96"/>
      <c r="J387" s="110"/>
      <c r="K387" s="159"/>
      <c r="L387" s="159"/>
      <c r="M387" s="8">
        <f>N387+O387</f>
        <v>0</v>
      </c>
      <c r="N387" s="8">
        <f t="shared" ref="N387:N389" si="228">Z386</f>
        <v>0</v>
      </c>
      <c r="O387" s="8">
        <f t="shared" ref="O387:O389" si="229">AA386</f>
        <v>0</v>
      </c>
      <c r="P387" s="132"/>
      <c r="Q387" s="42" t="s">
        <v>5</v>
      </c>
      <c r="R387" s="64"/>
      <c r="S387" s="28">
        <f>T387+U387</f>
        <v>0</v>
      </c>
      <c r="T387" s="28">
        <v>0</v>
      </c>
      <c r="U387" s="28">
        <v>0</v>
      </c>
      <c r="V387" s="29">
        <f>X387</f>
        <v>0</v>
      </c>
      <c r="W387" s="28">
        <v>0</v>
      </c>
      <c r="X387" s="28">
        <v>0</v>
      </c>
      <c r="Y387" s="8">
        <f t="shared" si="226"/>
        <v>0</v>
      </c>
      <c r="Z387" s="8">
        <f t="shared" si="227"/>
        <v>0</v>
      </c>
      <c r="AA387" s="8">
        <f>O387+U387-X387+W387</f>
        <v>0</v>
      </c>
      <c r="AB387" s="3"/>
      <c r="AC387" s="3"/>
      <c r="AD387" s="20"/>
    </row>
    <row r="388" spans="1:30" ht="15.75" x14ac:dyDescent="0.2">
      <c r="A388" s="153"/>
      <c r="B388" s="124"/>
      <c r="C388" s="126"/>
      <c r="D388" s="110"/>
      <c r="E388" s="110"/>
      <c r="F388" s="110"/>
      <c r="G388" s="110"/>
      <c r="H388" s="110"/>
      <c r="I388" s="96"/>
      <c r="J388" s="110"/>
      <c r="K388" s="159"/>
      <c r="L388" s="159"/>
      <c r="M388" s="8">
        <f>N388+O388</f>
        <v>0</v>
      </c>
      <c r="N388" s="8">
        <f t="shared" si="228"/>
        <v>0</v>
      </c>
      <c r="O388" s="8">
        <f t="shared" si="229"/>
        <v>0</v>
      </c>
      <c r="P388" s="132"/>
      <c r="Q388" s="42" t="s">
        <v>6</v>
      </c>
      <c r="R388" s="64"/>
      <c r="S388" s="28">
        <f>T388+U388</f>
        <v>1500</v>
      </c>
      <c r="T388" s="28">
        <v>750</v>
      </c>
      <c r="U388" s="28">
        <v>750</v>
      </c>
      <c r="V388" s="29">
        <f>X388</f>
        <v>1500</v>
      </c>
      <c r="W388" s="28">
        <v>750</v>
      </c>
      <c r="X388" s="28">
        <v>1500</v>
      </c>
      <c r="Y388" s="8">
        <f t="shared" si="226"/>
        <v>0</v>
      </c>
      <c r="Z388" s="8">
        <f t="shared" si="227"/>
        <v>0</v>
      </c>
      <c r="AA388" s="8">
        <f>O388+U388-X388+W388</f>
        <v>0</v>
      </c>
      <c r="AB388" s="3"/>
      <c r="AC388" s="3"/>
      <c r="AD388" s="20"/>
    </row>
    <row r="389" spans="1:30" ht="15.75" x14ac:dyDescent="0.2">
      <c r="A389" s="153"/>
      <c r="B389" s="124"/>
      <c r="C389" s="126"/>
      <c r="D389" s="110"/>
      <c r="E389" s="110"/>
      <c r="F389" s="110"/>
      <c r="G389" s="110"/>
      <c r="H389" s="110"/>
      <c r="I389" s="96"/>
      <c r="J389" s="110"/>
      <c r="K389" s="159"/>
      <c r="L389" s="159"/>
      <c r="M389" s="8">
        <f>N389+O389</f>
        <v>0</v>
      </c>
      <c r="N389" s="8">
        <f t="shared" si="228"/>
        <v>0</v>
      </c>
      <c r="O389" s="8">
        <f t="shared" si="229"/>
        <v>0</v>
      </c>
      <c r="P389" s="132"/>
      <c r="Q389" s="42" t="s">
        <v>7</v>
      </c>
      <c r="R389" s="64"/>
      <c r="S389" s="28">
        <f>T389+U389</f>
        <v>0</v>
      </c>
      <c r="T389" s="28">
        <v>0</v>
      </c>
      <c r="U389" s="28">
        <v>0</v>
      </c>
      <c r="V389" s="29">
        <f>X389</f>
        <v>0</v>
      </c>
      <c r="W389" s="28">
        <v>0</v>
      </c>
      <c r="X389" s="28">
        <v>0</v>
      </c>
      <c r="Y389" s="7">
        <f t="shared" si="226"/>
        <v>0</v>
      </c>
      <c r="Z389" s="7">
        <f t="shared" si="227"/>
        <v>0</v>
      </c>
      <c r="AA389" s="7">
        <f>O389+U389-X389+W389</f>
        <v>0</v>
      </c>
      <c r="AB389" s="3"/>
      <c r="AC389" s="3"/>
      <c r="AD389" s="20"/>
    </row>
    <row r="390" spans="1:30" ht="15.75" x14ac:dyDescent="0.2">
      <c r="A390" s="153"/>
      <c r="B390" s="125"/>
      <c r="C390" s="127"/>
      <c r="D390" s="111"/>
      <c r="E390" s="111"/>
      <c r="F390" s="111"/>
      <c r="G390" s="111"/>
      <c r="H390" s="111"/>
      <c r="I390" s="97"/>
      <c r="J390" s="111"/>
      <c r="K390" s="160"/>
      <c r="L390" s="160"/>
      <c r="M390" s="120"/>
      <c r="N390" s="121"/>
      <c r="O390" s="122"/>
      <c r="P390" s="133"/>
      <c r="Q390" s="33" t="s">
        <v>3</v>
      </c>
      <c r="R390" s="66">
        <f>R389</f>
        <v>0</v>
      </c>
      <c r="S390" s="30">
        <f t="shared" ref="S390:X390" si="230">SUM(S386:S389)</f>
        <v>1500</v>
      </c>
      <c r="T390" s="30">
        <f t="shared" si="230"/>
        <v>750</v>
      </c>
      <c r="U390" s="30">
        <f t="shared" si="230"/>
        <v>750</v>
      </c>
      <c r="V390" s="30">
        <f t="shared" si="230"/>
        <v>1500</v>
      </c>
      <c r="W390" s="30">
        <f t="shared" si="230"/>
        <v>750</v>
      </c>
      <c r="X390" s="30">
        <f t="shared" si="230"/>
        <v>1500</v>
      </c>
      <c r="Y390" s="134"/>
      <c r="Z390" s="135"/>
      <c r="AA390" s="136"/>
      <c r="AB390" s="54"/>
      <c r="AC390" s="54"/>
      <c r="AD390" s="55"/>
    </row>
    <row r="391" spans="1:30" ht="15.75" customHeight="1" x14ac:dyDescent="0.2">
      <c r="A391" s="152">
        <v>24</v>
      </c>
      <c r="B391" s="123" t="s">
        <v>85</v>
      </c>
      <c r="C391" s="158" t="s">
        <v>540</v>
      </c>
      <c r="D391" s="109" t="s">
        <v>541</v>
      </c>
      <c r="E391" s="109" t="s">
        <v>65</v>
      </c>
      <c r="F391" s="109"/>
      <c r="G391" s="109" t="s">
        <v>87</v>
      </c>
      <c r="H391" s="109" t="s">
        <v>88</v>
      </c>
      <c r="I391" s="95"/>
      <c r="J391" s="109"/>
      <c r="K391" s="116">
        <v>45546</v>
      </c>
      <c r="L391" s="116">
        <v>45547</v>
      </c>
      <c r="M391" s="9">
        <f>N391+O391</f>
        <v>0</v>
      </c>
      <c r="N391" s="9">
        <v>0</v>
      </c>
      <c r="O391" s="9">
        <v>0</v>
      </c>
      <c r="P391" s="131" t="s">
        <v>69</v>
      </c>
      <c r="Q391" s="42" t="s">
        <v>4</v>
      </c>
      <c r="R391" s="65"/>
      <c r="S391" s="28">
        <f>T391+U391</f>
        <v>0</v>
      </c>
      <c r="T391" s="28">
        <v>0</v>
      </c>
      <c r="U391" s="28">
        <v>0</v>
      </c>
      <c r="V391" s="29">
        <f>X391</f>
        <v>0</v>
      </c>
      <c r="W391" s="28">
        <v>0</v>
      </c>
      <c r="X391" s="28">
        <v>0</v>
      </c>
      <c r="Y391" s="8">
        <f t="shared" ref="Y391:Y394" si="231">M391+S391-V391</f>
        <v>0</v>
      </c>
      <c r="Z391" s="8">
        <f t="shared" ref="Z391:Z394" si="232">N391+T391-W391</f>
        <v>0</v>
      </c>
      <c r="AA391" s="8">
        <f>O391+U391-X391+W391</f>
        <v>0</v>
      </c>
      <c r="AB391" s="3" t="s">
        <v>123</v>
      </c>
      <c r="AC391" s="3"/>
      <c r="AD391" s="20"/>
    </row>
    <row r="392" spans="1:30" ht="15.75" x14ac:dyDescent="0.2">
      <c r="A392" s="153"/>
      <c r="B392" s="124"/>
      <c r="C392" s="126"/>
      <c r="D392" s="110"/>
      <c r="E392" s="110"/>
      <c r="F392" s="110"/>
      <c r="G392" s="110"/>
      <c r="H392" s="110"/>
      <c r="I392" s="96"/>
      <c r="J392" s="110"/>
      <c r="K392" s="159"/>
      <c r="L392" s="159"/>
      <c r="M392" s="8">
        <f>N392+O392</f>
        <v>0</v>
      </c>
      <c r="N392" s="8">
        <f t="shared" ref="N392:N394" si="233">Z391</f>
        <v>0</v>
      </c>
      <c r="O392" s="8">
        <f t="shared" ref="O392:O394" si="234">AA391</f>
        <v>0</v>
      </c>
      <c r="P392" s="132"/>
      <c r="Q392" s="42" t="s">
        <v>5</v>
      </c>
      <c r="R392" s="64"/>
      <c r="S392" s="28">
        <f>T392+U392</f>
        <v>0</v>
      </c>
      <c r="T392" s="28">
        <v>0</v>
      </c>
      <c r="U392" s="28">
        <v>0</v>
      </c>
      <c r="V392" s="29">
        <f>X392</f>
        <v>0</v>
      </c>
      <c r="W392" s="28">
        <v>0</v>
      </c>
      <c r="X392" s="28">
        <v>0</v>
      </c>
      <c r="Y392" s="8">
        <f t="shared" si="231"/>
        <v>0</v>
      </c>
      <c r="Z392" s="8">
        <f t="shared" si="232"/>
        <v>0</v>
      </c>
      <c r="AA392" s="8">
        <f>O392+U392-X392+W392</f>
        <v>0</v>
      </c>
      <c r="AB392" s="3"/>
      <c r="AC392" s="3"/>
      <c r="AD392" s="20"/>
    </row>
    <row r="393" spans="1:30" ht="15.75" x14ac:dyDescent="0.2">
      <c r="A393" s="153"/>
      <c r="B393" s="124"/>
      <c r="C393" s="126"/>
      <c r="D393" s="110"/>
      <c r="E393" s="110"/>
      <c r="F393" s="110"/>
      <c r="G393" s="110"/>
      <c r="H393" s="110"/>
      <c r="I393" s="96"/>
      <c r="J393" s="110"/>
      <c r="K393" s="159"/>
      <c r="L393" s="159"/>
      <c r="M393" s="8">
        <f>N393+O393</f>
        <v>0</v>
      </c>
      <c r="N393" s="8">
        <f t="shared" si="233"/>
        <v>0</v>
      </c>
      <c r="O393" s="8">
        <f t="shared" si="234"/>
        <v>0</v>
      </c>
      <c r="P393" s="132"/>
      <c r="Q393" s="42" t="s">
        <v>6</v>
      </c>
      <c r="R393" s="64"/>
      <c r="S393" s="28">
        <f>T393+U393</f>
        <v>96</v>
      </c>
      <c r="T393" s="28">
        <v>48</v>
      </c>
      <c r="U393" s="28">
        <v>48</v>
      </c>
      <c r="V393" s="29">
        <f>X393</f>
        <v>96</v>
      </c>
      <c r="W393" s="28">
        <v>48</v>
      </c>
      <c r="X393" s="28">
        <v>96</v>
      </c>
      <c r="Y393" s="8">
        <f t="shared" si="231"/>
        <v>0</v>
      </c>
      <c r="Z393" s="8">
        <f t="shared" si="232"/>
        <v>0</v>
      </c>
      <c r="AA393" s="8">
        <f>O393+U393-X393+W393</f>
        <v>0</v>
      </c>
      <c r="AB393" s="3"/>
      <c r="AC393" s="3"/>
      <c r="AD393" s="20"/>
    </row>
    <row r="394" spans="1:30" ht="15.75" x14ac:dyDescent="0.2">
      <c r="A394" s="153"/>
      <c r="B394" s="124"/>
      <c r="C394" s="126"/>
      <c r="D394" s="110"/>
      <c r="E394" s="110"/>
      <c r="F394" s="110"/>
      <c r="G394" s="110"/>
      <c r="H394" s="110"/>
      <c r="I394" s="96"/>
      <c r="J394" s="110"/>
      <c r="K394" s="159"/>
      <c r="L394" s="159"/>
      <c r="M394" s="8">
        <f>N394+O394</f>
        <v>0</v>
      </c>
      <c r="N394" s="8">
        <f t="shared" si="233"/>
        <v>0</v>
      </c>
      <c r="O394" s="8">
        <f t="shared" si="234"/>
        <v>0</v>
      </c>
      <c r="P394" s="132"/>
      <c r="Q394" s="42" t="s">
        <v>7</v>
      </c>
      <c r="R394" s="64"/>
      <c r="S394" s="28">
        <f>T394+U394</f>
        <v>0</v>
      </c>
      <c r="T394" s="28">
        <v>0</v>
      </c>
      <c r="U394" s="28">
        <v>0</v>
      </c>
      <c r="V394" s="29">
        <f>X394</f>
        <v>0</v>
      </c>
      <c r="W394" s="28">
        <v>0</v>
      </c>
      <c r="X394" s="28">
        <v>0</v>
      </c>
      <c r="Y394" s="7">
        <f t="shared" si="231"/>
        <v>0</v>
      </c>
      <c r="Z394" s="7">
        <f t="shared" si="232"/>
        <v>0</v>
      </c>
      <c r="AA394" s="7">
        <f>O394+U394-X394+W394</f>
        <v>0</v>
      </c>
      <c r="AB394" s="3"/>
      <c r="AC394" s="3"/>
      <c r="AD394" s="20"/>
    </row>
    <row r="395" spans="1:30" ht="15.75" x14ac:dyDescent="0.2">
      <c r="A395" s="153"/>
      <c r="B395" s="125"/>
      <c r="C395" s="127"/>
      <c r="D395" s="111"/>
      <c r="E395" s="111"/>
      <c r="F395" s="111"/>
      <c r="G395" s="111"/>
      <c r="H395" s="111"/>
      <c r="I395" s="97"/>
      <c r="J395" s="111"/>
      <c r="K395" s="160"/>
      <c r="L395" s="160"/>
      <c r="M395" s="120"/>
      <c r="N395" s="121"/>
      <c r="O395" s="122"/>
      <c r="P395" s="133"/>
      <c r="Q395" s="33" t="s">
        <v>3</v>
      </c>
      <c r="R395" s="66">
        <f>R394</f>
        <v>0</v>
      </c>
      <c r="S395" s="30">
        <f t="shared" ref="S395:X395" si="235">SUM(S391:S394)</f>
        <v>96</v>
      </c>
      <c r="T395" s="30">
        <f t="shared" si="235"/>
        <v>48</v>
      </c>
      <c r="U395" s="30">
        <f t="shared" si="235"/>
        <v>48</v>
      </c>
      <c r="V395" s="30">
        <f t="shared" si="235"/>
        <v>96</v>
      </c>
      <c r="W395" s="30">
        <f t="shared" si="235"/>
        <v>48</v>
      </c>
      <c r="X395" s="30">
        <f t="shared" si="235"/>
        <v>96</v>
      </c>
      <c r="Y395" s="134"/>
      <c r="Z395" s="135"/>
      <c r="AA395" s="136"/>
      <c r="AB395" s="54"/>
      <c r="AC395" s="54"/>
      <c r="AD395" s="55"/>
    </row>
    <row r="396" spans="1:30" ht="15.75" customHeight="1" x14ac:dyDescent="0.2">
      <c r="A396" s="152">
        <v>25</v>
      </c>
      <c r="B396" s="123" t="s">
        <v>85</v>
      </c>
      <c r="C396" s="158" t="s">
        <v>542</v>
      </c>
      <c r="D396" s="109" t="s">
        <v>543</v>
      </c>
      <c r="E396" s="109" t="s">
        <v>65</v>
      </c>
      <c r="F396" s="109"/>
      <c r="G396" s="109" t="s">
        <v>188</v>
      </c>
      <c r="H396" s="109" t="s">
        <v>88</v>
      </c>
      <c r="I396" s="95"/>
      <c r="J396" s="109"/>
      <c r="K396" s="116">
        <v>45536</v>
      </c>
      <c r="L396" s="116">
        <v>45657</v>
      </c>
      <c r="M396" s="9">
        <f>N396+O396</f>
        <v>0</v>
      </c>
      <c r="N396" s="9">
        <v>0</v>
      </c>
      <c r="O396" s="9">
        <v>0</v>
      </c>
      <c r="P396" s="131" t="s">
        <v>69</v>
      </c>
      <c r="Q396" s="42" t="s">
        <v>4</v>
      </c>
      <c r="R396" s="65"/>
      <c r="S396" s="28">
        <f>T396+U396</f>
        <v>0</v>
      </c>
      <c r="T396" s="28">
        <v>0</v>
      </c>
      <c r="U396" s="28">
        <v>0</v>
      </c>
      <c r="V396" s="29">
        <f>X396</f>
        <v>0</v>
      </c>
      <c r="W396" s="28">
        <v>0</v>
      </c>
      <c r="X396" s="28">
        <v>0</v>
      </c>
      <c r="Y396" s="8">
        <f t="shared" ref="Y396:Y399" si="236">M396+S396-V396</f>
        <v>0</v>
      </c>
      <c r="Z396" s="8">
        <f t="shared" ref="Z396:Z399" si="237">N396+T396-W396</f>
        <v>0</v>
      </c>
      <c r="AA396" s="8">
        <f>O396+U396-X396+W396</f>
        <v>0</v>
      </c>
      <c r="AB396" s="3" t="s">
        <v>123</v>
      </c>
      <c r="AC396" s="3"/>
      <c r="AD396" s="20"/>
    </row>
    <row r="397" spans="1:30" ht="15.75" x14ac:dyDescent="0.2">
      <c r="A397" s="153"/>
      <c r="B397" s="124"/>
      <c r="C397" s="126"/>
      <c r="D397" s="110"/>
      <c r="E397" s="110"/>
      <c r="F397" s="110"/>
      <c r="G397" s="110"/>
      <c r="H397" s="110"/>
      <c r="I397" s="96"/>
      <c r="J397" s="110"/>
      <c r="K397" s="159"/>
      <c r="L397" s="159"/>
      <c r="M397" s="8">
        <f>N397+O397</f>
        <v>0</v>
      </c>
      <c r="N397" s="8">
        <f t="shared" ref="N397:N399" si="238">Z396</f>
        <v>0</v>
      </c>
      <c r="O397" s="8">
        <f t="shared" ref="O397:O399" si="239">AA396</f>
        <v>0</v>
      </c>
      <c r="P397" s="132"/>
      <c r="Q397" s="42" t="s">
        <v>5</v>
      </c>
      <c r="R397" s="64"/>
      <c r="S397" s="28">
        <f>T397+U397</f>
        <v>0</v>
      </c>
      <c r="T397" s="28">
        <v>0</v>
      </c>
      <c r="U397" s="28">
        <v>0</v>
      </c>
      <c r="V397" s="29">
        <f>X397</f>
        <v>0</v>
      </c>
      <c r="W397" s="28">
        <v>0</v>
      </c>
      <c r="X397" s="28">
        <v>0</v>
      </c>
      <c r="Y397" s="8">
        <f t="shared" si="236"/>
        <v>0</v>
      </c>
      <c r="Z397" s="8">
        <f t="shared" si="237"/>
        <v>0</v>
      </c>
      <c r="AA397" s="8">
        <f>O397+U397-X397+W397</f>
        <v>0</v>
      </c>
      <c r="AB397" s="3"/>
      <c r="AC397" s="3"/>
      <c r="AD397" s="20"/>
    </row>
    <row r="398" spans="1:30" ht="15.75" x14ac:dyDescent="0.2">
      <c r="A398" s="153"/>
      <c r="B398" s="124"/>
      <c r="C398" s="126"/>
      <c r="D398" s="110"/>
      <c r="E398" s="110"/>
      <c r="F398" s="110"/>
      <c r="G398" s="110"/>
      <c r="H398" s="110"/>
      <c r="I398" s="96"/>
      <c r="J398" s="110"/>
      <c r="K398" s="159"/>
      <c r="L398" s="159"/>
      <c r="M398" s="8">
        <f>N398+O398</f>
        <v>0</v>
      </c>
      <c r="N398" s="8">
        <f t="shared" si="238"/>
        <v>0</v>
      </c>
      <c r="O398" s="8">
        <f t="shared" si="239"/>
        <v>0</v>
      </c>
      <c r="P398" s="132"/>
      <c r="Q398" s="42" t="s">
        <v>6</v>
      </c>
      <c r="R398" s="64"/>
      <c r="S398" s="28">
        <f>T398+U398</f>
        <v>150</v>
      </c>
      <c r="T398" s="28">
        <v>75</v>
      </c>
      <c r="U398" s="28">
        <v>75</v>
      </c>
      <c r="V398" s="29">
        <f>X398</f>
        <v>150</v>
      </c>
      <c r="W398" s="28">
        <v>75</v>
      </c>
      <c r="X398" s="28">
        <v>150</v>
      </c>
      <c r="Y398" s="8">
        <f t="shared" si="236"/>
        <v>0</v>
      </c>
      <c r="Z398" s="8">
        <f t="shared" si="237"/>
        <v>0</v>
      </c>
      <c r="AA398" s="8">
        <f>O398+U398-X398+W398</f>
        <v>0</v>
      </c>
      <c r="AB398" s="3"/>
      <c r="AC398" s="3"/>
      <c r="AD398" s="20"/>
    </row>
    <row r="399" spans="1:30" ht="15.75" x14ac:dyDescent="0.2">
      <c r="A399" s="153"/>
      <c r="B399" s="124"/>
      <c r="C399" s="126"/>
      <c r="D399" s="110"/>
      <c r="E399" s="110"/>
      <c r="F399" s="110"/>
      <c r="G399" s="110"/>
      <c r="H399" s="110"/>
      <c r="I399" s="96"/>
      <c r="J399" s="110"/>
      <c r="K399" s="159"/>
      <c r="L399" s="159"/>
      <c r="M399" s="8">
        <f>N399+O399</f>
        <v>0</v>
      </c>
      <c r="N399" s="8">
        <f t="shared" si="238"/>
        <v>0</v>
      </c>
      <c r="O399" s="8">
        <f t="shared" si="239"/>
        <v>0</v>
      </c>
      <c r="P399" s="132"/>
      <c r="Q399" s="42" t="s">
        <v>7</v>
      </c>
      <c r="R399" s="64"/>
      <c r="S399" s="28">
        <f>T399+U399</f>
        <v>0</v>
      </c>
      <c r="T399" s="28">
        <v>0</v>
      </c>
      <c r="U399" s="28">
        <v>0</v>
      </c>
      <c r="V399" s="29">
        <f>X399</f>
        <v>0</v>
      </c>
      <c r="W399" s="28">
        <v>0</v>
      </c>
      <c r="X399" s="28">
        <v>0</v>
      </c>
      <c r="Y399" s="7">
        <f t="shared" si="236"/>
        <v>0</v>
      </c>
      <c r="Z399" s="7">
        <f t="shared" si="237"/>
        <v>0</v>
      </c>
      <c r="AA399" s="7">
        <f>O399+U399-X399+W399</f>
        <v>0</v>
      </c>
      <c r="AB399" s="3"/>
      <c r="AC399" s="3"/>
      <c r="AD399" s="20"/>
    </row>
    <row r="400" spans="1:30" ht="15.75" x14ac:dyDescent="0.2">
      <c r="A400" s="153"/>
      <c r="B400" s="125"/>
      <c r="C400" s="127"/>
      <c r="D400" s="111"/>
      <c r="E400" s="111"/>
      <c r="F400" s="111"/>
      <c r="G400" s="111"/>
      <c r="H400" s="111"/>
      <c r="I400" s="97"/>
      <c r="J400" s="111"/>
      <c r="K400" s="160"/>
      <c r="L400" s="160"/>
      <c r="M400" s="120"/>
      <c r="N400" s="121"/>
      <c r="O400" s="122"/>
      <c r="P400" s="133"/>
      <c r="Q400" s="33" t="s">
        <v>3</v>
      </c>
      <c r="R400" s="66">
        <f>R399</f>
        <v>0</v>
      </c>
      <c r="S400" s="30">
        <f t="shared" ref="S400:X400" si="240">SUM(S396:S399)</f>
        <v>150</v>
      </c>
      <c r="T400" s="30">
        <f t="shared" si="240"/>
        <v>75</v>
      </c>
      <c r="U400" s="30">
        <f t="shared" si="240"/>
        <v>75</v>
      </c>
      <c r="V400" s="30">
        <f t="shared" si="240"/>
        <v>150</v>
      </c>
      <c r="W400" s="30">
        <f t="shared" si="240"/>
        <v>75</v>
      </c>
      <c r="X400" s="30">
        <f t="shared" si="240"/>
        <v>150</v>
      </c>
      <c r="Y400" s="134"/>
      <c r="Z400" s="135"/>
      <c r="AA400" s="136"/>
      <c r="AB400" s="54"/>
      <c r="AC400" s="54"/>
      <c r="AD400" s="55"/>
    </row>
    <row r="401" spans="1:30" ht="15.75" customHeight="1" x14ac:dyDescent="0.2">
      <c r="A401" s="152">
        <v>26</v>
      </c>
      <c r="B401" s="123" t="s">
        <v>85</v>
      </c>
      <c r="C401" s="109" t="s">
        <v>544</v>
      </c>
      <c r="D401" s="109" t="s">
        <v>545</v>
      </c>
      <c r="E401" s="109" t="s">
        <v>65</v>
      </c>
      <c r="F401" s="109"/>
      <c r="G401" s="109" t="s">
        <v>87</v>
      </c>
      <c r="H401" s="109" t="s">
        <v>88</v>
      </c>
      <c r="I401" s="95"/>
      <c r="J401" s="109"/>
      <c r="K401" s="128">
        <v>45559</v>
      </c>
      <c r="L401" s="128">
        <v>45560</v>
      </c>
      <c r="M401" s="9">
        <f>N401+O401</f>
        <v>0</v>
      </c>
      <c r="N401" s="9">
        <v>0</v>
      </c>
      <c r="O401" s="9">
        <v>0</v>
      </c>
      <c r="P401" s="131" t="s">
        <v>69</v>
      </c>
      <c r="Q401" s="42" t="s">
        <v>4</v>
      </c>
      <c r="R401" s="65"/>
      <c r="S401" s="28">
        <f>T401+U401</f>
        <v>0</v>
      </c>
      <c r="T401" s="28">
        <v>0</v>
      </c>
      <c r="U401" s="28">
        <v>0</v>
      </c>
      <c r="V401" s="29">
        <f>X401</f>
        <v>0</v>
      </c>
      <c r="W401" s="28">
        <v>0</v>
      </c>
      <c r="X401" s="28">
        <v>0</v>
      </c>
      <c r="Y401" s="8">
        <f t="shared" ref="Y401:Y404" si="241">M401+S401-V401</f>
        <v>0</v>
      </c>
      <c r="Z401" s="8">
        <f t="shared" ref="Z401:Z404" si="242">N401+T401-W401</f>
        <v>0</v>
      </c>
      <c r="AA401" s="8">
        <f>O401+U401-X401+W401</f>
        <v>0</v>
      </c>
      <c r="AB401" s="3" t="s">
        <v>123</v>
      </c>
      <c r="AC401" s="3"/>
      <c r="AD401" s="20"/>
    </row>
    <row r="402" spans="1:30" ht="15.75" x14ac:dyDescent="0.2">
      <c r="A402" s="153"/>
      <c r="B402" s="124"/>
      <c r="C402" s="126"/>
      <c r="D402" s="110"/>
      <c r="E402" s="110"/>
      <c r="F402" s="110"/>
      <c r="G402" s="110"/>
      <c r="H402" s="110"/>
      <c r="I402" s="96"/>
      <c r="J402" s="110"/>
      <c r="K402" s="129"/>
      <c r="L402" s="129"/>
      <c r="M402" s="8">
        <f>N402+O402</f>
        <v>0</v>
      </c>
      <c r="N402" s="8">
        <f t="shared" ref="N402:N404" si="243">Z401</f>
        <v>0</v>
      </c>
      <c r="O402" s="8">
        <f t="shared" ref="O402:O404" si="244">AA401</f>
        <v>0</v>
      </c>
      <c r="P402" s="132"/>
      <c r="Q402" s="42" t="s">
        <v>5</v>
      </c>
      <c r="R402" s="64"/>
      <c r="S402" s="28">
        <f>T402+U402</f>
        <v>0</v>
      </c>
      <c r="T402" s="28">
        <v>0</v>
      </c>
      <c r="U402" s="28">
        <v>0</v>
      </c>
      <c r="V402" s="29">
        <f>X402</f>
        <v>0</v>
      </c>
      <c r="W402" s="28">
        <v>0</v>
      </c>
      <c r="X402" s="28">
        <v>0</v>
      </c>
      <c r="Y402" s="8">
        <f t="shared" si="241"/>
        <v>0</v>
      </c>
      <c r="Z402" s="8">
        <f t="shared" si="242"/>
        <v>0</v>
      </c>
      <c r="AA402" s="8">
        <f>O402+U402-X402+W402</f>
        <v>0</v>
      </c>
      <c r="AB402" s="3"/>
      <c r="AC402" s="3"/>
      <c r="AD402" s="20"/>
    </row>
    <row r="403" spans="1:30" ht="15.75" x14ac:dyDescent="0.2">
      <c r="A403" s="153"/>
      <c r="B403" s="124"/>
      <c r="C403" s="126"/>
      <c r="D403" s="110"/>
      <c r="E403" s="110"/>
      <c r="F403" s="110"/>
      <c r="G403" s="110"/>
      <c r="H403" s="110"/>
      <c r="I403" s="96"/>
      <c r="J403" s="110"/>
      <c r="K403" s="129"/>
      <c r="L403" s="129"/>
      <c r="M403" s="8">
        <f>N403+O403</f>
        <v>0</v>
      </c>
      <c r="N403" s="8">
        <f t="shared" si="243"/>
        <v>0</v>
      </c>
      <c r="O403" s="8">
        <f t="shared" si="244"/>
        <v>0</v>
      </c>
      <c r="P403" s="132"/>
      <c r="Q403" s="42" t="s">
        <v>6</v>
      </c>
      <c r="R403" s="64"/>
      <c r="S403" s="28">
        <f>T403+U403</f>
        <v>48</v>
      </c>
      <c r="T403" s="28">
        <v>24</v>
      </c>
      <c r="U403" s="28">
        <v>24</v>
      </c>
      <c r="V403" s="29">
        <f>X403</f>
        <v>48</v>
      </c>
      <c r="W403" s="28">
        <v>24</v>
      </c>
      <c r="X403" s="28">
        <v>48</v>
      </c>
      <c r="Y403" s="8">
        <f t="shared" si="241"/>
        <v>0</v>
      </c>
      <c r="Z403" s="8">
        <f t="shared" si="242"/>
        <v>0</v>
      </c>
      <c r="AA403" s="8">
        <f>O403+U403-X403+W403</f>
        <v>0</v>
      </c>
      <c r="AB403" s="3"/>
      <c r="AC403" s="3"/>
      <c r="AD403" s="20"/>
    </row>
    <row r="404" spans="1:30" ht="15.75" x14ac:dyDescent="0.2">
      <c r="A404" s="153"/>
      <c r="B404" s="124"/>
      <c r="C404" s="126"/>
      <c r="D404" s="110"/>
      <c r="E404" s="110"/>
      <c r="F404" s="110"/>
      <c r="G404" s="110"/>
      <c r="H404" s="110"/>
      <c r="I404" s="96"/>
      <c r="J404" s="110"/>
      <c r="K404" s="129"/>
      <c r="L404" s="129"/>
      <c r="M404" s="8">
        <f>N404+O404</f>
        <v>0</v>
      </c>
      <c r="N404" s="8">
        <f t="shared" si="243"/>
        <v>0</v>
      </c>
      <c r="O404" s="8">
        <f t="shared" si="244"/>
        <v>0</v>
      </c>
      <c r="P404" s="132"/>
      <c r="Q404" s="42" t="s">
        <v>7</v>
      </c>
      <c r="R404" s="64"/>
      <c r="S404" s="28">
        <f>T404+U404</f>
        <v>0</v>
      </c>
      <c r="T404" s="28">
        <v>0</v>
      </c>
      <c r="U404" s="28">
        <v>0</v>
      </c>
      <c r="V404" s="29">
        <f>X404</f>
        <v>0</v>
      </c>
      <c r="W404" s="28">
        <v>0</v>
      </c>
      <c r="X404" s="28">
        <v>0</v>
      </c>
      <c r="Y404" s="7">
        <f t="shared" si="241"/>
        <v>0</v>
      </c>
      <c r="Z404" s="7">
        <f t="shared" si="242"/>
        <v>0</v>
      </c>
      <c r="AA404" s="7">
        <f>O404+U404-X404+W404</f>
        <v>0</v>
      </c>
      <c r="AB404" s="3"/>
      <c r="AC404" s="3"/>
      <c r="AD404" s="20"/>
    </row>
    <row r="405" spans="1:30" ht="15.75" x14ac:dyDescent="0.2">
      <c r="A405" s="153"/>
      <c r="B405" s="125"/>
      <c r="C405" s="127"/>
      <c r="D405" s="111"/>
      <c r="E405" s="111"/>
      <c r="F405" s="111"/>
      <c r="G405" s="111"/>
      <c r="H405" s="111"/>
      <c r="I405" s="97"/>
      <c r="J405" s="111"/>
      <c r="K405" s="130"/>
      <c r="L405" s="130"/>
      <c r="M405" s="120"/>
      <c r="N405" s="121"/>
      <c r="O405" s="122"/>
      <c r="P405" s="133"/>
      <c r="Q405" s="33" t="s">
        <v>3</v>
      </c>
      <c r="R405" s="66">
        <f>R404</f>
        <v>0</v>
      </c>
      <c r="S405" s="30">
        <f t="shared" ref="S405:X405" si="245">SUM(S401:S404)</f>
        <v>48</v>
      </c>
      <c r="T405" s="30">
        <f t="shared" si="245"/>
        <v>24</v>
      </c>
      <c r="U405" s="30">
        <f t="shared" si="245"/>
        <v>24</v>
      </c>
      <c r="V405" s="30">
        <f t="shared" si="245"/>
        <v>48</v>
      </c>
      <c r="W405" s="30">
        <f t="shared" si="245"/>
        <v>24</v>
      </c>
      <c r="X405" s="30">
        <f t="shared" si="245"/>
        <v>48</v>
      </c>
      <c r="Y405" s="134"/>
      <c r="Z405" s="135"/>
      <c r="AA405" s="136"/>
      <c r="AB405" s="54"/>
      <c r="AC405" s="54"/>
      <c r="AD405" s="55"/>
    </row>
    <row r="406" spans="1:30" ht="15.75" customHeight="1" x14ac:dyDescent="0.2">
      <c r="A406" s="152">
        <v>27</v>
      </c>
      <c r="B406" s="123" t="s">
        <v>85</v>
      </c>
      <c r="C406" s="109" t="s">
        <v>546</v>
      </c>
      <c r="D406" s="109" t="s">
        <v>547</v>
      </c>
      <c r="E406" s="109" t="s">
        <v>65</v>
      </c>
      <c r="F406" s="109"/>
      <c r="G406" s="109" t="s">
        <v>87</v>
      </c>
      <c r="H406" s="109" t="s">
        <v>88</v>
      </c>
      <c r="I406" s="95"/>
      <c r="J406" s="109"/>
      <c r="K406" s="128">
        <v>45558</v>
      </c>
      <c r="L406" s="128">
        <v>45558</v>
      </c>
      <c r="M406" s="9">
        <f>N406+O406</f>
        <v>0</v>
      </c>
      <c r="N406" s="9">
        <v>0</v>
      </c>
      <c r="O406" s="9">
        <v>0</v>
      </c>
      <c r="P406" s="131" t="s">
        <v>69</v>
      </c>
      <c r="Q406" s="42" t="s">
        <v>4</v>
      </c>
      <c r="R406" s="65"/>
      <c r="S406" s="28">
        <f>T406+U406</f>
        <v>0</v>
      </c>
      <c r="T406" s="28">
        <v>0</v>
      </c>
      <c r="U406" s="28">
        <v>0</v>
      </c>
      <c r="V406" s="29">
        <f>X406</f>
        <v>0</v>
      </c>
      <c r="W406" s="28">
        <v>0</v>
      </c>
      <c r="X406" s="28">
        <v>0</v>
      </c>
      <c r="Y406" s="8">
        <f t="shared" ref="Y406:Y409" si="246">M406+S406-V406</f>
        <v>0</v>
      </c>
      <c r="Z406" s="8">
        <f t="shared" ref="Z406:Z409" si="247">N406+T406-W406</f>
        <v>0</v>
      </c>
      <c r="AA406" s="8">
        <f>O406+U406-X406+W406</f>
        <v>0</v>
      </c>
      <c r="AB406" s="3" t="s">
        <v>123</v>
      </c>
      <c r="AC406" s="3"/>
      <c r="AD406" s="20"/>
    </row>
    <row r="407" spans="1:30" ht="15.75" x14ac:dyDescent="0.2">
      <c r="A407" s="153"/>
      <c r="B407" s="124"/>
      <c r="C407" s="126"/>
      <c r="D407" s="110"/>
      <c r="E407" s="110"/>
      <c r="F407" s="110"/>
      <c r="G407" s="110"/>
      <c r="H407" s="110"/>
      <c r="I407" s="96"/>
      <c r="J407" s="110"/>
      <c r="K407" s="129"/>
      <c r="L407" s="129"/>
      <c r="M407" s="8">
        <f>N407+O407</f>
        <v>0</v>
      </c>
      <c r="N407" s="8">
        <f t="shared" ref="N407:N409" si="248">Z406</f>
        <v>0</v>
      </c>
      <c r="O407" s="8">
        <f t="shared" ref="O407:O409" si="249">AA406</f>
        <v>0</v>
      </c>
      <c r="P407" s="132"/>
      <c r="Q407" s="42" t="s">
        <v>5</v>
      </c>
      <c r="R407" s="64"/>
      <c r="S407" s="28">
        <f>T407+U407</f>
        <v>0</v>
      </c>
      <c r="T407" s="28">
        <v>0</v>
      </c>
      <c r="U407" s="28">
        <v>0</v>
      </c>
      <c r="V407" s="29">
        <f>X407</f>
        <v>0</v>
      </c>
      <c r="W407" s="28">
        <v>0</v>
      </c>
      <c r="X407" s="28">
        <v>0</v>
      </c>
      <c r="Y407" s="8">
        <f t="shared" si="246"/>
        <v>0</v>
      </c>
      <c r="Z407" s="8">
        <f t="shared" si="247"/>
        <v>0</v>
      </c>
      <c r="AA407" s="8">
        <f>O407+U407-X407+W407</f>
        <v>0</v>
      </c>
      <c r="AB407" s="3"/>
      <c r="AC407" s="3"/>
      <c r="AD407" s="20"/>
    </row>
    <row r="408" spans="1:30" ht="15.75" x14ac:dyDescent="0.2">
      <c r="A408" s="153"/>
      <c r="B408" s="124"/>
      <c r="C408" s="126"/>
      <c r="D408" s="110"/>
      <c r="E408" s="110"/>
      <c r="F408" s="110"/>
      <c r="G408" s="110"/>
      <c r="H408" s="110"/>
      <c r="I408" s="96"/>
      <c r="J408" s="110"/>
      <c r="K408" s="129"/>
      <c r="L408" s="129"/>
      <c r="M408" s="8">
        <f>N408+O408</f>
        <v>0</v>
      </c>
      <c r="N408" s="8">
        <f t="shared" si="248"/>
        <v>0</v>
      </c>
      <c r="O408" s="8">
        <f t="shared" si="249"/>
        <v>0</v>
      </c>
      <c r="P408" s="132"/>
      <c r="Q408" s="42" t="s">
        <v>6</v>
      </c>
      <c r="R408" s="64"/>
      <c r="S408" s="28">
        <f>T408+U408</f>
        <v>24</v>
      </c>
      <c r="T408" s="28">
        <v>12</v>
      </c>
      <c r="U408" s="28">
        <v>12</v>
      </c>
      <c r="V408" s="29">
        <f>X408</f>
        <v>24</v>
      </c>
      <c r="W408" s="28">
        <v>12</v>
      </c>
      <c r="X408" s="28">
        <v>24</v>
      </c>
      <c r="Y408" s="8">
        <f t="shared" si="246"/>
        <v>0</v>
      </c>
      <c r="Z408" s="8">
        <f t="shared" si="247"/>
        <v>0</v>
      </c>
      <c r="AA408" s="8">
        <f>O408+U408-X408+W408</f>
        <v>0</v>
      </c>
      <c r="AB408" s="3"/>
      <c r="AC408" s="3"/>
      <c r="AD408" s="20"/>
    </row>
    <row r="409" spans="1:30" ht="15.75" x14ac:dyDescent="0.2">
      <c r="A409" s="153"/>
      <c r="B409" s="124"/>
      <c r="C409" s="126"/>
      <c r="D409" s="110"/>
      <c r="E409" s="110"/>
      <c r="F409" s="110"/>
      <c r="G409" s="110"/>
      <c r="H409" s="110"/>
      <c r="I409" s="96"/>
      <c r="J409" s="110"/>
      <c r="K409" s="129"/>
      <c r="L409" s="129"/>
      <c r="M409" s="8">
        <f>N409+O409</f>
        <v>0</v>
      </c>
      <c r="N409" s="8">
        <f t="shared" si="248"/>
        <v>0</v>
      </c>
      <c r="O409" s="8">
        <f t="shared" si="249"/>
        <v>0</v>
      </c>
      <c r="P409" s="132"/>
      <c r="Q409" s="42" t="s">
        <v>7</v>
      </c>
      <c r="R409" s="64"/>
      <c r="S409" s="28">
        <f>T409+U409</f>
        <v>0</v>
      </c>
      <c r="T409" s="28">
        <v>0</v>
      </c>
      <c r="U409" s="28">
        <v>0</v>
      </c>
      <c r="V409" s="29">
        <f>X409</f>
        <v>0</v>
      </c>
      <c r="W409" s="28">
        <v>0</v>
      </c>
      <c r="X409" s="28">
        <v>0</v>
      </c>
      <c r="Y409" s="7">
        <f t="shared" si="246"/>
        <v>0</v>
      </c>
      <c r="Z409" s="7">
        <f t="shared" si="247"/>
        <v>0</v>
      </c>
      <c r="AA409" s="7">
        <f>O409+U409-X409+W409</f>
        <v>0</v>
      </c>
      <c r="AB409" s="3"/>
      <c r="AC409" s="3"/>
      <c r="AD409" s="20"/>
    </row>
    <row r="410" spans="1:30" ht="15.75" x14ac:dyDescent="0.2">
      <c r="A410" s="153"/>
      <c r="B410" s="125"/>
      <c r="C410" s="127"/>
      <c r="D410" s="111"/>
      <c r="E410" s="111"/>
      <c r="F410" s="111"/>
      <c r="G410" s="111"/>
      <c r="H410" s="111"/>
      <c r="I410" s="97"/>
      <c r="J410" s="111"/>
      <c r="K410" s="130"/>
      <c r="L410" s="130"/>
      <c r="M410" s="120"/>
      <c r="N410" s="121"/>
      <c r="O410" s="122"/>
      <c r="P410" s="133"/>
      <c r="Q410" s="33" t="s">
        <v>3</v>
      </c>
      <c r="R410" s="66">
        <f>R409</f>
        <v>0</v>
      </c>
      <c r="S410" s="30">
        <f t="shared" ref="S410:X410" si="250">SUM(S406:S409)</f>
        <v>24</v>
      </c>
      <c r="T410" s="30">
        <f t="shared" si="250"/>
        <v>12</v>
      </c>
      <c r="U410" s="30">
        <f t="shared" si="250"/>
        <v>12</v>
      </c>
      <c r="V410" s="30">
        <f t="shared" si="250"/>
        <v>24</v>
      </c>
      <c r="W410" s="30">
        <f t="shared" si="250"/>
        <v>12</v>
      </c>
      <c r="X410" s="30">
        <f t="shared" si="250"/>
        <v>24</v>
      </c>
      <c r="Y410" s="134"/>
      <c r="Z410" s="135"/>
      <c r="AA410" s="136"/>
      <c r="AB410" s="54"/>
      <c r="AC410" s="54"/>
      <c r="AD410" s="55"/>
    </row>
    <row r="411" spans="1:30" ht="15.75" customHeight="1" x14ac:dyDescent="0.2">
      <c r="A411" s="152">
        <v>28</v>
      </c>
      <c r="B411" s="123" t="s">
        <v>85</v>
      </c>
      <c r="C411" s="109" t="s">
        <v>548</v>
      </c>
      <c r="D411" s="109" t="s">
        <v>549</v>
      </c>
      <c r="E411" s="109" t="s">
        <v>65</v>
      </c>
      <c r="F411" s="109"/>
      <c r="G411" s="109" t="s">
        <v>87</v>
      </c>
      <c r="H411" s="109" t="s">
        <v>88</v>
      </c>
      <c r="I411" s="95"/>
      <c r="J411" s="109"/>
      <c r="K411" s="128">
        <v>45512</v>
      </c>
      <c r="L411" s="128">
        <v>45512</v>
      </c>
      <c r="M411" s="9">
        <f>N411+O411</f>
        <v>0</v>
      </c>
      <c r="N411" s="9">
        <v>0</v>
      </c>
      <c r="O411" s="9">
        <v>0</v>
      </c>
      <c r="P411" s="131" t="s">
        <v>69</v>
      </c>
      <c r="Q411" s="42" t="s">
        <v>4</v>
      </c>
      <c r="R411" s="65"/>
      <c r="S411" s="28">
        <f>T411+U411</f>
        <v>0</v>
      </c>
      <c r="T411" s="28">
        <v>0</v>
      </c>
      <c r="U411" s="28">
        <v>0</v>
      </c>
      <c r="V411" s="29">
        <f>X411</f>
        <v>0</v>
      </c>
      <c r="W411" s="28">
        <v>0</v>
      </c>
      <c r="X411" s="28">
        <v>0</v>
      </c>
      <c r="Y411" s="8">
        <f t="shared" ref="Y411:Y414" si="251">M411+S411-V411</f>
        <v>0</v>
      </c>
      <c r="Z411" s="8">
        <f t="shared" ref="Z411:Z414" si="252">N411+T411-W411</f>
        <v>0</v>
      </c>
      <c r="AA411" s="8">
        <f>O411+U411-X411+W411</f>
        <v>0</v>
      </c>
      <c r="AB411" s="3" t="s">
        <v>123</v>
      </c>
      <c r="AC411" s="3"/>
      <c r="AD411" s="20"/>
    </row>
    <row r="412" spans="1:30" ht="15.75" x14ac:dyDescent="0.2">
      <c r="A412" s="153"/>
      <c r="B412" s="124"/>
      <c r="C412" s="126"/>
      <c r="D412" s="110"/>
      <c r="E412" s="110"/>
      <c r="F412" s="110"/>
      <c r="G412" s="110"/>
      <c r="H412" s="110"/>
      <c r="I412" s="96"/>
      <c r="J412" s="110"/>
      <c r="K412" s="129"/>
      <c r="L412" s="129"/>
      <c r="M412" s="8">
        <f>N412+O412</f>
        <v>0</v>
      </c>
      <c r="N412" s="8">
        <f t="shared" ref="N412:N414" si="253">Z411</f>
        <v>0</v>
      </c>
      <c r="O412" s="8">
        <f t="shared" ref="O412:O414" si="254">AA411</f>
        <v>0</v>
      </c>
      <c r="P412" s="132"/>
      <c r="Q412" s="42" t="s">
        <v>5</v>
      </c>
      <c r="R412" s="64"/>
      <c r="S412" s="28">
        <f>T412+U412</f>
        <v>0</v>
      </c>
      <c r="T412" s="28">
        <v>0</v>
      </c>
      <c r="U412" s="28">
        <v>0</v>
      </c>
      <c r="V412" s="29">
        <f>X412</f>
        <v>0</v>
      </c>
      <c r="W412" s="28">
        <v>0</v>
      </c>
      <c r="X412" s="28">
        <v>0</v>
      </c>
      <c r="Y412" s="8">
        <f t="shared" si="251"/>
        <v>0</v>
      </c>
      <c r="Z412" s="8">
        <f t="shared" si="252"/>
        <v>0</v>
      </c>
      <c r="AA412" s="8">
        <f>O412+U412-X412+W412</f>
        <v>0</v>
      </c>
      <c r="AB412" s="3"/>
      <c r="AC412" s="3"/>
      <c r="AD412" s="20"/>
    </row>
    <row r="413" spans="1:30" ht="15.75" x14ac:dyDescent="0.2">
      <c r="A413" s="153"/>
      <c r="B413" s="124"/>
      <c r="C413" s="126"/>
      <c r="D413" s="110"/>
      <c r="E413" s="110"/>
      <c r="F413" s="110"/>
      <c r="G413" s="110"/>
      <c r="H413" s="110"/>
      <c r="I413" s="96"/>
      <c r="J413" s="110"/>
      <c r="K413" s="129"/>
      <c r="L413" s="129"/>
      <c r="M413" s="8">
        <f>N413+O413</f>
        <v>0</v>
      </c>
      <c r="N413" s="8">
        <f t="shared" si="253"/>
        <v>0</v>
      </c>
      <c r="O413" s="8">
        <f t="shared" si="254"/>
        <v>0</v>
      </c>
      <c r="P413" s="132"/>
      <c r="Q413" s="42" t="s">
        <v>6</v>
      </c>
      <c r="R413" s="64"/>
      <c r="S413" s="28">
        <f>T413+U413</f>
        <v>36</v>
      </c>
      <c r="T413" s="28">
        <v>18</v>
      </c>
      <c r="U413" s="28">
        <v>18</v>
      </c>
      <c r="V413" s="29">
        <f>X413</f>
        <v>36</v>
      </c>
      <c r="W413" s="28">
        <v>18</v>
      </c>
      <c r="X413" s="28">
        <v>36</v>
      </c>
      <c r="Y413" s="8">
        <f t="shared" si="251"/>
        <v>0</v>
      </c>
      <c r="Z413" s="8">
        <f t="shared" si="252"/>
        <v>0</v>
      </c>
      <c r="AA413" s="8">
        <f>O413+U413-X413+W413</f>
        <v>0</v>
      </c>
      <c r="AB413" s="3"/>
      <c r="AC413" s="3"/>
      <c r="AD413" s="20"/>
    </row>
    <row r="414" spans="1:30" ht="15.75" x14ac:dyDescent="0.2">
      <c r="A414" s="153"/>
      <c r="B414" s="124"/>
      <c r="C414" s="126"/>
      <c r="D414" s="110"/>
      <c r="E414" s="110"/>
      <c r="F414" s="110"/>
      <c r="G414" s="110"/>
      <c r="H414" s="110"/>
      <c r="I414" s="96"/>
      <c r="J414" s="110"/>
      <c r="K414" s="129"/>
      <c r="L414" s="129"/>
      <c r="M414" s="8">
        <f>N414+O414</f>
        <v>0</v>
      </c>
      <c r="N414" s="8">
        <f t="shared" si="253"/>
        <v>0</v>
      </c>
      <c r="O414" s="8">
        <f t="shared" si="254"/>
        <v>0</v>
      </c>
      <c r="P414" s="132"/>
      <c r="Q414" s="42" t="s">
        <v>7</v>
      </c>
      <c r="R414" s="64"/>
      <c r="S414" s="28">
        <f>T414+U414</f>
        <v>0</v>
      </c>
      <c r="T414" s="28">
        <v>0</v>
      </c>
      <c r="U414" s="28">
        <v>0</v>
      </c>
      <c r="V414" s="29">
        <f>X414</f>
        <v>0</v>
      </c>
      <c r="W414" s="28">
        <v>0</v>
      </c>
      <c r="X414" s="28">
        <v>0</v>
      </c>
      <c r="Y414" s="7">
        <f t="shared" si="251"/>
        <v>0</v>
      </c>
      <c r="Z414" s="7">
        <f t="shared" si="252"/>
        <v>0</v>
      </c>
      <c r="AA414" s="7">
        <f>O414+U414-X414+W414</f>
        <v>0</v>
      </c>
      <c r="AB414" s="3"/>
      <c r="AC414" s="3"/>
      <c r="AD414" s="20"/>
    </row>
    <row r="415" spans="1:30" ht="15.75" x14ac:dyDescent="0.2">
      <c r="A415" s="153"/>
      <c r="B415" s="125"/>
      <c r="C415" s="127"/>
      <c r="D415" s="111"/>
      <c r="E415" s="111"/>
      <c r="F415" s="111"/>
      <c r="G415" s="111"/>
      <c r="H415" s="111"/>
      <c r="I415" s="97"/>
      <c r="J415" s="111"/>
      <c r="K415" s="130"/>
      <c r="L415" s="130"/>
      <c r="M415" s="120"/>
      <c r="N415" s="121"/>
      <c r="O415" s="122"/>
      <c r="P415" s="133"/>
      <c r="Q415" s="33" t="s">
        <v>3</v>
      </c>
      <c r="R415" s="66">
        <f>R414</f>
        <v>0</v>
      </c>
      <c r="S415" s="30">
        <f t="shared" ref="S415:X415" si="255">SUM(S411:S414)</f>
        <v>36</v>
      </c>
      <c r="T415" s="30">
        <f t="shared" si="255"/>
        <v>18</v>
      </c>
      <c r="U415" s="30">
        <f t="shared" si="255"/>
        <v>18</v>
      </c>
      <c r="V415" s="30">
        <f t="shared" si="255"/>
        <v>36</v>
      </c>
      <c r="W415" s="30">
        <f t="shared" si="255"/>
        <v>18</v>
      </c>
      <c r="X415" s="30">
        <f t="shared" si="255"/>
        <v>36</v>
      </c>
      <c r="Y415" s="134"/>
      <c r="Z415" s="135"/>
      <c r="AA415" s="136"/>
      <c r="AB415" s="54"/>
      <c r="AC415" s="54"/>
      <c r="AD415" s="55"/>
    </row>
    <row r="416" spans="1:30" ht="15.75" customHeight="1" x14ac:dyDescent="0.2">
      <c r="A416" s="152">
        <v>29</v>
      </c>
      <c r="B416" s="123" t="s">
        <v>85</v>
      </c>
      <c r="C416" s="109" t="s">
        <v>550</v>
      </c>
      <c r="D416" s="109" t="s">
        <v>551</v>
      </c>
      <c r="E416" s="109" t="s">
        <v>65</v>
      </c>
      <c r="F416" s="109"/>
      <c r="G416" s="109" t="s">
        <v>188</v>
      </c>
      <c r="H416" s="109" t="s">
        <v>88</v>
      </c>
      <c r="I416" s="95"/>
      <c r="J416" s="109"/>
      <c r="K416" s="128">
        <v>45545</v>
      </c>
      <c r="L416" s="128">
        <v>45657</v>
      </c>
      <c r="M416" s="9">
        <f>N416+O416</f>
        <v>0</v>
      </c>
      <c r="N416" s="9">
        <v>0</v>
      </c>
      <c r="O416" s="9">
        <v>0</v>
      </c>
      <c r="P416" s="131" t="s">
        <v>69</v>
      </c>
      <c r="Q416" s="42" t="s">
        <v>4</v>
      </c>
      <c r="R416" s="65"/>
      <c r="S416" s="28">
        <f>T416+U416</f>
        <v>0</v>
      </c>
      <c r="T416" s="28">
        <v>0</v>
      </c>
      <c r="U416" s="28">
        <v>0</v>
      </c>
      <c r="V416" s="29">
        <f>X416</f>
        <v>0</v>
      </c>
      <c r="W416" s="28">
        <v>0</v>
      </c>
      <c r="X416" s="28">
        <v>0</v>
      </c>
      <c r="Y416" s="8">
        <f t="shared" ref="Y416:Y419" si="256">M416+S416-V416</f>
        <v>0</v>
      </c>
      <c r="Z416" s="8">
        <f t="shared" ref="Z416:Z419" si="257">N416+T416-W416</f>
        <v>0</v>
      </c>
      <c r="AA416" s="8">
        <f>O416+U416-X416+W416</f>
        <v>0</v>
      </c>
      <c r="AB416" s="3" t="s">
        <v>123</v>
      </c>
      <c r="AC416" s="3"/>
      <c r="AD416" s="20"/>
    </row>
    <row r="417" spans="1:30" ht="15.75" x14ac:dyDescent="0.2">
      <c r="A417" s="153"/>
      <c r="B417" s="124"/>
      <c r="C417" s="126"/>
      <c r="D417" s="110"/>
      <c r="E417" s="110"/>
      <c r="F417" s="110"/>
      <c r="G417" s="110"/>
      <c r="H417" s="110"/>
      <c r="I417" s="96"/>
      <c r="J417" s="110"/>
      <c r="K417" s="129"/>
      <c r="L417" s="129"/>
      <c r="M417" s="8">
        <f>N417+O417</f>
        <v>0</v>
      </c>
      <c r="N417" s="8">
        <f t="shared" ref="N417:N419" si="258">Z416</f>
        <v>0</v>
      </c>
      <c r="O417" s="8">
        <f t="shared" ref="O417:O419" si="259">AA416</f>
        <v>0</v>
      </c>
      <c r="P417" s="132"/>
      <c r="Q417" s="42" t="s">
        <v>5</v>
      </c>
      <c r="R417" s="64"/>
      <c r="S417" s="28">
        <f>T417+U417</f>
        <v>0</v>
      </c>
      <c r="T417" s="28">
        <v>0</v>
      </c>
      <c r="U417" s="28">
        <v>0</v>
      </c>
      <c r="V417" s="29">
        <f>X417</f>
        <v>0</v>
      </c>
      <c r="W417" s="28">
        <v>0</v>
      </c>
      <c r="X417" s="28">
        <v>0</v>
      </c>
      <c r="Y417" s="8">
        <f t="shared" si="256"/>
        <v>0</v>
      </c>
      <c r="Z417" s="8">
        <f t="shared" si="257"/>
        <v>0</v>
      </c>
      <c r="AA417" s="8">
        <f>O417+U417-X417+W417</f>
        <v>0</v>
      </c>
      <c r="AB417" s="3"/>
      <c r="AC417" s="3"/>
      <c r="AD417" s="20"/>
    </row>
    <row r="418" spans="1:30" ht="15.75" x14ac:dyDescent="0.2">
      <c r="A418" s="153"/>
      <c r="B418" s="124"/>
      <c r="C418" s="126"/>
      <c r="D418" s="110"/>
      <c r="E418" s="110"/>
      <c r="F418" s="110"/>
      <c r="G418" s="110"/>
      <c r="H418" s="110"/>
      <c r="I418" s="96"/>
      <c r="J418" s="110"/>
      <c r="K418" s="129"/>
      <c r="L418" s="129"/>
      <c r="M418" s="8">
        <f>N418+O418</f>
        <v>0</v>
      </c>
      <c r="N418" s="8">
        <f t="shared" si="258"/>
        <v>0</v>
      </c>
      <c r="O418" s="8">
        <f t="shared" si="259"/>
        <v>0</v>
      </c>
      <c r="P418" s="132"/>
      <c r="Q418" s="42" t="s">
        <v>6</v>
      </c>
      <c r="R418" s="64"/>
      <c r="S418" s="28">
        <f>T418+U418</f>
        <v>150</v>
      </c>
      <c r="T418" s="28">
        <v>75</v>
      </c>
      <c r="U418" s="28">
        <v>75</v>
      </c>
      <c r="V418" s="29">
        <f>X418</f>
        <v>0</v>
      </c>
      <c r="W418" s="28">
        <v>0</v>
      </c>
      <c r="X418" s="28">
        <v>0</v>
      </c>
      <c r="Y418" s="8">
        <f t="shared" si="256"/>
        <v>150</v>
      </c>
      <c r="Z418" s="8">
        <f t="shared" si="257"/>
        <v>75</v>
      </c>
      <c r="AA418" s="8">
        <f>O418+U418-X418+W418</f>
        <v>75</v>
      </c>
      <c r="AB418" s="3"/>
      <c r="AC418" s="3"/>
      <c r="AD418" s="20"/>
    </row>
    <row r="419" spans="1:30" ht="15.75" x14ac:dyDescent="0.2">
      <c r="A419" s="153"/>
      <c r="B419" s="124"/>
      <c r="C419" s="126"/>
      <c r="D419" s="110"/>
      <c r="E419" s="110"/>
      <c r="F419" s="110"/>
      <c r="G419" s="110"/>
      <c r="H419" s="110"/>
      <c r="I419" s="96"/>
      <c r="J419" s="110"/>
      <c r="K419" s="129"/>
      <c r="L419" s="129"/>
      <c r="M419" s="8">
        <f>N419+O419</f>
        <v>150</v>
      </c>
      <c r="N419" s="8">
        <f t="shared" si="258"/>
        <v>75</v>
      </c>
      <c r="O419" s="8">
        <f t="shared" si="259"/>
        <v>75</v>
      </c>
      <c r="P419" s="132"/>
      <c r="Q419" s="42" t="s">
        <v>7</v>
      </c>
      <c r="R419" s="64"/>
      <c r="S419" s="28">
        <f>T419+U419</f>
        <v>150</v>
      </c>
      <c r="T419" s="28">
        <v>75</v>
      </c>
      <c r="U419" s="28">
        <v>75</v>
      </c>
      <c r="V419" s="29">
        <f>X419</f>
        <v>150</v>
      </c>
      <c r="W419" s="28">
        <v>75</v>
      </c>
      <c r="X419" s="28">
        <v>150</v>
      </c>
      <c r="Y419" s="7">
        <f t="shared" si="256"/>
        <v>150</v>
      </c>
      <c r="Z419" s="7">
        <f t="shared" si="257"/>
        <v>75</v>
      </c>
      <c r="AA419" s="7">
        <f>O419+U419-X419+W419</f>
        <v>75</v>
      </c>
      <c r="AB419" s="3"/>
      <c r="AC419" s="3"/>
      <c r="AD419" s="20"/>
    </row>
    <row r="420" spans="1:30" ht="15.75" x14ac:dyDescent="0.2">
      <c r="A420" s="153"/>
      <c r="B420" s="125"/>
      <c r="C420" s="127"/>
      <c r="D420" s="111"/>
      <c r="E420" s="111"/>
      <c r="F420" s="111"/>
      <c r="G420" s="111"/>
      <c r="H420" s="111"/>
      <c r="I420" s="97"/>
      <c r="J420" s="111"/>
      <c r="K420" s="130"/>
      <c r="L420" s="130"/>
      <c r="M420" s="120"/>
      <c r="N420" s="121"/>
      <c r="O420" s="122"/>
      <c r="P420" s="133"/>
      <c r="Q420" s="33" t="s">
        <v>3</v>
      </c>
      <c r="R420" s="66">
        <f>R419</f>
        <v>0</v>
      </c>
      <c r="S420" s="30">
        <f t="shared" ref="S420:X420" si="260">SUM(S416:S419)</f>
        <v>300</v>
      </c>
      <c r="T420" s="30">
        <f t="shared" si="260"/>
        <v>150</v>
      </c>
      <c r="U420" s="30">
        <f t="shared" si="260"/>
        <v>150</v>
      </c>
      <c r="V420" s="30">
        <f t="shared" si="260"/>
        <v>150</v>
      </c>
      <c r="W420" s="30">
        <f t="shared" si="260"/>
        <v>75</v>
      </c>
      <c r="X420" s="30">
        <f t="shared" si="260"/>
        <v>150</v>
      </c>
      <c r="Y420" s="134"/>
      <c r="Z420" s="135"/>
      <c r="AA420" s="136"/>
      <c r="AB420" s="54"/>
      <c r="AC420" s="54"/>
      <c r="AD420" s="55"/>
    </row>
    <row r="421" spans="1:30" ht="15.75" x14ac:dyDescent="0.2">
      <c r="A421" s="152">
        <v>30</v>
      </c>
      <c r="B421" s="123" t="s">
        <v>85</v>
      </c>
      <c r="C421" s="109" t="s">
        <v>593</v>
      </c>
      <c r="D421" s="109" t="s">
        <v>345</v>
      </c>
      <c r="E421" s="109" t="s">
        <v>65</v>
      </c>
      <c r="F421" s="109"/>
      <c r="G421" s="109" t="s">
        <v>188</v>
      </c>
      <c r="H421" s="109" t="s">
        <v>88</v>
      </c>
      <c r="I421" s="95"/>
      <c r="J421" s="109"/>
      <c r="K421" s="128">
        <v>45545</v>
      </c>
      <c r="L421" s="128">
        <v>45657</v>
      </c>
      <c r="M421" s="9">
        <f>N421+O421</f>
        <v>0</v>
      </c>
      <c r="N421" s="9">
        <v>0</v>
      </c>
      <c r="O421" s="9">
        <v>0</v>
      </c>
      <c r="P421" s="131" t="s">
        <v>69</v>
      </c>
      <c r="Q421" s="89" t="s">
        <v>4</v>
      </c>
      <c r="R421" s="65"/>
      <c r="S421" s="28">
        <f>T421+U421</f>
        <v>0</v>
      </c>
      <c r="T421" s="28">
        <v>0</v>
      </c>
      <c r="U421" s="28">
        <v>0</v>
      </c>
      <c r="V421" s="29">
        <f>X421</f>
        <v>0</v>
      </c>
      <c r="W421" s="28">
        <v>0</v>
      </c>
      <c r="X421" s="28">
        <v>0</v>
      </c>
      <c r="Y421" s="8">
        <f t="shared" ref="Y421:Y424" si="261">M421+S421-V421</f>
        <v>0</v>
      </c>
      <c r="Z421" s="8">
        <f t="shared" ref="Z421:Z424" si="262">N421+T421-W421</f>
        <v>0</v>
      </c>
      <c r="AA421" s="8">
        <f>O421+U421-X421+W421</f>
        <v>0</v>
      </c>
      <c r="AB421" s="3" t="s">
        <v>123</v>
      </c>
      <c r="AC421" s="3"/>
      <c r="AD421" s="20"/>
    </row>
    <row r="422" spans="1:30" ht="15.75" x14ac:dyDescent="0.2">
      <c r="A422" s="153"/>
      <c r="B422" s="124"/>
      <c r="C422" s="126"/>
      <c r="D422" s="110"/>
      <c r="E422" s="110"/>
      <c r="F422" s="110"/>
      <c r="G422" s="110"/>
      <c r="H422" s="110"/>
      <c r="I422" s="96"/>
      <c r="J422" s="110"/>
      <c r="K422" s="129"/>
      <c r="L422" s="129"/>
      <c r="M422" s="8">
        <f>N422+O422</f>
        <v>0</v>
      </c>
      <c r="N422" s="8">
        <f t="shared" ref="N422:N424" si="263">Z421</f>
        <v>0</v>
      </c>
      <c r="O422" s="8">
        <f t="shared" ref="O422:O424" si="264">AA421</f>
        <v>0</v>
      </c>
      <c r="P422" s="132"/>
      <c r="Q422" s="89" t="s">
        <v>5</v>
      </c>
      <c r="R422" s="64"/>
      <c r="S422" s="28">
        <f>T422+U422</f>
        <v>0</v>
      </c>
      <c r="T422" s="28">
        <v>0</v>
      </c>
      <c r="U422" s="28">
        <v>0</v>
      </c>
      <c r="V422" s="29">
        <f>X422</f>
        <v>0</v>
      </c>
      <c r="W422" s="28">
        <v>0</v>
      </c>
      <c r="X422" s="28">
        <v>0</v>
      </c>
      <c r="Y422" s="8">
        <f t="shared" si="261"/>
        <v>0</v>
      </c>
      <c r="Z422" s="8">
        <f t="shared" si="262"/>
        <v>0</v>
      </c>
      <c r="AA422" s="8">
        <f>O422+U422-X422+W422</f>
        <v>0</v>
      </c>
      <c r="AB422" s="3"/>
      <c r="AC422" s="3"/>
      <c r="AD422" s="20"/>
    </row>
    <row r="423" spans="1:30" ht="15.75" x14ac:dyDescent="0.2">
      <c r="A423" s="153"/>
      <c r="B423" s="124"/>
      <c r="C423" s="126"/>
      <c r="D423" s="110"/>
      <c r="E423" s="110"/>
      <c r="F423" s="110"/>
      <c r="G423" s="110"/>
      <c r="H423" s="110"/>
      <c r="I423" s="96"/>
      <c r="J423" s="110"/>
      <c r="K423" s="129"/>
      <c r="L423" s="129"/>
      <c r="M423" s="8">
        <f>N423+O423</f>
        <v>0</v>
      </c>
      <c r="N423" s="8">
        <f t="shared" si="263"/>
        <v>0</v>
      </c>
      <c r="O423" s="8">
        <f t="shared" si="264"/>
        <v>0</v>
      </c>
      <c r="P423" s="132"/>
      <c r="Q423" s="89" t="s">
        <v>6</v>
      </c>
      <c r="R423" s="64"/>
      <c r="S423" s="28">
        <f>T423+U423</f>
        <v>0</v>
      </c>
      <c r="T423" s="28">
        <v>0</v>
      </c>
      <c r="U423" s="28">
        <v>0</v>
      </c>
      <c r="V423" s="29">
        <f>X423</f>
        <v>150</v>
      </c>
      <c r="W423" s="28">
        <v>75</v>
      </c>
      <c r="X423" s="28">
        <v>150</v>
      </c>
      <c r="Y423" s="8">
        <f t="shared" si="261"/>
        <v>-150</v>
      </c>
      <c r="Z423" s="8">
        <f t="shared" si="262"/>
        <v>-75</v>
      </c>
      <c r="AA423" s="8">
        <f>O423+U423-X423+W423</f>
        <v>-75</v>
      </c>
      <c r="AB423" s="3"/>
      <c r="AC423" s="3"/>
      <c r="AD423" s="20"/>
    </row>
    <row r="424" spans="1:30" ht="15.75" x14ac:dyDescent="0.2">
      <c r="A424" s="153"/>
      <c r="B424" s="124"/>
      <c r="C424" s="126"/>
      <c r="D424" s="110"/>
      <c r="E424" s="110"/>
      <c r="F424" s="110"/>
      <c r="G424" s="110"/>
      <c r="H424" s="110"/>
      <c r="I424" s="96"/>
      <c r="J424" s="110"/>
      <c r="K424" s="129"/>
      <c r="L424" s="129"/>
      <c r="M424" s="8">
        <f>N424+O424</f>
        <v>-150</v>
      </c>
      <c r="N424" s="8">
        <f t="shared" si="263"/>
        <v>-75</v>
      </c>
      <c r="O424" s="8">
        <f t="shared" si="264"/>
        <v>-75</v>
      </c>
      <c r="P424" s="132"/>
      <c r="Q424" s="89" t="s">
        <v>7</v>
      </c>
      <c r="R424" s="64"/>
      <c r="S424" s="28">
        <f>T424+U424</f>
        <v>150</v>
      </c>
      <c r="T424" s="28">
        <v>75</v>
      </c>
      <c r="U424" s="28">
        <v>75</v>
      </c>
      <c r="V424" s="29">
        <f>X424</f>
        <v>150</v>
      </c>
      <c r="W424" s="28">
        <v>75</v>
      </c>
      <c r="X424" s="28">
        <v>150</v>
      </c>
      <c r="Y424" s="7">
        <f t="shared" si="261"/>
        <v>-150</v>
      </c>
      <c r="Z424" s="7">
        <f t="shared" si="262"/>
        <v>-75</v>
      </c>
      <c r="AA424" s="7">
        <f>O424+U424-X424+W424</f>
        <v>-75</v>
      </c>
      <c r="AB424" s="3"/>
      <c r="AC424" s="3"/>
      <c r="AD424" s="20"/>
    </row>
    <row r="425" spans="1:30" ht="15.75" x14ac:dyDescent="0.2">
      <c r="A425" s="153"/>
      <c r="B425" s="125"/>
      <c r="C425" s="127"/>
      <c r="D425" s="111"/>
      <c r="E425" s="111"/>
      <c r="F425" s="111"/>
      <c r="G425" s="111"/>
      <c r="H425" s="111"/>
      <c r="I425" s="97"/>
      <c r="J425" s="111"/>
      <c r="K425" s="130"/>
      <c r="L425" s="130"/>
      <c r="M425" s="120"/>
      <c r="N425" s="121"/>
      <c r="O425" s="122"/>
      <c r="P425" s="133"/>
      <c r="Q425" s="33" t="s">
        <v>3</v>
      </c>
      <c r="R425" s="66">
        <f>R424</f>
        <v>0</v>
      </c>
      <c r="S425" s="30">
        <f t="shared" ref="S425:X425" si="265">SUM(S421:S424)</f>
        <v>150</v>
      </c>
      <c r="T425" s="30">
        <f t="shared" si="265"/>
        <v>75</v>
      </c>
      <c r="U425" s="30">
        <f t="shared" si="265"/>
        <v>75</v>
      </c>
      <c r="V425" s="30">
        <f t="shared" si="265"/>
        <v>300</v>
      </c>
      <c r="W425" s="30">
        <f t="shared" si="265"/>
        <v>150</v>
      </c>
      <c r="X425" s="30">
        <f t="shared" si="265"/>
        <v>300</v>
      </c>
      <c r="Y425" s="134"/>
      <c r="Z425" s="135"/>
      <c r="AA425" s="136"/>
      <c r="AB425" s="54"/>
      <c r="AC425" s="54"/>
      <c r="AD425" s="55"/>
    </row>
    <row r="426" spans="1:30" ht="15.75" customHeight="1" x14ac:dyDescent="0.2">
      <c r="A426" s="192" t="s">
        <v>178</v>
      </c>
      <c r="B426" s="183" t="s">
        <v>129</v>
      </c>
      <c r="C426" s="184"/>
      <c r="D426" s="184"/>
      <c r="E426" s="184"/>
      <c r="F426" s="184"/>
      <c r="G426" s="184"/>
      <c r="H426" s="184"/>
      <c r="I426" s="184"/>
      <c r="J426" s="184"/>
      <c r="K426" s="184"/>
      <c r="L426" s="185"/>
      <c r="M426" s="7">
        <f>N426+O426</f>
        <v>67096.66</v>
      </c>
      <c r="N426" s="30">
        <f>N431+N436+N441+N446+N451+N456+N461+N466+N471+N476+N481+N486+N491+N496+N501+N506+N511+N516+N521</f>
        <v>12884.5</v>
      </c>
      <c r="O426" s="30">
        <f>O431+O436+O441+O446+O451+O456+O461+O466+O471+O476+O481+O486+O491+O496+O501+O506+O511+O516+O521</f>
        <v>54212.159999999996</v>
      </c>
      <c r="P426" s="171"/>
      <c r="Q426" s="50" t="s">
        <v>4</v>
      </c>
      <c r="R426" s="11"/>
      <c r="S426" s="30">
        <f t="shared" ref="S426:S434" si="266">T426+U426</f>
        <v>66733.710000000021</v>
      </c>
      <c r="T426" s="30">
        <f>T431+T436+T441+T446+T451+T456+T461+T466+T471+T476+T481+T486+T491+T496+T501+T506+T511+T516+T521</f>
        <v>33366.860000000008</v>
      </c>
      <c r="U426" s="30">
        <f>U431+U436+U441+U446+U451+U456+U461+U466+U471+U476+U481+U486+U491+U496+U501+U506+U511+U516+U521</f>
        <v>33366.850000000006</v>
      </c>
      <c r="V426" s="52">
        <f>X426</f>
        <v>59447.73000000001</v>
      </c>
      <c r="W426" s="30">
        <f>W431+W436+W441+W446+W451+W456+W461+W466+W471+W476+W481+W486+W491+W496+W506+W501+W511+W516+W521</f>
        <v>35273.160000000011</v>
      </c>
      <c r="X426" s="30">
        <f>X431+X436+X441+X446+X451+X456+X461+X466+X471+X476+X481+X486+X491+X496+X506+X501+X511+X516+X521</f>
        <v>59447.73000000001</v>
      </c>
      <c r="Y426" s="7">
        <f t="shared" ref="Y426:Z429" si="267">M426+S426-V426</f>
        <v>74382.640000000014</v>
      </c>
      <c r="Z426" s="7">
        <f t="shared" si="267"/>
        <v>10978.199999999997</v>
      </c>
      <c r="AA426" s="7">
        <f>O426+U426-X426+W426</f>
        <v>63404.44000000001</v>
      </c>
      <c r="AB426" s="46"/>
      <c r="AC426" s="46"/>
      <c r="AD426" s="19"/>
    </row>
    <row r="427" spans="1:30" ht="15.75" x14ac:dyDescent="0.2">
      <c r="A427" s="193"/>
      <c r="B427" s="186"/>
      <c r="C427" s="187"/>
      <c r="D427" s="187"/>
      <c r="E427" s="187"/>
      <c r="F427" s="187"/>
      <c r="G427" s="187"/>
      <c r="H427" s="187"/>
      <c r="I427" s="187"/>
      <c r="J427" s="187"/>
      <c r="K427" s="187"/>
      <c r="L427" s="188"/>
      <c r="M427" s="7">
        <f>N427+O427</f>
        <v>76822.239999999991</v>
      </c>
      <c r="N427" s="30">
        <f t="shared" ref="N427:O429" si="268">N432+N437+N442+N447+N452+N457+N462+N467+N472+N477+N482+N487+N492+N497+N502+N507+N512+N517+N522</f>
        <v>10978.199999999999</v>
      </c>
      <c r="O427" s="30">
        <f t="shared" si="268"/>
        <v>65844.039999999994</v>
      </c>
      <c r="P427" s="172"/>
      <c r="Q427" s="50" t="s">
        <v>5</v>
      </c>
      <c r="R427" s="11"/>
      <c r="S427" s="30">
        <f t="shared" si="266"/>
        <v>81912.659999999989</v>
      </c>
      <c r="T427" s="30">
        <f t="shared" ref="T427:U429" si="269">T432+T437+T442+T447+T452+T457+T462+T467+T472+T477+T482+T487+T492+T497+T502+T507+T512+T517+T522</f>
        <v>40956.329999999994</v>
      </c>
      <c r="U427" s="30">
        <f t="shared" si="269"/>
        <v>40956.329999999994</v>
      </c>
      <c r="V427" s="52">
        <f>X427</f>
        <v>75503.280000000013</v>
      </c>
      <c r="W427" s="30">
        <f t="shared" ref="W427:X429" si="270">W432+W437+W442+W447+W452+W457+W462+W467+W472+W477+W482+W487+W492+W497+W507+W502+W512+W517+W522</f>
        <v>37613.810000000005</v>
      </c>
      <c r="X427" s="30">
        <f t="shared" si="270"/>
        <v>75503.280000000013</v>
      </c>
      <c r="Y427" s="7">
        <f t="shared" si="267"/>
        <v>83231.619999999952</v>
      </c>
      <c r="Z427" s="7">
        <f t="shared" si="267"/>
        <v>14320.719999999987</v>
      </c>
      <c r="AA427" s="7">
        <f>O427+U427-X427+W427</f>
        <v>68910.899999999994</v>
      </c>
      <c r="AB427" s="46"/>
      <c r="AC427" s="46"/>
      <c r="AD427" s="19"/>
    </row>
    <row r="428" spans="1:30" ht="15.75" x14ac:dyDescent="0.2">
      <c r="A428" s="193"/>
      <c r="B428" s="186"/>
      <c r="C428" s="187"/>
      <c r="D428" s="187"/>
      <c r="E428" s="187"/>
      <c r="F428" s="187"/>
      <c r="G428" s="187"/>
      <c r="H428" s="187"/>
      <c r="I428" s="187"/>
      <c r="J428" s="187"/>
      <c r="K428" s="187"/>
      <c r="L428" s="188"/>
      <c r="M428" s="7">
        <f>N428+O428</f>
        <v>79572.209999999992</v>
      </c>
      <c r="N428" s="30">
        <f t="shared" si="268"/>
        <v>12491.019999999999</v>
      </c>
      <c r="O428" s="30">
        <f t="shared" si="268"/>
        <v>67081.189999999988</v>
      </c>
      <c r="P428" s="172"/>
      <c r="Q428" s="50" t="s">
        <v>6</v>
      </c>
      <c r="R428" s="11"/>
      <c r="S428" s="30">
        <f t="shared" si="266"/>
        <v>90488.76</v>
      </c>
      <c r="T428" s="30">
        <f t="shared" si="269"/>
        <v>45244.38</v>
      </c>
      <c r="U428" s="30">
        <f t="shared" si="269"/>
        <v>45244.38</v>
      </c>
      <c r="V428" s="52">
        <f>X428</f>
        <v>69835.01999999999</v>
      </c>
      <c r="W428" s="30">
        <f t="shared" si="270"/>
        <v>44240.989999999991</v>
      </c>
      <c r="X428" s="30">
        <f t="shared" si="270"/>
        <v>69835.01999999999</v>
      </c>
      <c r="Y428" s="7">
        <f t="shared" si="267"/>
        <v>100225.94999999998</v>
      </c>
      <c r="Z428" s="7">
        <f t="shared" si="267"/>
        <v>13494.410000000003</v>
      </c>
      <c r="AA428" s="7">
        <f>O428+U428-X428+W428</f>
        <v>86731.539999999979</v>
      </c>
      <c r="AB428" s="46"/>
      <c r="AC428" s="46"/>
      <c r="AD428" s="19"/>
    </row>
    <row r="429" spans="1:30" ht="15.75" x14ac:dyDescent="0.2">
      <c r="A429" s="193"/>
      <c r="B429" s="186"/>
      <c r="C429" s="187"/>
      <c r="D429" s="187"/>
      <c r="E429" s="187"/>
      <c r="F429" s="187"/>
      <c r="G429" s="187"/>
      <c r="H429" s="187"/>
      <c r="I429" s="187"/>
      <c r="J429" s="187"/>
      <c r="K429" s="187"/>
      <c r="L429" s="188"/>
      <c r="M429" s="7">
        <f>N429+O429</f>
        <v>93576.069999999992</v>
      </c>
      <c r="N429" s="30">
        <f t="shared" si="268"/>
        <v>12884.509999999997</v>
      </c>
      <c r="O429" s="30">
        <f t="shared" si="268"/>
        <v>80691.56</v>
      </c>
      <c r="P429" s="172"/>
      <c r="Q429" s="50" t="s">
        <v>7</v>
      </c>
      <c r="R429" s="11"/>
      <c r="S429" s="30">
        <f t="shared" si="266"/>
        <v>94246.26</v>
      </c>
      <c r="T429" s="30">
        <f t="shared" si="269"/>
        <v>47123.13</v>
      </c>
      <c r="U429" s="30">
        <f t="shared" si="269"/>
        <v>47123.13</v>
      </c>
      <c r="V429" s="52">
        <f>X429</f>
        <v>114628.68000000001</v>
      </c>
      <c r="W429" s="30">
        <f t="shared" si="270"/>
        <v>46759.299999999996</v>
      </c>
      <c r="X429" s="30">
        <f t="shared" si="270"/>
        <v>114628.68000000001</v>
      </c>
      <c r="Y429" s="7">
        <f t="shared" si="267"/>
        <v>73193.64999999998</v>
      </c>
      <c r="Z429" s="7">
        <f t="shared" si="267"/>
        <v>13248.339999999997</v>
      </c>
      <c r="AA429" s="7">
        <f>O429+U429-X429+W429</f>
        <v>59945.30999999999</v>
      </c>
      <c r="AB429" s="46"/>
      <c r="AC429" s="46"/>
      <c r="AD429" s="19"/>
    </row>
    <row r="430" spans="1:30" ht="15.75" x14ac:dyDescent="0.2">
      <c r="A430" s="194"/>
      <c r="B430" s="189"/>
      <c r="C430" s="190"/>
      <c r="D430" s="190"/>
      <c r="E430" s="190"/>
      <c r="F430" s="190"/>
      <c r="G430" s="190"/>
      <c r="H430" s="190"/>
      <c r="I430" s="190"/>
      <c r="J430" s="190"/>
      <c r="K430" s="190"/>
      <c r="L430" s="191"/>
      <c r="M430" s="174"/>
      <c r="N430" s="175"/>
      <c r="O430" s="176"/>
      <c r="P430" s="173"/>
      <c r="Q430" s="50" t="s">
        <v>158</v>
      </c>
      <c r="R430" s="11"/>
      <c r="S430" s="30">
        <f>T430+U430</f>
        <v>333381.39</v>
      </c>
      <c r="T430" s="30">
        <f>SUM(T426:T429)</f>
        <v>166690.70000000001</v>
      </c>
      <c r="U430" s="30">
        <f>SUM(U426:U429)</f>
        <v>166690.69</v>
      </c>
      <c r="V430" s="30">
        <f>SUM(V426:V429)</f>
        <v>319414.71000000002</v>
      </c>
      <c r="W430" s="30">
        <f>SUM(W426:W429)</f>
        <v>163887.26</v>
      </c>
      <c r="X430" s="30">
        <f>SUM(X426:X429)</f>
        <v>319414.71000000002</v>
      </c>
      <c r="Y430" s="177"/>
      <c r="Z430" s="178"/>
      <c r="AA430" s="179"/>
      <c r="AB430" s="46"/>
      <c r="AC430" s="46"/>
      <c r="AD430" s="19"/>
    </row>
    <row r="431" spans="1:30" ht="15.75" customHeight="1" x14ac:dyDescent="0.2">
      <c r="A431" s="108">
        <v>1</v>
      </c>
      <c r="B431" s="154" t="s">
        <v>183</v>
      </c>
      <c r="C431" s="108" t="s">
        <v>105</v>
      </c>
      <c r="D431" s="108"/>
      <c r="E431" s="152" t="s">
        <v>65</v>
      </c>
      <c r="F431" s="208"/>
      <c r="G431" s="166" t="s">
        <v>249</v>
      </c>
      <c r="H431" s="152" t="s">
        <v>93</v>
      </c>
      <c r="I431" s="108"/>
      <c r="J431" s="240"/>
      <c r="K431" s="167" t="s">
        <v>594</v>
      </c>
      <c r="L431" s="167" t="s">
        <v>595</v>
      </c>
      <c r="M431" s="9">
        <f>N431+O431</f>
        <v>7318.8</v>
      </c>
      <c r="N431" s="8">
        <v>1219.8</v>
      </c>
      <c r="O431" s="8">
        <v>6099</v>
      </c>
      <c r="P431" s="101" t="s">
        <v>106</v>
      </c>
      <c r="Q431" s="42" t="s">
        <v>4</v>
      </c>
      <c r="R431" s="31"/>
      <c r="S431" s="28">
        <f t="shared" si="266"/>
        <v>7318.8</v>
      </c>
      <c r="T431" s="28">
        <v>3659.4</v>
      </c>
      <c r="U431" s="28">
        <v>3659.4</v>
      </c>
      <c r="V431" s="29">
        <f>X431</f>
        <v>9758.4</v>
      </c>
      <c r="W431" s="28">
        <v>3659.4</v>
      </c>
      <c r="X431" s="28">
        <v>9758.4</v>
      </c>
      <c r="Y431" s="8">
        <f t="shared" ref="Y431:Z434" si="271">M431+S431-V431</f>
        <v>4879.2000000000007</v>
      </c>
      <c r="Z431" s="8">
        <f t="shared" si="271"/>
        <v>1219.7999999999997</v>
      </c>
      <c r="AA431" s="8">
        <f>O431+U431-X431+W431</f>
        <v>3659.4</v>
      </c>
      <c r="AB431" s="83"/>
      <c r="AC431" s="83"/>
      <c r="AD431" s="84"/>
    </row>
    <row r="432" spans="1:30" ht="15.75" x14ac:dyDescent="0.2">
      <c r="A432" s="108"/>
      <c r="B432" s="154"/>
      <c r="C432" s="108"/>
      <c r="D432" s="108"/>
      <c r="E432" s="152"/>
      <c r="F432" s="208"/>
      <c r="G432" s="166"/>
      <c r="H432" s="152"/>
      <c r="I432" s="108"/>
      <c r="J432" s="240"/>
      <c r="K432" s="167"/>
      <c r="L432" s="167"/>
      <c r="M432" s="8">
        <f>N432+O432</f>
        <v>7318.8</v>
      </c>
      <c r="N432" s="8">
        <v>1219.8</v>
      </c>
      <c r="O432" s="8">
        <v>6099</v>
      </c>
      <c r="P432" s="102"/>
      <c r="Q432" s="42" t="s">
        <v>5</v>
      </c>
      <c r="R432" s="32"/>
      <c r="S432" s="28">
        <f t="shared" si="266"/>
        <v>10978.2</v>
      </c>
      <c r="T432" s="28">
        <v>5489.1</v>
      </c>
      <c r="U432" s="28">
        <v>5489.1</v>
      </c>
      <c r="V432" s="29">
        <f>X432</f>
        <v>8538.6</v>
      </c>
      <c r="W432" s="28">
        <v>4879.2</v>
      </c>
      <c r="X432" s="28">
        <v>8538.6</v>
      </c>
      <c r="Y432" s="8">
        <f t="shared" si="271"/>
        <v>9758.4</v>
      </c>
      <c r="Z432" s="8">
        <f t="shared" si="271"/>
        <v>1829.7000000000007</v>
      </c>
      <c r="AA432" s="8">
        <f t="shared" ref="AA432:AA433" si="272">O432+U432-X432+W432</f>
        <v>7928.7</v>
      </c>
      <c r="AB432" s="83"/>
      <c r="AC432" s="83"/>
      <c r="AD432" s="21"/>
    </row>
    <row r="433" spans="1:30" ht="15.75" x14ac:dyDescent="0.2">
      <c r="A433" s="108"/>
      <c r="B433" s="154"/>
      <c r="C433" s="108"/>
      <c r="D433" s="108"/>
      <c r="E433" s="152"/>
      <c r="F433" s="208"/>
      <c r="G433" s="166"/>
      <c r="H433" s="152"/>
      <c r="I433" s="108"/>
      <c r="J433" s="240"/>
      <c r="K433" s="167"/>
      <c r="L433" s="167"/>
      <c r="M433" s="8">
        <f>N433+O433</f>
        <v>7318.8</v>
      </c>
      <c r="N433" s="8">
        <v>1219.8</v>
      </c>
      <c r="O433" s="8">
        <v>6099</v>
      </c>
      <c r="P433" s="102"/>
      <c r="Q433" s="42" t="s">
        <v>6</v>
      </c>
      <c r="R433" s="32"/>
      <c r="S433" s="28">
        <f t="shared" si="266"/>
        <v>10978.2</v>
      </c>
      <c r="T433" s="28">
        <v>5489.1</v>
      </c>
      <c r="U433" s="28">
        <v>5489.1</v>
      </c>
      <c r="V433" s="29">
        <f>X433</f>
        <v>7318.8</v>
      </c>
      <c r="W433" s="28">
        <v>5489.1</v>
      </c>
      <c r="X433" s="28">
        <v>7318.8</v>
      </c>
      <c r="Y433" s="8">
        <f t="shared" si="271"/>
        <v>10978.2</v>
      </c>
      <c r="Z433" s="8">
        <f t="shared" si="271"/>
        <v>1219.8000000000002</v>
      </c>
      <c r="AA433" s="8">
        <f t="shared" si="272"/>
        <v>9758.4000000000015</v>
      </c>
      <c r="AB433" s="83"/>
      <c r="AC433" s="83"/>
      <c r="AD433" s="21"/>
    </row>
    <row r="434" spans="1:30" ht="15.75" x14ac:dyDescent="0.2">
      <c r="A434" s="108"/>
      <c r="B434" s="154"/>
      <c r="C434" s="108"/>
      <c r="D434" s="108"/>
      <c r="E434" s="152"/>
      <c r="F434" s="208"/>
      <c r="G434" s="166"/>
      <c r="H434" s="152"/>
      <c r="I434" s="108"/>
      <c r="J434" s="240"/>
      <c r="K434" s="167"/>
      <c r="L434" s="167"/>
      <c r="M434" s="8">
        <f>N434+O434</f>
        <v>7318.8</v>
      </c>
      <c r="N434" s="8">
        <v>1219.8</v>
      </c>
      <c r="O434" s="8">
        <v>6099</v>
      </c>
      <c r="P434" s="102"/>
      <c r="Q434" s="42" t="s">
        <v>7</v>
      </c>
      <c r="R434" s="32"/>
      <c r="S434" s="28">
        <f t="shared" si="266"/>
        <v>10978.2</v>
      </c>
      <c r="T434" s="28">
        <v>5489.1</v>
      </c>
      <c r="U434" s="28">
        <v>5489.1</v>
      </c>
      <c r="V434" s="29">
        <f>X434</f>
        <v>7318.8</v>
      </c>
      <c r="W434" s="28">
        <v>5489.1</v>
      </c>
      <c r="X434" s="28">
        <v>7318.8</v>
      </c>
      <c r="Y434" s="7">
        <f t="shared" si="271"/>
        <v>10978.2</v>
      </c>
      <c r="Z434" s="7">
        <f t="shared" si="271"/>
        <v>1219.8000000000002</v>
      </c>
      <c r="AA434" s="7">
        <f>O434+U434-X434+W434</f>
        <v>9758.4000000000015</v>
      </c>
      <c r="AB434" s="83"/>
      <c r="AC434" s="83"/>
      <c r="AD434" s="21"/>
    </row>
    <row r="435" spans="1:30" ht="15.75" x14ac:dyDescent="0.2">
      <c r="A435" s="108"/>
      <c r="B435" s="154"/>
      <c r="C435" s="108"/>
      <c r="D435" s="108"/>
      <c r="E435" s="152"/>
      <c r="F435" s="208"/>
      <c r="G435" s="166"/>
      <c r="H435" s="152"/>
      <c r="I435" s="108"/>
      <c r="J435" s="240"/>
      <c r="K435" s="167"/>
      <c r="L435" s="167"/>
      <c r="M435" s="106"/>
      <c r="N435" s="106"/>
      <c r="O435" s="106"/>
      <c r="P435" s="102"/>
      <c r="Q435" s="33" t="s">
        <v>3</v>
      </c>
      <c r="R435" s="48">
        <f>R434</f>
        <v>0</v>
      </c>
      <c r="S435" s="30">
        <f t="shared" ref="S435:X435" si="273">SUM(S431:S434)</f>
        <v>40253.4</v>
      </c>
      <c r="T435" s="30">
        <f t="shared" si="273"/>
        <v>20126.7</v>
      </c>
      <c r="U435" s="30">
        <f t="shared" si="273"/>
        <v>20126.7</v>
      </c>
      <c r="V435" s="30">
        <f t="shared" si="273"/>
        <v>32934.6</v>
      </c>
      <c r="W435" s="30">
        <f t="shared" si="273"/>
        <v>19516.800000000003</v>
      </c>
      <c r="X435" s="30">
        <f t="shared" si="273"/>
        <v>32934.6</v>
      </c>
      <c r="Y435" s="134"/>
      <c r="Z435" s="135"/>
      <c r="AA435" s="136"/>
      <c r="AB435" s="83"/>
      <c r="AC435" s="83"/>
      <c r="AD435" s="21"/>
    </row>
    <row r="436" spans="1:30" ht="15.75" customHeight="1" x14ac:dyDescent="0.2">
      <c r="A436" s="108">
        <v>2</v>
      </c>
      <c r="B436" s="154" t="s">
        <v>184</v>
      </c>
      <c r="C436" s="108" t="s">
        <v>94</v>
      </c>
      <c r="D436" s="108"/>
      <c r="E436" s="152" t="s">
        <v>65</v>
      </c>
      <c r="F436" s="208"/>
      <c r="G436" s="166" t="s">
        <v>250</v>
      </c>
      <c r="H436" s="152" t="s">
        <v>93</v>
      </c>
      <c r="I436" s="108"/>
      <c r="J436" s="240"/>
      <c r="K436" s="36">
        <v>45169</v>
      </c>
      <c r="L436" s="36">
        <v>45504</v>
      </c>
      <c r="M436" s="9">
        <f>N436+O436</f>
        <v>2439.58</v>
      </c>
      <c r="N436" s="8">
        <v>1219.8</v>
      </c>
      <c r="O436" s="8">
        <v>1219.78</v>
      </c>
      <c r="P436" s="101" t="s">
        <v>106</v>
      </c>
      <c r="Q436" s="42" t="s">
        <v>4</v>
      </c>
      <c r="R436" s="31"/>
      <c r="S436" s="28">
        <f>T436+U436</f>
        <v>7318.8</v>
      </c>
      <c r="T436" s="28">
        <v>3659.4</v>
      </c>
      <c r="U436" s="28">
        <v>3659.4</v>
      </c>
      <c r="V436" s="29">
        <f>X436</f>
        <v>0</v>
      </c>
      <c r="W436" s="28">
        <v>3659.4</v>
      </c>
      <c r="X436" s="28">
        <v>0</v>
      </c>
      <c r="Y436" s="8">
        <f t="shared" ref="Y436:Z439" si="274">M436+S436-V436</f>
        <v>9758.380000000001</v>
      </c>
      <c r="Z436" s="8">
        <f t="shared" si="274"/>
        <v>1219.7999999999997</v>
      </c>
      <c r="AA436" s="8">
        <f>O436+U436-X436+W436</f>
        <v>8538.58</v>
      </c>
      <c r="AB436" s="83"/>
      <c r="AC436" s="83"/>
      <c r="AD436" s="85"/>
    </row>
    <row r="437" spans="1:30" ht="15.75" x14ac:dyDescent="0.2">
      <c r="A437" s="108"/>
      <c r="B437" s="154"/>
      <c r="C437" s="108"/>
      <c r="D437" s="108"/>
      <c r="E437" s="152"/>
      <c r="F437" s="208"/>
      <c r="G437" s="166"/>
      <c r="H437" s="152"/>
      <c r="I437" s="108"/>
      <c r="J437" s="240"/>
      <c r="K437" s="35"/>
      <c r="L437" s="35"/>
      <c r="M437" s="8">
        <f>N437+O437</f>
        <v>9758.3799999999992</v>
      </c>
      <c r="N437" s="8">
        <f t="shared" ref="N437:O439" si="275">Z436</f>
        <v>1219.7999999999997</v>
      </c>
      <c r="O437" s="8">
        <f t="shared" si="275"/>
        <v>8538.58</v>
      </c>
      <c r="P437" s="102"/>
      <c r="Q437" s="42" t="s">
        <v>5</v>
      </c>
      <c r="R437" s="32"/>
      <c r="S437" s="28">
        <f>T437+U437</f>
        <v>7318.8</v>
      </c>
      <c r="T437" s="28">
        <v>3659.4</v>
      </c>
      <c r="U437" s="28">
        <v>3659.4</v>
      </c>
      <c r="V437" s="29">
        <f>X437</f>
        <v>7318.8</v>
      </c>
      <c r="W437" s="28">
        <v>3659.4</v>
      </c>
      <c r="X437" s="28">
        <v>7318.8</v>
      </c>
      <c r="Y437" s="8">
        <f t="shared" si="274"/>
        <v>9758.380000000001</v>
      </c>
      <c r="Z437" s="8">
        <f t="shared" si="274"/>
        <v>1219.7999999999997</v>
      </c>
      <c r="AA437" s="8">
        <f>O437+U437-X437+W437</f>
        <v>8538.58</v>
      </c>
      <c r="AB437" s="83"/>
      <c r="AC437" s="83"/>
      <c r="AD437" s="21"/>
    </row>
    <row r="438" spans="1:30" ht="15.75" x14ac:dyDescent="0.2">
      <c r="A438" s="108"/>
      <c r="B438" s="154"/>
      <c r="C438" s="108"/>
      <c r="D438" s="108"/>
      <c r="E438" s="152"/>
      <c r="F438" s="208"/>
      <c r="G438" s="166"/>
      <c r="H438" s="152"/>
      <c r="I438" s="108"/>
      <c r="J438" s="240"/>
      <c r="K438" s="35">
        <v>45535</v>
      </c>
      <c r="L438" s="35">
        <v>45838</v>
      </c>
      <c r="M438" s="8">
        <f>N438+O438</f>
        <v>9758.3799999999992</v>
      </c>
      <c r="N438" s="8">
        <f t="shared" si="275"/>
        <v>1219.7999999999997</v>
      </c>
      <c r="O438" s="8">
        <f t="shared" si="275"/>
        <v>8538.58</v>
      </c>
      <c r="P438" s="102"/>
      <c r="Q438" s="42" t="s">
        <v>6</v>
      </c>
      <c r="R438" s="32"/>
      <c r="S438" s="28">
        <f>T438+U438</f>
        <v>7318.8</v>
      </c>
      <c r="T438" s="28">
        <v>3659.4</v>
      </c>
      <c r="U438" s="28">
        <v>3659.4</v>
      </c>
      <c r="V438" s="29">
        <f>X438</f>
        <v>9758.4</v>
      </c>
      <c r="W438" s="28">
        <v>3659.4</v>
      </c>
      <c r="X438" s="28">
        <v>9758.4</v>
      </c>
      <c r="Y438" s="8">
        <f t="shared" si="274"/>
        <v>7318.7800000000007</v>
      </c>
      <c r="Z438" s="8">
        <f t="shared" si="274"/>
        <v>1219.7999999999997</v>
      </c>
      <c r="AA438" s="8">
        <f>O438+U438-X438+W438</f>
        <v>6098.98</v>
      </c>
      <c r="AB438" s="83"/>
      <c r="AC438" s="83"/>
      <c r="AD438" s="21"/>
    </row>
    <row r="439" spans="1:30" ht="15.75" x14ac:dyDescent="0.2">
      <c r="A439" s="108"/>
      <c r="B439" s="154"/>
      <c r="C439" s="108"/>
      <c r="D439" s="108"/>
      <c r="E439" s="152"/>
      <c r="F439" s="208"/>
      <c r="G439" s="166"/>
      <c r="H439" s="152"/>
      <c r="I439" s="108"/>
      <c r="J439" s="240"/>
      <c r="K439" s="36"/>
      <c r="L439" s="36"/>
      <c r="M439" s="8">
        <f>N439+O439</f>
        <v>7318.7799999999988</v>
      </c>
      <c r="N439" s="8">
        <f t="shared" si="275"/>
        <v>1219.7999999999997</v>
      </c>
      <c r="O439" s="8">
        <f t="shared" si="275"/>
        <v>6098.98</v>
      </c>
      <c r="P439" s="102"/>
      <c r="Q439" s="42" t="s">
        <v>7</v>
      </c>
      <c r="R439" s="32"/>
      <c r="S439" s="28">
        <f>T439+U439</f>
        <v>7318.8</v>
      </c>
      <c r="T439" s="28">
        <v>3659.4</v>
      </c>
      <c r="U439" s="28">
        <v>3659.4</v>
      </c>
      <c r="V439" s="29">
        <f>X439</f>
        <v>9758.4</v>
      </c>
      <c r="W439" s="28">
        <v>3659.4</v>
      </c>
      <c r="X439" s="28">
        <v>9758.4</v>
      </c>
      <c r="Y439" s="7">
        <f t="shared" si="274"/>
        <v>4879.1799999999985</v>
      </c>
      <c r="Z439" s="7">
        <f t="shared" si="274"/>
        <v>1219.7999999999997</v>
      </c>
      <c r="AA439" s="7">
        <f>O439+U439-X439+W439</f>
        <v>3659.3799999999997</v>
      </c>
      <c r="AB439" s="83"/>
      <c r="AC439" s="83"/>
      <c r="AD439" s="21"/>
    </row>
    <row r="440" spans="1:30" ht="15.75" x14ac:dyDescent="0.2">
      <c r="A440" s="108"/>
      <c r="B440" s="154"/>
      <c r="C440" s="108"/>
      <c r="D440" s="108"/>
      <c r="E440" s="152"/>
      <c r="F440" s="208"/>
      <c r="G440" s="166"/>
      <c r="H440" s="152"/>
      <c r="I440" s="108"/>
      <c r="J440" s="240"/>
      <c r="K440" s="37"/>
      <c r="L440" s="37"/>
      <c r="M440" s="106"/>
      <c r="N440" s="106"/>
      <c r="O440" s="106"/>
      <c r="P440" s="102"/>
      <c r="Q440" s="33" t="s">
        <v>3</v>
      </c>
      <c r="R440" s="48">
        <f>R439</f>
        <v>0</v>
      </c>
      <c r="S440" s="30">
        <f t="shared" ref="S440:X440" si="276">SUM(S436:S439)</f>
        <v>29275.200000000001</v>
      </c>
      <c r="T440" s="30">
        <f t="shared" si="276"/>
        <v>14637.6</v>
      </c>
      <c r="U440" s="30">
        <f t="shared" si="276"/>
        <v>14637.6</v>
      </c>
      <c r="V440" s="30">
        <f t="shared" si="276"/>
        <v>26835.599999999999</v>
      </c>
      <c r="W440" s="30">
        <f t="shared" si="276"/>
        <v>14637.6</v>
      </c>
      <c r="X440" s="30">
        <f t="shared" si="276"/>
        <v>26835.599999999999</v>
      </c>
      <c r="Y440" s="107"/>
      <c r="Z440" s="107"/>
      <c r="AA440" s="107"/>
      <c r="AB440" s="83"/>
      <c r="AC440" s="83"/>
      <c r="AD440" s="21"/>
    </row>
    <row r="441" spans="1:30" ht="15.75" customHeight="1" x14ac:dyDescent="0.2">
      <c r="A441" s="108">
        <v>3</v>
      </c>
      <c r="B441" s="154" t="s">
        <v>184</v>
      </c>
      <c r="C441" s="108" t="s">
        <v>95</v>
      </c>
      <c r="D441" s="108"/>
      <c r="E441" s="152" t="s">
        <v>65</v>
      </c>
      <c r="F441" s="208"/>
      <c r="G441" s="166" t="s">
        <v>112</v>
      </c>
      <c r="H441" s="152" t="s">
        <v>93</v>
      </c>
      <c r="I441" s="108"/>
      <c r="J441" s="240"/>
      <c r="K441" s="36">
        <v>45169</v>
      </c>
      <c r="L441" s="36">
        <v>45504</v>
      </c>
      <c r="M441" s="9">
        <f>N441+O441</f>
        <v>2439.6</v>
      </c>
      <c r="N441" s="8">
        <v>609.9</v>
      </c>
      <c r="O441" s="8">
        <v>1829.7</v>
      </c>
      <c r="P441" s="101" t="s">
        <v>106</v>
      </c>
      <c r="Q441" s="42" t="s">
        <v>4</v>
      </c>
      <c r="R441" s="31"/>
      <c r="S441" s="28">
        <f>T441+U441</f>
        <v>3659.4</v>
      </c>
      <c r="T441" s="28">
        <v>1829.7</v>
      </c>
      <c r="U441" s="28">
        <v>1829.7</v>
      </c>
      <c r="V441" s="29">
        <f>X441</f>
        <v>2439.6</v>
      </c>
      <c r="W441" s="28">
        <v>1829.7</v>
      </c>
      <c r="X441" s="28">
        <v>2439.6</v>
      </c>
      <c r="Y441" s="8">
        <f t="shared" ref="Y441:Z444" si="277">M441+S441-V441</f>
        <v>3659.4</v>
      </c>
      <c r="Z441" s="8">
        <f t="shared" si="277"/>
        <v>609.89999999999986</v>
      </c>
      <c r="AA441" s="8">
        <f>O441+U441-X441+W441</f>
        <v>3049.5</v>
      </c>
      <c r="AB441" s="83" t="s">
        <v>123</v>
      </c>
      <c r="AC441" s="83"/>
      <c r="AD441" s="21"/>
    </row>
    <row r="442" spans="1:30" ht="15.75" x14ac:dyDescent="0.2">
      <c r="A442" s="108"/>
      <c r="B442" s="154"/>
      <c r="C442" s="108"/>
      <c r="D442" s="108"/>
      <c r="E442" s="152"/>
      <c r="F442" s="208"/>
      <c r="G442" s="166"/>
      <c r="H442" s="152"/>
      <c r="I442" s="108"/>
      <c r="J442" s="240"/>
      <c r="K442" s="35"/>
      <c r="L442" s="35"/>
      <c r="M442" s="8">
        <f>N442+O442</f>
        <v>3659.3999999999996</v>
      </c>
      <c r="N442" s="8">
        <f t="shared" ref="N442:O444" si="278">Z441</f>
        <v>609.89999999999986</v>
      </c>
      <c r="O442" s="8">
        <f t="shared" si="278"/>
        <v>3049.5</v>
      </c>
      <c r="P442" s="102"/>
      <c r="Q442" s="42" t="s">
        <v>5</v>
      </c>
      <c r="R442" s="32"/>
      <c r="S442" s="28">
        <f>T442+U442</f>
        <v>3659.4</v>
      </c>
      <c r="T442" s="28">
        <v>1829.7</v>
      </c>
      <c r="U442" s="28">
        <v>1829.7</v>
      </c>
      <c r="V442" s="29">
        <f>X442</f>
        <v>2439.6</v>
      </c>
      <c r="W442" s="28">
        <v>1829.7</v>
      </c>
      <c r="X442" s="28">
        <v>2439.6</v>
      </c>
      <c r="Y442" s="8">
        <f t="shared" si="277"/>
        <v>4879.1999999999989</v>
      </c>
      <c r="Z442" s="8">
        <f t="shared" si="277"/>
        <v>609.89999999999986</v>
      </c>
      <c r="AA442" s="8">
        <f>O442+U442-X442+W442</f>
        <v>4269.3</v>
      </c>
      <c r="AB442" s="83"/>
      <c r="AC442" s="83"/>
      <c r="AD442" s="21"/>
    </row>
    <row r="443" spans="1:30" ht="15.75" x14ac:dyDescent="0.2">
      <c r="A443" s="108"/>
      <c r="B443" s="154"/>
      <c r="C443" s="108"/>
      <c r="D443" s="108"/>
      <c r="E443" s="152"/>
      <c r="F443" s="208"/>
      <c r="G443" s="166"/>
      <c r="H443" s="152"/>
      <c r="I443" s="108"/>
      <c r="J443" s="240"/>
      <c r="K443" s="35">
        <v>45535</v>
      </c>
      <c r="L443" s="35">
        <v>45838</v>
      </c>
      <c r="M443" s="8">
        <f>N443+O443</f>
        <v>4879.2</v>
      </c>
      <c r="N443" s="8">
        <f t="shared" si="278"/>
        <v>609.89999999999986</v>
      </c>
      <c r="O443" s="8">
        <f t="shared" si="278"/>
        <v>4269.3</v>
      </c>
      <c r="P443" s="102"/>
      <c r="Q443" s="42" t="s">
        <v>6</v>
      </c>
      <c r="R443" s="32"/>
      <c r="S443" s="28">
        <f>T443+U443</f>
        <v>3659.4</v>
      </c>
      <c r="T443" s="28">
        <v>1829.7</v>
      </c>
      <c r="U443" s="28">
        <v>1829.7</v>
      </c>
      <c r="V443" s="29">
        <f>X443</f>
        <v>4879.2</v>
      </c>
      <c r="W443" s="28">
        <v>1829.7</v>
      </c>
      <c r="X443" s="28">
        <v>4879.2</v>
      </c>
      <c r="Y443" s="8">
        <f t="shared" si="277"/>
        <v>3659.4000000000005</v>
      </c>
      <c r="Z443" s="8">
        <f t="shared" si="277"/>
        <v>609.89999999999986</v>
      </c>
      <c r="AA443" s="8">
        <f>O443+U443-X443+W443</f>
        <v>3049.5</v>
      </c>
      <c r="AB443" s="83"/>
      <c r="AC443" s="83"/>
      <c r="AD443" s="21"/>
    </row>
    <row r="444" spans="1:30" ht="15.75" x14ac:dyDescent="0.2">
      <c r="A444" s="108"/>
      <c r="B444" s="154"/>
      <c r="C444" s="108"/>
      <c r="D444" s="108"/>
      <c r="E444" s="152"/>
      <c r="F444" s="208"/>
      <c r="G444" s="166"/>
      <c r="H444" s="152"/>
      <c r="I444" s="108"/>
      <c r="J444" s="240"/>
      <c r="K444" s="36"/>
      <c r="L444" s="36"/>
      <c r="M444" s="8">
        <f>N444+O444</f>
        <v>3659.3999999999996</v>
      </c>
      <c r="N444" s="8">
        <f t="shared" si="278"/>
        <v>609.89999999999986</v>
      </c>
      <c r="O444" s="8">
        <f t="shared" si="278"/>
        <v>3049.5</v>
      </c>
      <c r="P444" s="102"/>
      <c r="Q444" s="42" t="s">
        <v>7</v>
      </c>
      <c r="R444" s="32"/>
      <c r="S444" s="28">
        <f>T444+U444</f>
        <v>3659.4</v>
      </c>
      <c r="T444" s="28">
        <v>1829.7</v>
      </c>
      <c r="U444" s="28">
        <v>1829.7</v>
      </c>
      <c r="V444" s="29">
        <f>X444</f>
        <v>3659.4</v>
      </c>
      <c r="W444" s="28">
        <v>1829.7</v>
      </c>
      <c r="X444" s="28">
        <v>3659.4</v>
      </c>
      <c r="Y444" s="7">
        <f t="shared" si="277"/>
        <v>3659.3999999999992</v>
      </c>
      <c r="Z444" s="7">
        <f t="shared" si="277"/>
        <v>609.89999999999986</v>
      </c>
      <c r="AA444" s="7">
        <f>O444+U444-X444+W444</f>
        <v>3049.5</v>
      </c>
      <c r="AB444" s="83"/>
      <c r="AC444" s="83"/>
      <c r="AD444" s="21"/>
    </row>
    <row r="445" spans="1:30" ht="15.75" x14ac:dyDescent="0.2">
      <c r="A445" s="108"/>
      <c r="B445" s="154"/>
      <c r="C445" s="108"/>
      <c r="D445" s="108"/>
      <c r="E445" s="152"/>
      <c r="F445" s="208"/>
      <c r="G445" s="166"/>
      <c r="H445" s="152"/>
      <c r="I445" s="108"/>
      <c r="J445" s="240"/>
      <c r="K445" s="37"/>
      <c r="L445" s="37"/>
      <c r="M445" s="106"/>
      <c r="N445" s="106"/>
      <c r="O445" s="106"/>
      <c r="P445" s="102"/>
      <c r="Q445" s="33" t="s">
        <v>3</v>
      </c>
      <c r="R445" s="48">
        <f>R444</f>
        <v>0</v>
      </c>
      <c r="S445" s="30">
        <f t="shared" ref="S445:X445" si="279">SUM(S441:S444)</f>
        <v>14637.6</v>
      </c>
      <c r="T445" s="30">
        <f t="shared" si="279"/>
        <v>7318.8</v>
      </c>
      <c r="U445" s="30">
        <f t="shared" si="279"/>
        <v>7318.8</v>
      </c>
      <c r="V445" s="30">
        <f t="shared" si="279"/>
        <v>13417.8</v>
      </c>
      <c r="W445" s="30">
        <f t="shared" si="279"/>
        <v>7318.8</v>
      </c>
      <c r="X445" s="30">
        <f t="shared" si="279"/>
        <v>13417.8</v>
      </c>
      <c r="Y445" s="107"/>
      <c r="Z445" s="107"/>
      <c r="AA445" s="107"/>
      <c r="AB445" s="83"/>
      <c r="AC445" s="83"/>
      <c r="AD445" s="21"/>
    </row>
    <row r="446" spans="1:30" ht="15.75" x14ac:dyDescent="0.2">
      <c r="A446" s="108">
        <v>4</v>
      </c>
      <c r="B446" s="154" t="s">
        <v>184</v>
      </c>
      <c r="C446" s="108" t="s">
        <v>97</v>
      </c>
      <c r="D446" s="108"/>
      <c r="E446" s="152" t="s">
        <v>65</v>
      </c>
      <c r="F446" s="208"/>
      <c r="G446" s="166" t="s">
        <v>441</v>
      </c>
      <c r="H446" s="152" t="s">
        <v>93</v>
      </c>
      <c r="I446" s="108"/>
      <c r="J446" s="240"/>
      <c r="K446" s="36">
        <v>45169</v>
      </c>
      <c r="L446" s="36">
        <v>45504</v>
      </c>
      <c r="M446" s="9">
        <f>N446+O446</f>
        <v>1219.8</v>
      </c>
      <c r="N446" s="8">
        <v>609.9</v>
      </c>
      <c r="O446" s="8">
        <v>609.9</v>
      </c>
      <c r="P446" s="101" t="s">
        <v>106</v>
      </c>
      <c r="Q446" s="42" t="s">
        <v>4</v>
      </c>
      <c r="R446" s="31"/>
      <c r="S446" s="28">
        <f>T446+U446</f>
        <v>3659.4</v>
      </c>
      <c r="T446" s="28">
        <v>1829.7</v>
      </c>
      <c r="U446" s="28">
        <v>1829.7</v>
      </c>
      <c r="V446" s="29">
        <f>X446</f>
        <v>3659.4</v>
      </c>
      <c r="W446" s="28">
        <v>1829.7</v>
      </c>
      <c r="X446" s="28">
        <v>3659.4</v>
      </c>
      <c r="Y446" s="8">
        <f t="shared" ref="Y446:Z449" si="280">M446+S446-V446</f>
        <v>1219.7999999999997</v>
      </c>
      <c r="Z446" s="8">
        <f t="shared" si="280"/>
        <v>609.89999999999986</v>
      </c>
      <c r="AA446" s="8">
        <f>O446+U446-X446+W446</f>
        <v>609.89999999999986</v>
      </c>
      <c r="AB446" s="83" t="s">
        <v>125</v>
      </c>
      <c r="AC446" s="83"/>
      <c r="AD446" s="21"/>
    </row>
    <row r="447" spans="1:30" ht="15.75" x14ac:dyDescent="0.2">
      <c r="A447" s="108"/>
      <c r="B447" s="154"/>
      <c r="C447" s="108"/>
      <c r="D447" s="108"/>
      <c r="E447" s="152"/>
      <c r="F447" s="208"/>
      <c r="G447" s="166"/>
      <c r="H447" s="152"/>
      <c r="I447" s="108"/>
      <c r="J447" s="240"/>
      <c r="K447" s="35"/>
      <c r="L447" s="35"/>
      <c r="M447" s="8">
        <f>N447+O447</f>
        <v>1219.7999999999997</v>
      </c>
      <c r="N447" s="8">
        <f t="shared" ref="N447:O449" si="281">Z446</f>
        <v>609.89999999999986</v>
      </c>
      <c r="O447" s="8">
        <f t="shared" si="281"/>
        <v>609.89999999999986</v>
      </c>
      <c r="P447" s="102"/>
      <c r="Q447" s="42" t="s">
        <v>5</v>
      </c>
      <c r="R447" s="32"/>
      <c r="S447" s="28">
        <f>T447+U447</f>
        <v>3659.4</v>
      </c>
      <c r="T447" s="28">
        <v>1829.7</v>
      </c>
      <c r="U447" s="28">
        <v>1829.7</v>
      </c>
      <c r="V447" s="29">
        <f>X447</f>
        <v>3659.4</v>
      </c>
      <c r="W447" s="28">
        <v>1829.7</v>
      </c>
      <c r="X447" s="28">
        <v>3659.4</v>
      </c>
      <c r="Y447" s="8">
        <f t="shared" si="280"/>
        <v>1219.7999999999997</v>
      </c>
      <c r="Z447" s="8">
        <f t="shared" si="280"/>
        <v>609.89999999999986</v>
      </c>
      <c r="AA447" s="8">
        <f>O447+U447-X447+W447</f>
        <v>609.89999999999986</v>
      </c>
      <c r="AB447" s="83"/>
      <c r="AC447" s="83"/>
      <c r="AD447" s="21"/>
    </row>
    <row r="448" spans="1:30" ht="15.75" x14ac:dyDescent="0.2">
      <c r="A448" s="108"/>
      <c r="B448" s="154"/>
      <c r="C448" s="108"/>
      <c r="D448" s="108"/>
      <c r="E448" s="152"/>
      <c r="F448" s="208"/>
      <c r="G448" s="166"/>
      <c r="H448" s="152"/>
      <c r="I448" s="108"/>
      <c r="J448" s="240"/>
      <c r="K448" s="35">
        <v>45535</v>
      </c>
      <c r="L448" s="35">
        <v>45838</v>
      </c>
      <c r="M448" s="8">
        <f>N448+O448</f>
        <v>1219.7999999999997</v>
      </c>
      <c r="N448" s="8">
        <f t="shared" si="281"/>
        <v>609.89999999999986</v>
      </c>
      <c r="O448" s="8">
        <f t="shared" si="281"/>
        <v>609.89999999999986</v>
      </c>
      <c r="P448" s="102"/>
      <c r="Q448" s="42" t="s">
        <v>6</v>
      </c>
      <c r="R448" s="32"/>
      <c r="S448" s="28">
        <f>T448+U448</f>
        <v>3659.4</v>
      </c>
      <c r="T448" s="28">
        <v>1829.7</v>
      </c>
      <c r="U448" s="28">
        <v>1829.7</v>
      </c>
      <c r="V448" s="29">
        <f>X448</f>
        <v>3659.4</v>
      </c>
      <c r="W448" s="28">
        <v>1829.7</v>
      </c>
      <c r="X448" s="28">
        <v>3659.4</v>
      </c>
      <c r="Y448" s="8">
        <f t="shared" si="280"/>
        <v>1219.7999999999997</v>
      </c>
      <c r="Z448" s="8">
        <f t="shared" si="280"/>
        <v>609.89999999999986</v>
      </c>
      <c r="AA448" s="8">
        <f>O448+U448-X448+W448</f>
        <v>609.89999999999986</v>
      </c>
      <c r="AB448" s="83"/>
      <c r="AC448" s="83"/>
      <c r="AD448" s="21"/>
    </row>
    <row r="449" spans="1:30" ht="15.75" x14ac:dyDescent="0.2">
      <c r="A449" s="108"/>
      <c r="B449" s="154"/>
      <c r="C449" s="108"/>
      <c r="D449" s="108"/>
      <c r="E449" s="152"/>
      <c r="F449" s="208"/>
      <c r="G449" s="166"/>
      <c r="H449" s="152"/>
      <c r="I449" s="108"/>
      <c r="J449" s="240"/>
      <c r="K449" s="36"/>
      <c r="L449" s="36"/>
      <c r="M449" s="8">
        <f>N449+O449</f>
        <v>1219.7999999999997</v>
      </c>
      <c r="N449" s="8">
        <f t="shared" si="281"/>
        <v>609.89999999999986</v>
      </c>
      <c r="O449" s="8">
        <f t="shared" si="281"/>
        <v>609.89999999999986</v>
      </c>
      <c r="P449" s="102"/>
      <c r="Q449" s="42" t="s">
        <v>7</v>
      </c>
      <c r="R449" s="32"/>
      <c r="S449" s="28">
        <f>T449+U449</f>
        <v>3659.4</v>
      </c>
      <c r="T449" s="28">
        <v>1829.7</v>
      </c>
      <c r="U449" s="28">
        <v>1829.7</v>
      </c>
      <c r="V449" s="29">
        <f>X449</f>
        <v>3659.4</v>
      </c>
      <c r="W449" s="28">
        <v>1829.7</v>
      </c>
      <c r="X449" s="28">
        <v>3659.4</v>
      </c>
      <c r="Y449" s="7">
        <f t="shared" si="280"/>
        <v>1219.7999999999997</v>
      </c>
      <c r="Z449" s="7">
        <f t="shared" si="280"/>
        <v>609.89999999999986</v>
      </c>
      <c r="AA449" s="7">
        <f>O449+U449-X449+W449</f>
        <v>609.89999999999986</v>
      </c>
      <c r="AB449" s="83"/>
      <c r="AC449" s="83"/>
      <c r="AD449" s="21"/>
    </row>
    <row r="450" spans="1:30" ht="15.75" x14ac:dyDescent="0.2">
      <c r="A450" s="108"/>
      <c r="B450" s="154"/>
      <c r="C450" s="108"/>
      <c r="D450" s="108"/>
      <c r="E450" s="152"/>
      <c r="F450" s="208"/>
      <c r="G450" s="166"/>
      <c r="H450" s="152"/>
      <c r="I450" s="108"/>
      <c r="J450" s="240"/>
      <c r="K450" s="37"/>
      <c r="L450" s="37"/>
      <c r="M450" s="106"/>
      <c r="N450" s="106"/>
      <c r="O450" s="106"/>
      <c r="P450" s="102"/>
      <c r="Q450" s="33" t="s">
        <v>3</v>
      </c>
      <c r="R450" s="48">
        <f>R449</f>
        <v>0</v>
      </c>
      <c r="S450" s="30">
        <f t="shared" ref="S450:X450" si="282">SUM(S446:S449)</f>
        <v>14637.6</v>
      </c>
      <c r="T450" s="30">
        <f t="shared" si="282"/>
        <v>7318.8</v>
      </c>
      <c r="U450" s="30">
        <f t="shared" si="282"/>
        <v>7318.8</v>
      </c>
      <c r="V450" s="30">
        <f t="shared" si="282"/>
        <v>14637.6</v>
      </c>
      <c r="W450" s="30">
        <f t="shared" si="282"/>
        <v>7318.8</v>
      </c>
      <c r="X450" s="30">
        <f t="shared" si="282"/>
        <v>14637.6</v>
      </c>
      <c r="Y450" s="107"/>
      <c r="Z450" s="107"/>
      <c r="AA450" s="107"/>
      <c r="AB450" s="83"/>
      <c r="AC450" s="83"/>
      <c r="AD450" s="21"/>
    </row>
    <row r="451" spans="1:30" ht="15.75" x14ac:dyDescent="0.2">
      <c r="A451" s="108">
        <v>5</v>
      </c>
      <c r="B451" s="154" t="s">
        <v>184</v>
      </c>
      <c r="C451" s="108" t="s">
        <v>98</v>
      </c>
      <c r="D451" s="108"/>
      <c r="E451" s="152" t="s">
        <v>65</v>
      </c>
      <c r="F451" s="208"/>
      <c r="G451" s="166" t="s">
        <v>442</v>
      </c>
      <c r="H451" s="152" t="s">
        <v>93</v>
      </c>
      <c r="I451" s="108"/>
      <c r="J451" s="240"/>
      <c r="K451" s="36">
        <v>45169</v>
      </c>
      <c r="L451" s="36">
        <v>45504</v>
      </c>
      <c r="M451" s="9">
        <f>N451+O451</f>
        <v>3659.4</v>
      </c>
      <c r="N451" s="8">
        <v>1829.7</v>
      </c>
      <c r="O451" s="8">
        <v>1829.7</v>
      </c>
      <c r="P451" s="101" t="s">
        <v>106</v>
      </c>
      <c r="Q451" s="42" t="s">
        <v>4</v>
      </c>
      <c r="R451" s="31"/>
      <c r="S451" s="28">
        <f>T451+U451</f>
        <v>10978.2</v>
      </c>
      <c r="T451" s="28">
        <v>5489.1</v>
      </c>
      <c r="U451" s="28">
        <v>5489.1</v>
      </c>
      <c r="V451" s="29">
        <f>X451</f>
        <v>10978.2</v>
      </c>
      <c r="W451" s="28">
        <v>5489.1</v>
      </c>
      <c r="X451" s="28">
        <v>10978.2</v>
      </c>
      <c r="Y451" s="8">
        <f t="shared" ref="Y451:Z454" si="283">M451+S451-V451</f>
        <v>3659.3999999999996</v>
      </c>
      <c r="Z451" s="8">
        <f t="shared" si="283"/>
        <v>1829.6999999999998</v>
      </c>
      <c r="AA451" s="8">
        <f>O451+U451-X451+W451</f>
        <v>1829.6999999999998</v>
      </c>
      <c r="AB451" s="83" t="s">
        <v>125</v>
      </c>
      <c r="AC451" s="83"/>
      <c r="AD451" s="21"/>
    </row>
    <row r="452" spans="1:30" ht="15.75" x14ac:dyDescent="0.2">
      <c r="A452" s="108"/>
      <c r="B452" s="154"/>
      <c r="C452" s="108"/>
      <c r="D452" s="108"/>
      <c r="E452" s="152"/>
      <c r="F452" s="208"/>
      <c r="G452" s="166"/>
      <c r="H452" s="152"/>
      <c r="I452" s="108"/>
      <c r="J452" s="240"/>
      <c r="K452" s="35"/>
      <c r="L452" s="35"/>
      <c r="M452" s="8">
        <f>N452+O452</f>
        <v>3659.3999999999996</v>
      </c>
      <c r="N452" s="8">
        <f t="shared" ref="N452:O454" si="284">Z451</f>
        <v>1829.6999999999998</v>
      </c>
      <c r="O452" s="8">
        <f t="shared" si="284"/>
        <v>1829.6999999999998</v>
      </c>
      <c r="P452" s="102"/>
      <c r="Q452" s="42" t="s">
        <v>5</v>
      </c>
      <c r="R452" s="32"/>
      <c r="S452" s="28">
        <f>T452+U452</f>
        <v>10978.2</v>
      </c>
      <c r="T452" s="28">
        <v>5489.1</v>
      </c>
      <c r="U452" s="28">
        <v>5489.1</v>
      </c>
      <c r="V452" s="29">
        <f>X452</f>
        <v>10978.2</v>
      </c>
      <c r="W452" s="28">
        <v>5489.1</v>
      </c>
      <c r="X452" s="28">
        <v>10978.2</v>
      </c>
      <c r="Y452" s="8">
        <f t="shared" si="283"/>
        <v>3659.3999999999996</v>
      </c>
      <c r="Z452" s="8">
        <f t="shared" si="283"/>
        <v>1829.6999999999998</v>
      </c>
      <c r="AA452" s="8">
        <f>O452+U452-X452+W452</f>
        <v>1829.6999999999998</v>
      </c>
      <c r="AB452" s="83"/>
      <c r="AC452" s="83"/>
      <c r="AD452" s="21"/>
    </row>
    <row r="453" spans="1:30" ht="15.75" x14ac:dyDescent="0.2">
      <c r="A453" s="108"/>
      <c r="B453" s="154"/>
      <c r="C453" s="108"/>
      <c r="D453" s="108"/>
      <c r="E453" s="152"/>
      <c r="F453" s="208"/>
      <c r="G453" s="166"/>
      <c r="H453" s="152"/>
      <c r="I453" s="108"/>
      <c r="J453" s="240"/>
      <c r="K453" s="35">
        <v>45535</v>
      </c>
      <c r="L453" s="35">
        <v>45838</v>
      </c>
      <c r="M453" s="8">
        <f>N453+O453</f>
        <v>3659.3999999999996</v>
      </c>
      <c r="N453" s="8">
        <f t="shared" si="284"/>
        <v>1829.6999999999998</v>
      </c>
      <c r="O453" s="8">
        <f t="shared" si="284"/>
        <v>1829.6999999999998</v>
      </c>
      <c r="P453" s="102"/>
      <c r="Q453" s="42" t="s">
        <v>6</v>
      </c>
      <c r="R453" s="32"/>
      <c r="S453" s="28">
        <f>T453+U453</f>
        <v>10978.2</v>
      </c>
      <c r="T453" s="28">
        <v>5489.1</v>
      </c>
      <c r="U453" s="28">
        <v>5489.1</v>
      </c>
      <c r="V453" s="29">
        <f>X453</f>
        <v>10978.2</v>
      </c>
      <c r="W453" s="28">
        <v>5489.1</v>
      </c>
      <c r="X453" s="28">
        <v>10978.2</v>
      </c>
      <c r="Y453" s="8">
        <f t="shared" si="283"/>
        <v>3659.3999999999996</v>
      </c>
      <c r="Z453" s="8">
        <f t="shared" si="283"/>
        <v>1829.6999999999998</v>
      </c>
      <c r="AA453" s="8">
        <f>O453+U453-X453+W453</f>
        <v>1829.6999999999998</v>
      </c>
      <c r="AB453" s="83"/>
      <c r="AC453" s="83"/>
      <c r="AD453" s="21"/>
    </row>
    <row r="454" spans="1:30" ht="15.75" x14ac:dyDescent="0.2">
      <c r="A454" s="108"/>
      <c r="B454" s="154"/>
      <c r="C454" s="108"/>
      <c r="D454" s="108"/>
      <c r="E454" s="152"/>
      <c r="F454" s="208"/>
      <c r="G454" s="166"/>
      <c r="H454" s="152"/>
      <c r="I454" s="108"/>
      <c r="J454" s="240"/>
      <c r="K454" s="36"/>
      <c r="L454" s="36"/>
      <c r="M454" s="8">
        <f>N454+O454</f>
        <v>3659.3999999999996</v>
      </c>
      <c r="N454" s="8">
        <f t="shared" si="284"/>
        <v>1829.6999999999998</v>
      </c>
      <c r="O454" s="8">
        <f t="shared" si="284"/>
        <v>1829.6999999999998</v>
      </c>
      <c r="P454" s="102"/>
      <c r="Q454" s="42" t="s">
        <v>7</v>
      </c>
      <c r="R454" s="32"/>
      <c r="S454" s="28">
        <f>T454+U454</f>
        <v>10978.2</v>
      </c>
      <c r="T454" s="28">
        <v>5489.1</v>
      </c>
      <c r="U454" s="28">
        <v>5489.1</v>
      </c>
      <c r="V454" s="29">
        <f>X454</f>
        <v>10978.2</v>
      </c>
      <c r="W454" s="28">
        <v>5489.1</v>
      </c>
      <c r="X454" s="28">
        <v>10978.2</v>
      </c>
      <c r="Y454" s="7">
        <f t="shared" si="283"/>
        <v>3659.3999999999996</v>
      </c>
      <c r="Z454" s="7">
        <f t="shared" si="283"/>
        <v>1829.6999999999998</v>
      </c>
      <c r="AA454" s="7">
        <f>O454+U454-X454+W454</f>
        <v>1829.6999999999998</v>
      </c>
      <c r="AB454" s="83"/>
      <c r="AC454" s="83"/>
      <c r="AD454" s="21"/>
    </row>
    <row r="455" spans="1:30" ht="15.75" x14ac:dyDescent="0.2">
      <c r="A455" s="108"/>
      <c r="B455" s="154"/>
      <c r="C455" s="108"/>
      <c r="D455" s="108"/>
      <c r="E455" s="152"/>
      <c r="F455" s="208"/>
      <c r="G455" s="166"/>
      <c r="H455" s="152"/>
      <c r="I455" s="108"/>
      <c r="J455" s="240"/>
      <c r="K455" s="37"/>
      <c r="L455" s="37"/>
      <c r="M455" s="106"/>
      <c r="N455" s="106"/>
      <c r="O455" s="106"/>
      <c r="P455" s="102"/>
      <c r="Q455" s="33" t="s">
        <v>3</v>
      </c>
      <c r="R455" s="48">
        <f>R454</f>
        <v>0</v>
      </c>
      <c r="S455" s="30">
        <f t="shared" ref="S455:X455" si="285">SUM(S451:S454)</f>
        <v>43912.800000000003</v>
      </c>
      <c r="T455" s="30">
        <f t="shared" si="285"/>
        <v>21956.400000000001</v>
      </c>
      <c r="U455" s="30">
        <f t="shared" si="285"/>
        <v>21956.400000000001</v>
      </c>
      <c r="V455" s="30">
        <f t="shared" si="285"/>
        <v>43912.800000000003</v>
      </c>
      <c r="W455" s="30">
        <f t="shared" si="285"/>
        <v>21956.400000000001</v>
      </c>
      <c r="X455" s="30">
        <f t="shared" si="285"/>
        <v>43912.800000000003</v>
      </c>
      <c r="Y455" s="107"/>
      <c r="Z455" s="107"/>
      <c r="AA455" s="107"/>
      <c r="AB455" s="83"/>
      <c r="AC455" s="83"/>
      <c r="AD455" s="21"/>
    </row>
    <row r="456" spans="1:30" ht="15.75" customHeight="1" x14ac:dyDescent="0.2">
      <c r="A456" s="108">
        <v>6</v>
      </c>
      <c r="B456" s="154" t="s">
        <v>184</v>
      </c>
      <c r="C456" s="108" t="s">
        <v>99</v>
      </c>
      <c r="D456" s="108"/>
      <c r="E456" s="152" t="s">
        <v>65</v>
      </c>
      <c r="F456" s="208"/>
      <c r="G456" s="166" t="s">
        <v>114</v>
      </c>
      <c r="H456" s="152" t="s">
        <v>93</v>
      </c>
      <c r="I456" s="108"/>
      <c r="J456" s="240"/>
      <c r="K456" s="167" t="s">
        <v>440</v>
      </c>
      <c r="L456" s="167">
        <v>45504</v>
      </c>
      <c r="M456" s="28">
        <f>N456+O456</f>
        <v>7318.5999999999995</v>
      </c>
      <c r="N456" s="28">
        <v>609.9</v>
      </c>
      <c r="O456" s="28">
        <v>6708.7</v>
      </c>
      <c r="P456" s="101" t="s">
        <v>106</v>
      </c>
      <c r="Q456" s="42" t="s">
        <v>4</v>
      </c>
      <c r="R456" s="31"/>
      <c r="S456" s="28">
        <f>T456+U456</f>
        <v>826.35</v>
      </c>
      <c r="T456" s="28">
        <v>413.18</v>
      </c>
      <c r="U456" s="28">
        <v>413.17</v>
      </c>
      <c r="V456" s="29">
        <f>X456</f>
        <v>1219.8</v>
      </c>
      <c r="W456" s="28">
        <v>1023.08</v>
      </c>
      <c r="X456" s="28">
        <v>1219.8</v>
      </c>
      <c r="Y456" s="8">
        <f t="shared" ref="Y456:Z459" si="286">M456+S456-V456</f>
        <v>6925.15</v>
      </c>
      <c r="Z456" s="8">
        <f t="shared" si="286"/>
        <v>0</v>
      </c>
      <c r="AA456" s="8">
        <f>O456+U456-X456+W456</f>
        <v>6925.15</v>
      </c>
      <c r="AB456" s="83" t="s">
        <v>125</v>
      </c>
      <c r="AC456" s="83"/>
      <c r="AD456" s="21"/>
    </row>
    <row r="457" spans="1:30" ht="15.75" x14ac:dyDescent="0.2">
      <c r="A457" s="108"/>
      <c r="B457" s="154"/>
      <c r="C457" s="108"/>
      <c r="D457" s="108"/>
      <c r="E457" s="152"/>
      <c r="F457" s="208"/>
      <c r="G457" s="166"/>
      <c r="H457" s="152"/>
      <c r="I457" s="108"/>
      <c r="J457" s="240"/>
      <c r="K457" s="167"/>
      <c r="L457" s="167"/>
      <c r="M457" s="28">
        <f>N457+O457</f>
        <v>6925.15</v>
      </c>
      <c r="N457" s="28">
        <f t="shared" ref="N457:O459" si="287">Z456</f>
        <v>0</v>
      </c>
      <c r="O457" s="28">
        <f t="shared" si="287"/>
        <v>6925.15</v>
      </c>
      <c r="P457" s="102"/>
      <c r="Q457" s="42" t="s">
        <v>5</v>
      </c>
      <c r="R457" s="32"/>
      <c r="S457" s="28">
        <f>T457+U457</f>
        <v>0</v>
      </c>
      <c r="T457" s="28">
        <v>0</v>
      </c>
      <c r="U457" s="28">
        <v>0</v>
      </c>
      <c r="V457" s="29">
        <f>X457</f>
        <v>826.35</v>
      </c>
      <c r="W457" s="28">
        <v>0</v>
      </c>
      <c r="X457" s="28">
        <v>826.35</v>
      </c>
      <c r="Y457" s="8">
        <f t="shared" si="286"/>
        <v>6098.7999999999993</v>
      </c>
      <c r="Z457" s="8">
        <f t="shared" si="286"/>
        <v>0</v>
      </c>
      <c r="AA457" s="8">
        <f>O457+U457-X457+W457</f>
        <v>6098.7999999999993</v>
      </c>
      <c r="AB457" s="83"/>
      <c r="AC457" s="83"/>
      <c r="AD457" s="21"/>
    </row>
    <row r="458" spans="1:30" ht="15.75" x14ac:dyDescent="0.2">
      <c r="A458" s="108"/>
      <c r="B458" s="154"/>
      <c r="C458" s="108"/>
      <c r="D458" s="108"/>
      <c r="E458" s="152"/>
      <c r="F458" s="208"/>
      <c r="G458" s="166"/>
      <c r="H458" s="152"/>
      <c r="I458" s="108"/>
      <c r="J458" s="240"/>
      <c r="K458" s="167"/>
      <c r="L458" s="167"/>
      <c r="M458" s="28">
        <f>N458+O458</f>
        <v>6098.7999999999993</v>
      </c>
      <c r="N458" s="28">
        <f t="shared" si="287"/>
        <v>0</v>
      </c>
      <c r="O458" s="28">
        <f t="shared" si="287"/>
        <v>6098.7999999999993</v>
      </c>
      <c r="P458" s="102"/>
      <c r="Q458" s="42" t="s">
        <v>6</v>
      </c>
      <c r="R458" s="32"/>
      <c r="S458" s="28">
        <f>T458+U458</f>
        <v>0</v>
      </c>
      <c r="T458" s="28">
        <v>0</v>
      </c>
      <c r="U458" s="28">
        <v>0</v>
      </c>
      <c r="V458" s="29">
        <f>X458</f>
        <v>0</v>
      </c>
      <c r="W458" s="28">
        <v>0</v>
      </c>
      <c r="X458" s="28">
        <v>0</v>
      </c>
      <c r="Y458" s="8">
        <f t="shared" si="286"/>
        <v>6098.7999999999993</v>
      </c>
      <c r="Z458" s="8">
        <f t="shared" si="286"/>
        <v>0</v>
      </c>
      <c r="AA458" s="8">
        <f>O458+U458-X458+W458</f>
        <v>6098.7999999999993</v>
      </c>
      <c r="AB458" s="83"/>
      <c r="AC458" s="83"/>
      <c r="AD458" s="21"/>
    </row>
    <row r="459" spans="1:30" ht="15.75" x14ac:dyDescent="0.2">
      <c r="A459" s="108"/>
      <c r="B459" s="154"/>
      <c r="C459" s="108"/>
      <c r="D459" s="108"/>
      <c r="E459" s="152"/>
      <c r="F459" s="208"/>
      <c r="G459" s="166"/>
      <c r="H459" s="152"/>
      <c r="I459" s="108"/>
      <c r="J459" s="240"/>
      <c r="K459" s="167"/>
      <c r="L459" s="167"/>
      <c r="M459" s="28">
        <f>N459+O459</f>
        <v>6098.7999999999993</v>
      </c>
      <c r="N459" s="28">
        <f t="shared" si="287"/>
        <v>0</v>
      </c>
      <c r="O459" s="28">
        <f t="shared" si="287"/>
        <v>6098.7999999999993</v>
      </c>
      <c r="P459" s="102"/>
      <c r="Q459" s="42" t="s">
        <v>7</v>
      </c>
      <c r="R459" s="32"/>
      <c r="S459" s="28">
        <f>T459+U459</f>
        <v>0</v>
      </c>
      <c r="T459" s="28">
        <v>0</v>
      </c>
      <c r="U459" s="28">
        <v>0</v>
      </c>
      <c r="V459" s="29">
        <f>X459</f>
        <v>6098.8</v>
      </c>
      <c r="W459" s="28">
        <v>0</v>
      </c>
      <c r="X459" s="28">
        <v>6098.8</v>
      </c>
      <c r="Y459" s="7">
        <f t="shared" si="286"/>
        <v>0</v>
      </c>
      <c r="Z459" s="7">
        <f t="shared" si="286"/>
        <v>0</v>
      </c>
      <c r="AA459" s="7">
        <f>O459+U459-X459+W459</f>
        <v>-9.0949470177292824E-13</v>
      </c>
      <c r="AB459" s="83"/>
      <c r="AC459" s="83"/>
      <c r="AD459" s="21"/>
    </row>
    <row r="460" spans="1:30" ht="15.75" x14ac:dyDescent="0.2">
      <c r="A460" s="108"/>
      <c r="B460" s="154"/>
      <c r="C460" s="108"/>
      <c r="D460" s="108"/>
      <c r="E460" s="152"/>
      <c r="F460" s="208"/>
      <c r="G460" s="166"/>
      <c r="H460" s="152"/>
      <c r="I460" s="108"/>
      <c r="J460" s="240"/>
      <c r="K460" s="167"/>
      <c r="L460" s="167"/>
      <c r="M460" s="106"/>
      <c r="N460" s="106"/>
      <c r="O460" s="106"/>
      <c r="P460" s="102"/>
      <c r="Q460" s="33" t="s">
        <v>3</v>
      </c>
      <c r="R460" s="48">
        <f>R459</f>
        <v>0</v>
      </c>
      <c r="S460" s="30">
        <f t="shared" ref="S460:X460" si="288">SUM(S456:S459)</f>
        <v>826.35</v>
      </c>
      <c r="T460" s="30">
        <f t="shared" si="288"/>
        <v>413.18</v>
      </c>
      <c r="U460" s="30">
        <f t="shared" si="288"/>
        <v>413.17</v>
      </c>
      <c r="V460" s="30">
        <f t="shared" si="288"/>
        <v>8144.9500000000007</v>
      </c>
      <c r="W460" s="30">
        <f t="shared" si="288"/>
        <v>1023.08</v>
      </c>
      <c r="X460" s="30">
        <f t="shared" si="288"/>
        <v>8144.9500000000007</v>
      </c>
      <c r="Y460" s="107"/>
      <c r="Z460" s="107"/>
      <c r="AA460" s="107"/>
      <c r="AB460" s="83"/>
      <c r="AC460" s="83"/>
      <c r="AD460" s="21"/>
    </row>
    <row r="461" spans="1:30" ht="15.75" customHeight="1" x14ac:dyDescent="0.2">
      <c r="A461" s="108">
        <v>7</v>
      </c>
      <c r="B461" s="154" t="s">
        <v>184</v>
      </c>
      <c r="C461" s="108" t="s">
        <v>100</v>
      </c>
      <c r="D461" s="108"/>
      <c r="E461" s="152" t="s">
        <v>65</v>
      </c>
      <c r="F461" s="208"/>
      <c r="G461" s="166" t="s">
        <v>443</v>
      </c>
      <c r="H461" s="152" t="s">
        <v>93</v>
      </c>
      <c r="I461" s="108"/>
      <c r="J461" s="240"/>
      <c r="K461" s="36">
        <v>45169</v>
      </c>
      <c r="L461" s="36">
        <v>45504</v>
      </c>
      <c r="M461" s="9">
        <f>N461+O461</f>
        <v>7301.2</v>
      </c>
      <c r="N461" s="8">
        <v>1219.8</v>
      </c>
      <c r="O461" s="8">
        <v>6081.4</v>
      </c>
      <c r="P461" s="101" t="s">
        <v>106</v>
      </c>
      <c r="Q461" s="42" t="s">
        <v>4</v>
      </c>
      <c r="R461" s="31"/>
      <c r="S461" s="28">
        <f>T461+U461</f>
        <v>7318.8</v>
      </c>
      <c r="T461" s="28">
        <v>3659.4</v>
      </c>
      <c r="U461" s="28">
        <v>3659.4</v>
      </c>
      <c r="V461" s="29">
        <f>X461</f>
        <v>4881.2700000000004</v>
      </c>
      <c r="W461" s="28">
        <v>3659.4</v>
      </c>
      <c r="X461" s="28">
        <v>4881.2700000000004</v>
      </c>
      <c r="Y461" s="8">
        <f t="shared" ref="Y461:Z464" si="289">M461+S461-V461</f>
        <v>9738.73</v>
      </c>
      <c r="Z461" s="8">
        <f t="shared" si="289"/>
        <v>1219.7999999999997</v>
      </c>
      <c r="AA461" s="8">
        <f>O461+U461-X461+W461</f>
        <v>8518.9299999999985</v>
      </c>
      <c r="AB461" s="83" t="s">
        <v>125</v>
      </c>
      <c r="AC461" s="83"/>
      <c r="AD461" s="21"/>
    </row>
    <row r="462" spans="1:30" ht="15.75" x14ac:dyDescent="0.2">
      <c r="A462" s="108"/>
      <c r="B462" s="154"/>
      <c r="C462" s="108"/>
      <c r="D462" s="108"/>
      <c r="E462" s="152"/>
      <c r="F462" s="208"/>
      <c r="G462" s="166"/>
      <c r="H462" s="152"/>
      <c r="I462" s="108"/>
      <c r="J462" s="240"/>
      <c r="K462" s="35"/>
      <c r="L462" s="35"/>
      <c r="M462" s="8">
        <f>N462+O462</f>
        <v>9738.7299999999977</v>
      </c>
      <c r="N462" s="8">
        <f t="shared" ref="N462:O464" si="290">Z461</f>
        <v>1219.7999999999997</v>
      </c>
      <c r="O462" s="8">
        <f t="shared" si="290"/>
        <v>8518.9299999999985</v>
      </c>
      <c r="P462" s="102"/>
      <c r="Q462" s="42" t="s">
        <v>5</v>
      </c>
      <c r="R462" s="32"/>
      <c r="S462" s="28">
        <f>T462+U462</f>
        <v>7318.8</v>
      </c>
      <c r="T462" s="28">
        <v>3659.4</v>
      </c>
      <c r="U462" s="28">
        <v>3659.4</v>
      </c>
      <c r="V462" s="29">
        <f>X462</f>
        <v>7318.8</v>
      </c>
      <c r="W462" s="28">
        <v>3659.4</v>
      </c>
      <c r="X462" s="28">
        <v>7318.8</v>
      </c>
      <c r="Y462" s="8">
        <f t="shared" si="289"/>
        <v>9738.73</v>
      </c>
      <c r="Z462" s="8">
        <f t="shared" si="289"/>
        <v>1219.7999999999997</v>
      </c>
      <c r="AA462" s="8">
        <f>O462+U462-X462+W462</f>
        <v>8518.9299999999985</v>
      </c>
      <c r="AB462" s="83"/>
      <c r="AC462" s="83"/>
      <c r="AD462" s="21"/>
    </row>
    <row r="463" spans="1:30" ht="15.75" x14ac:dyDescent="0.2">
      <c r="A463" s="108"/>
      <c r="B463" s="154"/>
      <c r="C463" s="108"/>
      <c r="D463" s="108"/>
      <c r="E463" s="152"/>
      <c r="F463" s="208"/>
      <c r="G463" s="166"/>
      <c r="H463" s="152"/>
      <c r="I463" s="108"/>
      <c r="J463" s="240"/>
      <c r="K463" s="35">
        <v>45535</v>
      </c>
      <c r="L463" s="35">
        <v>45838</v>
      </c>
      <c r="M463" s="8">
        <f>N463+O463</f>
        <v>9738.7299999999977</v>
      </c>
      <c r="N463" s="8">
        <f t="shared" si="290"/>
        <v>1219.7999999999997</v>
      </c>
      <c r="O463" s="8">
        <f t="shared" si="290"/>
        <v>8518.9299999999985</v>
      </c>
      <c r="P463" s="102"/>
      <c r="Q463" s="42" t="s">
        <v>6</v>
      </c>
      <c r="R463" s="32"/>
      <c r="S463" s="28">
        <f>T463+U463</f>
        <v>7318.8</v>
      </c>
      <c r="T463" s="28">
        <v>3659.4</v>
      </c>
      <c r="U463" s="28">
        <v>3659.4</v>
      </c>
      <c r="V463" s="29">
        <f>X463</f>
        <v>4879.2</v>
      </c>
      <c r="W463" s="28">
        <v>3659.4</v>
      </c>
      <c r="X463" s="28">
        <v>4879.2</v>
      </c>
      <c r="Y463" s="8">
        <f t="shared" si="289"/>
        <v>12178.329999999998</v>
      </c>
      <c r="Z463" s="8">
        <f t="shared" si="289"/>
        <v>1219.7999999999997</v>
      </c>
      <c r="AA463" s="8">
        <f>O463+U463-X463+W463</f>
        <v>10958.529999999999</v>
      </c>
      <c r="AB463" s="83"/>
      <c r="AC463" s="83"/>
      <c r="AD463" s="21"/>
    </row>
    <row r="464" spans="1:30" ht="15.75" x14ac:dyDescent="0.2">
      <c r="A464" s="108"/>
      <c r="B464" s="154"/>
      <c r="C464" s="108"/>
      <c r="D464" s="108"/>
      <c r="E464" s="152"/>
      <c r="F464" s="208"/>
      <c r="G464" s="166"/>
      <c r="H464" s="152"/>
      <c r="I464" s="108"/>
      <c r="J464" s="240"/>
      <c r="K464" s="36"/>
      <c r="L464" s="36"/>
      <c r="M464" s="8">
        <f>N464+O464</f>
        <v>12178.329999999998</v>
      </c>
      <c r="N464" s="8">
        <f t="shared" si="290"/>
        <v>1219.7999999999997</v>
      </c>
      <c r="O464" s="8">
        <f t="shared" si="290"/>
        <v>10958.529999999999</v>
      </c>
      <c r="P464" s="102"/>
      <c r="Q464" s="42" t="s">
        <v>7</v>
      </c>
      <c r="R464" s="32"/>
      <c r="S464" s="28">
        <f>T464+U464</f>
        <v>7318.8</v>
      </c>
      <c r="T464" s="28">
        <v>3659.4</v>
      </c>
      <c r="U464" s="28">
        <v>3659.4</v>
      </c>
      <c r="V464" s="29">
        <f>X464</f>
        <v>14637.63</v>
      </c>
      <c r="W464" s="28">
        <v>3659.4</v>
      </c>
      <c r="X464" s="28">
        <v>14637.63</v>
      </c>
      <c r="Y464" s="7">
        <f t="shared" si="289"/>
        <v>4859.4999999999982</v>
      </c>
      <c r="Z464" s="7">
        <f t="shared" si="289"/>
        <v>1219.7999999999997</v>
      </c>
      <c r="AA464" s="7">
        <f>O464+U464-X464+W464</f>
        <v>3639.6999999999994</v>
      </c>
      <c r="AB464" s="83"/>
      <c r="AC464" s="83"/>
      <c r="AD464" s="21"/>
    </row>
    <row r="465" spans="1:30" ht="15.75" x14ac:dyDescent="0.2">
      <c r="A465" s="108"/>
      <c r="B465" s="154"/>
      <c r="C465" s="108"/>
      <c r="D465" s="108"/>
      <c r="E465" s="152"/>
      <c r="F465" s="208"/>
      <c r="G465" s="166"/>
      <c r="H465" s="152"/>
      <c r="I465" s="108"/>
      <c r="J465" s="240"/>
      <c r="K465" s="37"/>
      <c r="L465" s="37"/>
      <c r="M465" s="106"/>
      <c r="N465" s="106"/>
      <c r="O465" s="106"/>
      <c r="P465" s="102"/>
      <c r="Q465" s="33" t="s">
        <v>3</v>
      </c>
      <c r="R465" s="48">
        <f>R464</f>
        <v>0</v>
      </c>
      <c r="S465" s="30">
        <f t="shared" ref="S465:X465" si="291">SUM(S461:S464)</f>
        <v>29275.200000000001</v>
      </c>
      <c r="T465" s="30">
        <f t="shared" si="291"/>
        <v>14637.6</v>
      </c>
      <c r="U465" s="30">
        <f t="shared" si="291"/>
        <v>14637.6</v>
      </c>
      <c r="V465" s="30">
        <f t="shared" si="291"/>
        <v>31716.9</v>
      </c>
      <c r="W465" s="30">
        <f t="shared" si="291"/>
        <v>14637.6</v>
      </c>
      <c r="X465" s="30">
        <f t="shared" si="291"/>
        <v>31716.9</v>
      </c>
      <c r="Y465" s="107"/>
      <c r="Z465" s="107"/>
      <c r="AA465" s="107"/>
      <c r="AB465" s="83"/>
      <c r="AC465" s="83"/>
      <c r="AD465" s="21"/>
    </row>
    <row r="466" spans="1:30" ht="15.75" customHeight="1" x14ac:dyDescent="0.2">
      <c r="A466" s="108">
        <v>8</v>
      </c>
      <c r="B466" s="154" t="s">
        <v>184</v>
      </c>
      <c r="C466" s="108" t="s">
        <v>108</v>
      </c>
      <c r="D466" s="108"/>
      <c r="E466" s="152" t="s">
        <v>65</v>
      </c>
      <c r="F466" s="208"/>
      <c r="G466" s="166" t="s">
        <v>115</v>
      </c>
      <c r="H466" s="152" t="s">
        <v>93</v>
      </c>
      <c r="I466" s="108"/>
      <c r="J466" s="240"/>
      <c r="K466" s="167">
        <v>45169</v>
      </c>
      <c r="L466" s="167">
        <v>45504</v>
      </c>
      <c r="M466" s="9">
        <f>N466+O466</f>
        <v>1219.25</v>
      </c>
      <c r="N466" s="8">
        <v>609.9</v>
      </c>
      <c r="O466" s="8">
        <v>609.35</v>
      </c>
      <c r="P466" s="101" t="s">
        <v>106</v>
      </c>
      <c r="Q466" s="42" t="s">
        <v>4</v>
      </c>
      <c r="R466" s="31"/>
      <c r="S466" s="28">
        <f>T466+U466</f>
        <v>3659.4</v>
      </c>
      <c r="T466" s="28">
        <v>1829.7</v>
      </c>
      <c r="U466" s="28">
        <v>1829.7</v>
      </c>
      <c r="V466" s="29">
        <f>X466</f>
        <v>0</v>
      </c>
      <c r="W466" s="28">
        <v>1829.7</v>
      </c>
      <c r="X466" s="28">
        <v>0</v>
      </c>
      <c r="Y466" s="8">
        <f t="shared" ref="Y466:Z469" si="292">M466+S466-V466</f>
        <v>4878.6499999999996</v>
      </c>
      <c r="Z466" s="8">
        <f t="shared" si="292"/>
        <v>609.89999999999986</v>
      </c>
      <c r="AA466" s="8">
        <f>O466+U466-X466+W466</f>
        <v>4268.75</v>
      </c>
      <c r="AB466" s="83" t="s">
        <v>125</v>
      </c>
      <c r="AC466" s="83"/>
      <c r="AD466" s="21"/>
    </row>
    <row r="467" spans="1:30" ht="15.75" x14ac:dyDescent="0.2">
      <c r="A467" s="108"/>
      <c r="B467" s="154"/>
      <c r="C467" s="108"/>
      <c r="D467" s="108"/>
      <c r="E467" s="152"/>
      <c r="F467" s="208"/>
      <c r="G467" s="166"/>
      <c r="H467" s="152"/>
      <c r="I467" s="108"/>
      <c r="J467" s="240"/>
      <c r="K467" s="167"/>
      <c r="L467" s="167"/>
      <c r="M467" s="8">
        <f>N467+O467</f>
        <v>4878.6499999999996</v>
      </c>
      <c r="N467" s="8">
        <f t="shared" ref="N467:O469" si="293">Z466</f>
        <v>609.89999999999986</v>
      </c>
      <c r="O467" s="8">
        <f t="shared" si="293"/>
        <v>4268.75</v>
      </c>
      <c r="P467" s="102"/>
      <c r="Q467" s="42" t="s">
        <v>5</v>
      </c>
      <c r="R467" s="32"/>
      <c r="S467" s="28">
        <f>T467+U467</f>
        <v>3659.4</v>
      </c>
      <c r="T467" s="28">
        <v>1829.7</v>
      </c>
      <c r="U467" s="28">
        <v>1829.7</v>
      </c>
      <c r="V467" s="29">
        <f>X467</f>
        <v>3659.4</v>
      </c>
      <c r="W467" s="28">
        <v>1829.7</v>
      </c>
      <c r="X467" s="28">
        <v>3659.4</v>
      </c>
      <c r="Y467" s="8">
        <f t="shared" si="292"/>
        <v>4878.6499999999996</v>
      </c>
      <c r="Z467" s="8">
        <f t="shared" si="292"/>
        <v>609.89999999999986</v>
      </c>
      <c r="AA467" s="8">
        <f>O467+U467-X467+W467</f>
        <v>4268.75</v>
      </c>
      <c r="AB467" s="83"/>
      <c r="AC467" s="83"/>
      <c r="AD467" s="21"/>
    </row>
    <row r="468" spans="1:30" ht="15.75" x14ac:dyDescent="0.2">
      <c r="A468" s="108"/>
      <c r="B468" s="154"/>
      <c r="C468" s="108"/>
      <c r="D468" s="108"/>
      <c r="E468" s="152"/>
      <c r="F468" s="208"/>
      <c r="G468" s="166"/>
      <c r="H468" s="152"/>
      <c r="I468" s="108"/>
      <c r="J468" s="240"/>
      <c r="K468" s="167"/>
      <c r="L468" s="167"/>
      <c r="M468" s="8">
        <f>N468+O468</f>
        <v>4878.6499999999996</v>
      </c>
      <c r="N468" s="8">
        <f t="shared" si="293"/>
        <v>609.89999999999986</v>
      </c>
      <c r="O468" s="8">
        <f t="shared" si="293"/>
        <v>4268.75</v>
      </c>
      <c r="P468" s="102"/>
      <c r="Q468" s="42" t="s">
        <v>6</v>
      </c>
      <c r="R468" s="32"/>
      <c r="S468" s="28">
        <f>T468+U468</f>
        <v>3659.4</v>
      </c>
      <c r="T468" s="28">
        <v>1829.7</v>
      </c>
      <c r="U468" s="28">
        <v>1829.7</v>
      </c>
      <c r="V468" s="29">
        <f>X468</f>
        <v>4879.2</v>
      </c>
      <c r="W468" s="28">
        <v>1829.7</v>
      </c>
      <c r="X468" s="28">
        <v>4879.2</v>
      </c>
      <c r="Y468" s="8">
        <f t="shared" si="292"/>
        <v>3658.8499999999995</v>
      </c>
      <c r="Z468" s="8">
        <f t="shared" si="292"/>
        <v>609.89999999999986</v>
      </c>
      <c r="AA468" s="8">
        <f>O468+U468-X468+W468</f>
        <v>3048.95</v>
      </c>
      <c r="AB468" s="83"/>
      <c r="AC468" s="83"/>
      <c r="AD468" s="21"/>
    </row>
    <row r="469" spans="1:30" ht="15.75" x14ac:dyDescent="0.2">
      <c r="A469" s="108"/>
      <c r="B469" s="154"/>
      <c r="C469" s="108"/>
      <c r="D469" s="108"/>
      <c r="E469" s="152"/>
      <c r="F469" s="208"/>
      <c r="G469" s="166"/>
      <c r="H469" s="152"/>
      <c r="I469" s="108"/>
      <c r="J469" s="240"/>
      <c r="K469" s="167"/>
      <c r="L469" s="167"/>
      <c r="M469" s="8">
        <f>N469+O469</f>
        <v>3658.8499999999995</v>
      </c>
      <c r="N469" s="8">
        <f t="shared" si="293"/>
        <v>609.89999999999986</v>
      </c>
      <c r="O469" s="8">
        <f t="shared" si="293"/>
        <v>3048.95</v>
      </c>
      <c r="P469" s="102"/>
      <c r="Q469" s="42" t="s">
        <v>7</v>
      </c>
      <c r="R469" s="32"/>
      <c r="S469" s="28">
        <f>T469+U469</f>
        <v>3659.4</v>
      </c>
      <c r="T469" s="28">
        <v>1829.7</v>
      </c>
      <c r="U469" s="28">
        <v>1829.7</v>
      </c>
      <c r="V469" s="29">
        <f>X469</f>
        <v>4879.2</v>
      </c>
      <c r="W469" s="28">
        <v>1829.7</v>
      </c>
      <c r="X469" s="28">
        <v>4879.2</v>
      </c>
      <c r="Y469" s="7">
        <f t="shared" si="292"/>
        <v>2439.0500000000002</v>
      </c>
      <c r="Z469" s="7">
        <f t="shared" si="292"/>
        <v>609.89999999999986</v>
      </c>
      <c r="AA469" s="7">
        <f>O469+U469-X469+W469</f>
        <v>1829.1499999999999</v>
      </c>
      <c r="AB469" s="83"/>
      <c r="AC469" s="83"/>
      <c r="AD469" s="21"/>
    </row>
    <row r="470" spans="1:30" ht="15.75" x14ac:dyDescent="0.2">
      <c r="A470" s="108"/>
      <c r="B470" s="154"/>
      <c r="C470" s="108"/>
      <c r="D470" s="108"/>
      <c r="E470" s="152"/>
      <c r="F470" s="208"/>
      <c r="G470" s="166"/>
      <c r="H470" s="152"/>
      <c r="I470" s="108"/>
      <c r="J470" s="240"/>
      <c r="K470" s="167"/>
      <c r="L470" s="167"/>
      <c r="M470" s="106"/>
      <c r="N470" s="106"/>
      <c r="O470" s="106"/>
      <c r="P470" s="102"/>
      <c r="Q470" s="33" t="s">
        <v>3</v>
      </c>
      <c r="R470" s="48">
        <f>R469</f>
        <v>0</v>
      </c>
      <c r="S470" s="30">
        <f t="shared" ref="S470:X470" si="294">SUM(S466:S469)</f>
        <v>14637.6</v>
      </c>
      <c r="T470" s="30">
        <f t="shared" si="294"/>
        <v>7318.8</v>
      </c>
      <c r="U470" s="30">
        <f t="shared" si="294"/>
        <v>7318.8</v>
      </c>
      <c r="V470" s="30">
        <f t="shared" si="294"/>
        <v>13417.8</v>
      </c>
      <c r="W470" s="30">
        <f t="shared" si="294"/>
        <v>7318.8</v>
      </c>
      <c r="X470" s="30">
        <f t="shared" si="294"/>
        <v>13417.8</v>
      </c>
      <c r="Y470" s="107"/>
      <c r="Z470" s="107"/>
      <c r="AA470" s="107"/>
      <c r="AB470" s="83"/>
      <c r="AC470" s="83"/>
      <c r="AD470" s="21"/>
    </row>
    <row r="471" spans="1:30" ht="15.75" customHeight="1" x14ac:dyDescent="0.2">
      <c r="A471" s="108">
        <v>9</v>
      </c>
      <c r="B471" s="154" t="s">
        <v>184</v>
      </c>
      <c r="C471" s="108" t="s">
        <v>109</v>
      </c>
      <c r="D471" s="108"/>
      <c r="E471" s="152" t="s">
        <v>65</v>
      </c>
      <c r="F471" s="208"/>
      <c r="G471" s="166" t="s">
        <v>116</v>
      </c>
      <c r="H471" s="152" t="s">
        <v>93</v>
      </c>
      <c r="I471" s="108"/>
      <c r="J471" s="240"/>
      <c r="K471" s="36">
        <v>45169</v>
      </c>
      <c r="L471" s="36">
        <v>45504</v>
      </c>
      <c r="M471" s="9">
        <f>N471+O471</f>
        <v>7625.22</v>
      </c>
      <c r="N471" s="8">
        <v>1906.3</v>
      </c>
      <c r="O471" s="8">
        <v>5718.92</v>
      </c>
      <c r="P471" s="101" t="s">
        <v>106</v>
      </c>
      <c r="Q471" s="42" t="s">
        <v>4</v>
      </c>
      <c r="R471" s="31"/>
      <c r="S471" s="28">
        <f>T471+U471</f>
        <v>4328.5200000000004</v>
      </c>
      <c r="T471" s="28">
        <v>2164.2600000000002</v>
      </c>
      <c r="U471" s="28">
        <v>2164.2600000000002</v>
      </c>
      <c r="V471" s="29">
        <f>X471</f>
        <v>7625.22</v>
      </c>
      <c r="W471" s="28">
        <v>3460.66</v>
      </c>
      <c r="X471" s="28">
        <v>7625.22</v>
      </c>
      <c r="Y471" s="8">
        <f t="shared" ref="Y471:Z474" si="295">M471+S471-V471</f>
        <v>4328.5200000000013</v>
      </c>
      <c r="Z471" s="8">
        <f t="shared" si="295"/>
        <v>609.90000000000055</v>
      </c>
      <c r="AA471" s="8">
        <f>O471+U471-X471+W471</f>
        <v>3718.62</v>
      </c>
      <c r="AB471" s="83" t="s">
        <v>125</v>
      </c>
      <c r="AC471" s="83"/>
      <c r="AD471" s="21"/>
    </row>
    <row r="472" spans="1:30" ht="15.75" x14ac:dyDescent="0.2">
      <c r="A472" s="108"/>
      <c r="B472" s="154"/>
      <c r="C472" s="108"/>
      <c r="D472" s="108"/>
      <c r="E472" s="152"/>
      <c r="F472" s="208"/>
      <c r="G472" s="166"/>
      <c r="H472" s="152"/>
      <c r="I472" s="108"/>
      <c r="J472" s="240"/>
      <c r="K472" s="38"/>
      <c r="L472" s="38"/>
      <c r="M472" s="8">
        <f>N472+O472</f>
        <v>4328.5200000000004</v>
      </c>
      <c r="N472" s="8">
        <f t="shared" ref="N472:O474" si="296">Z471</f>
        <v>609.90000000000055</v>
      </c>
      <c r="O472" s="8">
        <f t="shared" si="296"/>
        <v>3718.62</v>
      </c>
      <c r="P472" s="102"/>
      <c r="Q472" s="42" t="s">
        <v>5</v>
      </c>
      <c r="R472" s="32"/>
      <c r="S472" s="28">
        <f>T472+U472</f>
        <v>11092.12</v>
      </c>
      <c r="T472" s="28">
        <v>5546.06</v>
      </c>
      <c r="U472" s="28">
        <v>5546.06</v>
      </c>
      <c r="V472" s="29">
        <f>X472</f>
        <v>11608.03</v>
      </c>
      <c r="W472" s="28">
        <v>4249.66</v>
      </c>
      <c r="X472" s="28">
        <v>11608.03</v>
      </c>
      <c r="Y472" s="8">
        <f t="shared" si="295"/>
        <v>3812.6100000000006</v>
      </c>
      <c r="Z472" s="8">
        <f t="shared" si="295"/>
        <v>1906.3000000000011</v>
      </c>
      <c r="AA472" s="8">
        <f>O472+U472-X472+W472</f>
        <v>1906.3099999999995</v>
      </c>
      <c r="AB472" s="83"/>
      <c r="AC472" s="83"/>
      <c r="AD472" s="21"/>
    </row>
    <row r="473" spans="1:30" ht="15.75" x14ac:dyDescent="0.2">
      <c r="A473" s="108"/>
      <c r="B473" s="154"/>
      <c r="C473" s="108"/>
      <c r="D473" s="108"/>
      <c r="E473" s="152"/>
      <c r="F473" s="208"/>
      <c r="G473" s="166"/>
      <c r="H473" s="152"/>
      <c r="I473" s="108"/>
      <c r="J473" s="240"/>
      <c r="K473" s="35">
        <v>45535</v>
      </c>
      <c r="L473" s="35">
        <v>45838</v>
      </c>
      <c r="M473" s="8">
        <f>N473+O473</f>
        <v>3812.6100000000006</v>
      </c>
      <c r="N473" s="8">
        <f t="shared" si="296"/>
        <v>1906.3000000000011</v>
      </c>
      <c r="O473" s="8">
        <f t="shared" si="296"/>
        <v>1906.3099999999995</v>
      </c>
      <c r="P473" s="102"/>
      <c r="Q473" s="42" t="s">
        <v>6</v>
      </c>
      <c r="R473" s="32"/>
      <c r="S473" s="28">
        <f>T473+U473</f>
        <v>11437.84</v>
      </c>
      <c r="T473" s="28">
        <v>5718.92</v>
      </c>
      <c r="U473" s="28">
        <v>5718.92</v>
      </c>
      <c r="V473" s="29">
        <f>X473</f>
        <v>7625.22</v>
      </c>
      <c r="W473" s="28">
        <v>5718.93</v>
      </c>
      <c r="X473" s="28">
        <v>7625.22</v>
      </c>
      <c r="Y473" s="8">
        <f t="shared" si="295"/>
        <v>7625.2300000000005</v>
      </c>
      <c r="Z473" s="8">
        <f t="shared" si="295"/>
        <v>1906.2900000000009</v>
      </c>
      <c r="AA473" s="8">
        <f>O473+U473-X473+W473</f>
        <v>5718.94</v>
      </c>
      <c r="AB473" s="83"/>
      <c r="AC473" s="83"/>
      <c r="AD473" s="21"/>
    </row>
    <row r="474" spans="1:30" ht="15.75" x14ac:dyDescent="0.2">
      <c r="A474" s="108"/>
      <c r="B474" s="154"/>
      <c r="C474" s="108"/>
      <c r="D474" s="108"/>
      <c r="E474" s="152"/>
      <c r="F474" s="208"/>
      <c r="G474" s="166"/>
      <c r="H474" s="152"/>
      <c r="I474" s="108"/>
      <c r="J474" s="240"/>
      <c r="K474" s="38"/>
      <c r="L474" s="38"/>
      <c r="M474" s="8">
        <f>N474+O474</f>
        <v>7625.2300000000005</v>
      </c>
      <c r="N474" s="8">
        <f t="shared" si="296"/>
        <v>1906.2900000000009</v>
      </c>
      <c r="O474" s="8">
        <f t="shared" si="296"/>
        <v>5718.94</v>
      </c>
      <c r="P474" s="102"/>
      <c r="Q474" s="42" t="s">
        <v>7</v>
      </c>
      <c r="R474" s="32"/>
      <c r="S474" s="28">
        <f>T474+U474</f>
        <v>10434.18</v>
      </c>
      <c r="T474" s="28">
        <v>5217.09</v>
      </c>
      <c r="U474" s="28">
        <v>5217.09</v>
      </c>
      <c r="V474" s="29">
        <f>X474</f>
        <v>15250.44</v>
      </c>
      <c r="W474" s="28">
        <v>5718.93</v>
      </c>
      <c r="X474" s="28">
        <v>15250.44</v>
      </c>
      <c r="Y474" s="7">
        <f t="shared" si="295"/>
        <v>2808.9699999999993</v>
      </c>
      <c r="Z474" s="7">
        <f t="shared" si="295"/>
        <v>1404.4500000000007</v>
      </c>
      <c r="AA474" s="7">
        <f>O474+U474-X474+W474</f>
        <v>1404.5199999999986</v>
      </c>
      <c r="AB474" s="83"/>
      <c r="AC474" s="83"/>
      <c r="AD474" s="21"/>
    </row>
    <row r="475" spans="1:30" ht="23.25" customHeight="1" x14ac:dyDescent="0.2">
      <c r="A475" s="108"/>
      <c r="B475" s="154"/>
      <c r="C475" s="108"/>
      <c r="D475" s="108"/>
      <c r="E475" s="152"/>
      <c r="F475" s="208"/>
      <c r="G475" s="166"/>
      <c r="H475" s="152"/>
      <c r="I475" s="108"/>
      <c r="J475" s="240"/>
      <c r="K475" s="39"/>
      <c r="L475" s="39"/>
      <c r="M475" s="106"/>
      <c r="N475" s="106"/>
      <c r="O475" s="106"/>
      <c r="P475" s="102"/>
      <c r="Q475" s="33" t="s">
        <v>3</v>
      </c>
      <c r="R475" s="48">
        <f>R474</f>
        <v>0</v>
      </c>
      <c r="S475" s="30">
        <f t="shared" ref="S475:X475" si="297">SUM(S471:S474)</f>
        <v>37292.660000000003</v>
      </c>
      <c r="T475" s="30">
        <f t="shared" si="297"/>
        <v>18646.330000000002</v>
      </c>
      <c r="U475" s="30">
        <f t="shared" si="297"/>
        <v>18646.330000000002</v>
      </c>
      <c r="V475" s="30">
        <f t="shared" si="297"/>
        <v>42108.91</v>
      </c>
      <c r="W475" s="30">
        <f t="shared" si="297"/>
        <v>19148.18</v>
      </c>
      <c r="X475" s="30">
        <f t="shared" si="297"/>
        <v>42108.91</v>
      </c>
      <c r="Y475" s="107"/>
      <c r="Z475" s="107"/>
      <c r="AA475" s="107"/>
      <c r="AB475" s="83"/>
      <c r="AC475" s="83"/>
      <c r="AD475" s="21"/>
    </row>
    <row r="476" spans="1:30" ht="15.75" customHeight="1" x14ac:dyDescent="0.2">
      <c r="A476" s="108">
        <v>10</v>
      </c>
      <c r="B476" s="154" t="s">
        <v>184</v>
      </c>
      <c r="C476" s="108" t="s">
        <v>284</v>
      </c>
      <c r="D476" s="108"/>
      <c r="E476" s="152" t="s">
        <v>65</v>
      </c>
      <c r="F476" s="208"/>
      <c r="G476" s="166" t="s">
        <v>113</v>
      </c>
      <c r="H476" s="152" t="s">
        <v>93</v>
      </c>
      <c r="I476" s="108"/>
      <c r="J476" s="240"/>
      <c r="K476" s="243">
        <v>45092</v>
      </c>
      <c r="L476" s="243">
        <v>45169</v>
      </c>
      <c r="M476" s="9">
        <f>N476+O476</f>
        <v>650.55999999999995</v>
      </c>
      <c r="N476" s="8">
        <v>0</v>
      </c>
      <c r="O476" s="8">
        <v>650.55999999999995</v>
      </c>
      <c r="P476" s="101" t="s">
        <v>106</v>
      </c>
      <c r="Q476" s="42" t="s">
        <v>4</v>
      </c>
      <c r="R476" s="31"/>
      <c r="S476" s="28">
        <f>T476+U476</f>
        <v>0</v>
      </c>
      <c r="T476" s="28">
        <v>0</v>
      </c>
      <c r="U476" s="29">
        <v>0</v>
      </c>
      <c r="V476" s="29">
        <f>X476</f>
        <v>0</v>
      </c>
      <c r="W476" s="28">
        <v>0</v>
      </c>
      <c r="X476" s="28">
        <v>0</v>
      </c>
      <c r="Y476" s="8">
        <f t="shared" ref="Y476:Z479" si="298">M476+S476-V476</f>
        <v>650.55999999999995</v>
      </c>
      <c r="Z476" s="8">
        <f t="shared" si="298"/>
        <v>0</v>
      </c>
      <c r="AA476" s="8">
        <f>O476+U476-X476+W476</f>
        <v>650.55999999999995</v>
      </c>
      <c r="AB476" s="83" t="s">
        <v>125</v>
      </c>
      <c r="AC476" s="83"/>
      <c r="AD476" s="21"/>
    </row>
    <row r="477" spans="1:30" ht="15.75" x14ac:dyDescent="0.2">
      <c r="A477" s="108"/>
      <c r="B477" s="154"/>
      <c r="C477" s="108"/>
      <c r="D477" s="108"/>
      <c r="E477" s="152"/>
      <c r="F477" s="208"/>
      <c r="G477" s="166"/>
      <c r="H477" s="152"/>
      <c r="I477" s="108"/>
      <c r="J477" s="240"/>
      <c r="K477" s="244"/>
      <c r="L477" s="244"/>
      <c r="M477" s="8">
        <f>N477+O477</f>
        <v>650.55999999999995</v>
      </c>
      <c r="N477" s="8">
        <f t="shared" ref="N477:O479" si="299">Z476</f>
        <v>0</v>
      </c>
      <c r="O477" s="8">
        <f t="shared" si="299"/>
        <v>650.55999999999995</v>
      </c>
      <c r="P477" s="102"/>
      <c r="Q477" s="42" t="s">
        <v>5</v>
      </c>
      <c r="R477" s="32"/>
      <c r="S477" s="28">
        <f>T477+U477</f>
        <v>0</v>
      </c>
      <c r="T477" s="28">
        <v>0</v>
      </c>
      <c r="U477" s="29">
        <v>0</v>
      </c>
      <c r="V477" s="29">
        <f>X477</f>
        <v>0</v>
      </c>
      <c r="W477" s="28">
        <v>0</v>
      </c>
      <c r="X477" s="28">
        <v>0</v>
      </c>
      <c r="Y477" s="8">
        <f t="shared" si="298"/>
        <v>650.55999999999995</v>
      </c>
      <c r="Z477" s="8">
        <f t="shared" si="298"/>
        <v>0</v>
      </c>
      <c r="AA477" s="8">
        <f>O477+U477-X477+W477</f>
        <v>650.55999999999995</v>
      </c>
      <c r="AB477" s="83"/>
      <c r="AC477" s="83"/>
      <c r="AD477" s="21"/>
    </row>
    <row r="478" spans="1:30" ht="15.75" x14ac:dyDescent="0.2">
      <c r="A478" s="108"/>
      <c r="B478" s="154"/>
      <c r="C478" s="108"/>
      <c r="D478" s="108"/>
      <c r="E478" s="152"/>
      <c r="F478" s="208"/>
      <c r="G478" s="166"/>
      <c r="H478" s="152"/>
      <c r="I478" s="108"/>
      <c r="J478" s="240"/>
      <c r="K478" s="244"/>
      <c r="L478" s="244"/>
      <c r="M478" s="8">
        <f>N478+O478</f>
        <v>650.55999999999995</v>
      </c>
      <c r="N478" s="8">
        <f t="shared" si="299"/>
        <v>0</v>
      </c>
      <c r="O478" s="8">
        <f t="shared" si="299"/>
        <v>650.55999999999995</v>
      </c>
      <c r="P478" s="102"/>
      <c r="Q478" s="42" t="s">
        <v>6</v>
      </c>
      <c r="R478" s="32"/>
      <c r="S478" s="28">
        <f>T478+U478</f>
        <v>0</v>
      </c>
      <c r="T478" s="28">
        <v>0</v>
      </c>
      <c r="U478" s="29">
        <v>0</v>
      </c>
      <c r="V478" s="29">
        <f>X478</f>
        <v>0</v>
      </c>
      <c r="W478" s="28">
        <v>0</v>
      </c>
      <c r="X478" s="28">
        <v>0</v>
      </c>
      <c r="Y478" s="8">
        <f t="shared" si="298"/>
        <v>650.55999999999995</v>
      </c>
      <c r="Z478" s="8">
        <f t="shared" si="298"/>
        <v>0</v>
      </c>
      <c r="AA478" s="8">
        <f>O478+U478-X478+W478</f>
        <v>650.55999999999995</v>
      </c>
      <c r="AB478" s="83"/>
      <c r="AC478" s="83"/>
      <c r="AD478" s="21"/>
    </row>
    <row r="479" spans="1:30" ht="15.75" x14ac:dyDescent="0.2">
      <c r="A479" s="108"/>
      <c r="B479" s="154"/>
      <c r="C479" s="108"/>
      <c r="D479" s="108"/>
      <c r="E479" s="152"/>
      <c r="F479" s="208"/>
      <c r="G479" s="166"/>
      <c r="H479" s="152"/>
      <c r="I479" s="108"/>
      <c r="J479" s="240"/>
      <c r="K479" s="244"/>
      <c r="L479" s="244"/>
      <c r="M479" s="8">
        <f>N479+O479</f>
        <v>650.55999999999995</v>
      </c>
      <c r="N479" s="8">
        <f t="shared" si="299"/>
        <v>0</v>
      </c>
      <c r="O479" s="8">
        <f t="shared" si="299"/>
        <v>650.55999999999995</v>
      </c>
      <c r="P479" s="102"/>
      <c r="Q479" s="42" t="s">
        <v>7</v>
      </c>
      <c r="R479" s="32"/>
      <c r="S479" s="28">
        <f>T479+U479</f>
        <v>0</v>
      </c>
      <c r="T479" s="28">
        <v>0</v>
      </c>
      <c r="U479" s="29">
        <v>0</v>
      </c>
      <c r="V479" s="29">
        <f>X479</f>
        <v>0</v>
      </c>
      <c r="W479" s="28">
        <v>0</v>
      </c>
      <c r="X479" s="28">
        <v>0</v>
      </c>
      <c r="Y479" s="7">
        <f t="shared" si="298"/>
        <v>650.55999999999995</v>
      </c>
      <c r="Z479" s="7">
        <f t="shared" si="298"/>
        <v>0</v>
      </c>
      <c r="AA479" s="7">
        <f>O479+U479-X479+W479</f>
        <v>650.55999999999995</v>
      </c>
      <c r="AB479" s="83"/>
      <c r="AC479" s="83"/>
      <c r="AD479" s="21" t="s">
        <v>269</v>
      </c>
    </row>
    <row r="480" spans="1:30" ht="26.25" customHeight="1" x14ac:dyDescent="0.2">
      <c r="A480" s="108"/>
      <c r="B480" s="154"/>
      <c r="C480" s="108"/>
      <c r="D480" s="108"/>
      <c r="E480" s="152"/>
      <c r="F480" s="208"/>
      <c r="G480" s="166"/>
      <c r="H480" s="152"/>
      <c r="I480" s="108"/>
      <c r="J480" s="240"/>
      <c r="K480" s="244"/>
      <c r="L480" s="244"/>
      <c r="M480" s="106"/>
      <c r="N480" s="106"/>
      <c r="O480" s="106"/>
      <c r="P480" s="102"/>
      <c r="Q480" s="33" t="s">
        <v>3</v>
      </c>
      <c r="R480" s="48">
        <f>R479</f>
        <v>0</v>
      </c>
      <c r="S480" s="30">
        <f t="shared" ref="S480:X480" si="300">SUM(S476:S479)</f>
        <v>0</v>
      </c>
      <c r="T480" s="30">
        <f t="shared" si="300"/>
        <v>0</v>
      </c>
      <c r="U480" s="30">
        <f t="shared" si="300"/>
        <v>0</v>
      </c>
      <c r="V480" s="30">
        <f t="shared" si="300"/>
        <v>0</v>
      </c>
      <c r="W480" s="30">
        <f t="shared" si="300"/>
        <v>0</v>
      </c>
      <c r="X480" s="30">
        <f t="shared" si="300"/>
        <v>0</v>
      </c>
      <c r="Y480" s="107"/>
      <c r="Z480" s="107"/>
      <c r="AA480" s="107"/>
      <c r="AB480" s="83"/>
      <c r="AC480" s="83"/>
      <c r="AD480" s="21"/>
    </row>
    <row r="481" spans="1:30" ht="15.75" customHeight="1" x14ac:dyDescent="0.2">
      <c r="A481" s="108">
        <v>11</v>
      </c>
      <c r="B481" s="154" t="s">
        <v>184</v>
      </c>
      <c r="C481" s="108" t="s">
        <v>101</v>
      </c>
      <c r="D481" s="108"/>
      <c r="E481" s="152" t="s">
        <v>65</v>
      </c>
      <c r="F481" s="208"/>
      <c r="G481" s="166" t="s">
        <v>110</v>
      </c>
      <c r="H481" s="152" t="s">
        <v>93</v>
      </c>
      <c r="I481" s="108"/>
      <c r="J481" s="240"/>
      <c r="K481" s="245">
        <v>44317</v>
      </c>
      <c r="L481" s="243">
        <v>44500</v>
      </c>
      <c r="M481" s="9">
        <f>N481+O481</f>
        <v>13707.6</v>
      </c>
      <c r="N481" s="8">
        <v>0</v>
      </c>
      <c r="O481" s="8">
        <v>13707.6</v>
      </c>
      <c r="P481" s="101" t="s">
        <v>106</v>
      </c>
      <c r="Q481" s="42" t="s">
        <v>4</v>
      </c>
      <c r="R481" s="31"/>
      <c r="S481" s="28">
        <f>T481+U481</f>
        <v>0</v>
      </c>
      <c r="T481" s="28">
        <v>0</v>
      </c>
      <c r="U481" s="29">
        <v>0</v>
      </c>
      <c r="V481" s="29">
        <f>X481</f>
        <v>0</v>
      </c>
      <c r="W481" s="28">
        <v>0</v>
      </c>
      <c r="X481" s="28">
        <v>0</v>
      </c>
      <c r="Y481" s="8">
        <f t="shared" ref="Y481:Z484" si="301">M481+S481-V481</f>
        <v>13707.6</v>
      </c>
      <c r="Z481" s="8">
        <f t="shared" si="301"/>
        <v>0</v>
      </c>
      <c r="AA481" s="8">
        <f>O481+U481-X481+W481</f>
        <v>13707.6</v>
      </c>
      <c r="AB481" s="83" t="s">
        <v>125</v>
      </c>
      <c r="AC481" s="83"/>
      <c r="AD481" s="241" t="s">
        <v>270</v>
      </c>
    </row>
    <row r="482" spans="1:30" ht="15.75" x14ac:dyDescent="0.2">
      <c r="A482" s="108"/>
      <c r="B482" s="154"/>
      <c r="C482" s="108"/>
      <c r="D482" s="108"/>
      <c r="E482" s="152"/>
      <c r="F482" s="208"/>
      <c r="G482" s="166"/>
      <c r="H482" s="152"/>
      <c r="I482" s="108"/>
      <c r="J482" s="240"/>
      <c r="K482" s="246"/>
      <c r="L482" s="244"/>
      <c r="M482" s="8">
        <f>N482+O482</f>
        <v>13707.6</v>
      </c>
      <c r="N482" s="8">
        <f t="shared" ref="N482:O484" si="302">Z481</f>
        <v>0</v>
      </c>
      <c r="O482" s="8">
        <f t="shared" si="302"/>
        <v>13707.6</v>
      </c>
      <c r="P482" s="102"/>
      <c r="Q482" s="42" t="s">
        <v>5</v>
      </c>
      <c r="R482" s="32"/>
      <c r="S482" s="28">
        <f>T482+U482</f>
        <v>0</v>
      </c>
      <c r="T482" s="28">
        <v>0</v>
      </c>
      <c r="U482" s="29">
        <v>0</v>
      </c>
      <c r="V482" s="29">
        <f>X482</f>
        <v>0</v>
      </c>
      <c r="W482" s="28">
        <v>0</v>
      </c>
      <c r="X482" s="28">
        <v>0</v>
      </c>
      <c r="Y482" s="8">
        <f t="shared" si="301"/>
        <v>13707.6</v>
      </c>
      <c r="Z482" s="8">
        <f t="shared" si="301"/>
        <v>0</v>
      </c>
      <c r="AA482" s="8">
        <f>O482+U482-X482+W482</f>
        <v>13707.6</v>
      </c>
      <c r="AB482" s="83"/>
      <c r="AC482" s="83"/>
      <c r="AD482" s="242"/>
    </row>
    <row r="483" spans="1:30" ht="15.75" x14ac:dyDescent="0.2">
      <c r="A483" s="108"/>
      <c r="B483" s="154"/>
      <c r="C483" s="108"/>
      <c r="D483" s="108"/>
      <c r="E483" s="152"/>
      <c r="F483" s="208"/>
      <c r="G483" s="166"/>
      <c r="H483" s="152"/>
      <c r="I483" s="108"/>
      <c r="J483" s="240"/>
      <c r="K483" s="246"/>
      <c r="L483" s="244"/>
      <c r="M483" s="8">
        <f>N483+O483</f>
        <v>13707.6</v>
      </c>
      <c r="N483" s="8">
        <f t="shared" si="302"/>
        <v>0</v>
      </c>
      <c r="O483" s="8">
        <f t="shared" si="302"/>
        <v>13707.6</v>
      </c>
      <c r="P483" s="102"/>
      <c r="Q483" s="42" t="s">
        <v>6</v>
      </c>
      <c r="R483" s="32"/>
      <c r="S483" s="28">
        <f>T483+U483</f>
        <v>0</v>
      </c>
      <c r="T483" s="28">
        <v>0</v>
      </c>
      <c r="U483" s="29">
        <v>0</v>
      </c>
      <c r="V483" s="29">
        <f>X483</f>
        <v>0</v>
      </c>
      <c r="W483" s="28">
        <v>0</v>
      </c>
      <c r="X483" s="28">
        <v>0</v>
      </c>
      <c r="Y483" s="8">
        <f t="shared" si="301"/>
        <v>13707.6</v>
      </c>
      <c r="Z483" s="8">
        <f t="shared" si="301"/>
        <v>0</v>
      </c>
      <c r="AA483" s="8">
        <f>O483+U483-X483+W483</f>
        <v>13707.6</v>
      </c>
      <c r="AB483" s="21"/>
      <c r="AC483" s="21"/>
      <c r="AD483" s="242"/>
    </row>
    <row r="484" spans="1:30" ht="15.75" x14ac:dyDescent="0.2">
      <c r="A484" s="108"/>
      <c r="B484" s="154"/>
      <c r="C484" s="108"/>
      <c r="D484" s="108"/>
      <c r="E484" s="152"/>
      <c r="F484" s="208"/>
      <c r="G484" s="166"/>
      <c r="H484" s="152"/>
      <c r="I484" s="108"/>
      <c r="J484" s="240"/>
      <c r="K484" s="246"/>
      <c r="L484" s="244"/>
      <c r="M484" s="8">
        <f>N484+O484</f>
        <v>13707.6</v>
      </c>
      <c r="N484" s="8">
        <f t="shared" si="302"/>
        <v>0</v>
      </c>
      <c r="O484" s="8">
        <f t="shared" si="302"/>
        <v>13707.6</v>
      </c>
      <c r="P484" s="102"/>
      <c r="Q484" s="42" t="s">
        <v>7</v>
      </c>
      <c r="R484" s="32"/>
      <c r="S484" s="28">
        <f>T484+U484</f>
        <v>0</v>
      </c>
      <c r="T484" s="28">
        <v>0</v>
      </c>
      <c r="U484" s="29">
        <v>0</v>
      </c>
      <c r="V484" s="29">
        <f>X484</f>
        <v>0</v>
      </c>
      <c r="W484" s="28">
        <v>0</v>
      </c>
      <c r="X484" s="28">
        <v>0</v>
      </c>
      <c r="Y484" s="7">
        <f t="shared" si="301"/>
        <v>13707.6</v>
      </c>
      <c r="Z484" s="7">
        <f t="shared" si="301"/>
        <v>0</v>
      </c>
      <c r="AA484" s="7">
        <f>O484+U484-X484+W484</f>
        <v>13707.6</v>
      </c>
      <c r="AB484" s="83"/>
      <c r="AC484" s="83"/>
      <c r="AD484" s="242"/>
    </row>
    <row r="485" spans="1:30" ht="15.75" x14ac:dyDescent="0.2">
      <c r="A485" s="108"/>
      <c r="B485" s="154"/>
      <c r="C485" s="108"/>
      <c r="D485" s="108"/>
      <c r="E485" s="152"/>
      <c r="F485" s="208"/>
      <c r="G485" s="166"/>
      <c r="H485" s="152"/>
      <c r="I485" s="108"/>
      <c r="J485" s="240"/>
      <c r="K485" s="246"/>
      <c r="L485" s="244"/>
      <c r="M485" s="106"/>
      <c r="N485" s="106"/>
      <c r="O485" s="106"/>
      <c r="P485" s="102"/>
      <c r="Q485" s="33" t="s">
        <v>3</v>
      </c>
      <c r="R485" s="48">
        <f>R484</f>
        <v>0</v>
      </c>
      <c r="S485" s="30">
        <f t="shared" ref="S485:X485" si="303">SUM(S481:S484)</f>
        <v>0</v>
      </c>
      <c r="T485" s="30">
        <f t="shared" si="303"/>
        <v>0</v>
      </c>
      <c r="U485" s="30">
        <f t="shared" si="303"/>
        <v>0</v>
      </c>
      <c r="V485" s="30">
        <f t="shared" si="303"/>
        <v>0</v>
      </c>
      <c r="W485" s="30">
        <f t="shared" si="303"/>
        <v>0</v>
      </c>
      <c r="X485" s="30">
        <f t="shared" si="303"/>
        <v>0</v>
      </c>
      <c r="Y485" s="107"/>
      <c r="Z485" s="107"/>
      <c r="AA485" s="107"/>
      <c r="AB485" s="83"/>
      <c r="AC485" s="83"/>
      <c r="AD485" s="242"/>
    </row>
    <row r="486" spans="1:30" ht="15.75" customHeight="1" x14ac:dyDescent="0.2">
      <c r="A486" s="108">
        <v>12</v>
      </c>
      <c r="B486" s="154" t="s">
        <v>184</v>
      </c>
      <c r="C486" s="108" t="s">
        <v>102</v>
      </c>
      <c r="D486" s="108"/>
      <c r="E486" s="152" t="s">
        <v>65</v>
      </c>
      <c r="F486" s="208"/>
      <c r="G486" s="166" t="s">
        <v>117</v>
      </c>
      <c r="H486" s="152" t="s">
        <v>93</v>
      </c>
      <c r="I486" s="108"/>
      <c r="J486" s="240"/>
      <c r="K486" s="167" t="s">
        <v>444</v>
      </c>
      <c r="L486" s="167">
        <v>45504</v>
      </c>
      <c r="M486" s="9">
        <f>N486+O486</f>
        <v>4878.25</v>
      </c>
      <c r="N486" s="8">
        <v>0</v>
      </c>
      <c r="O486" s="8">
        <v>4878.25</v>
      </c>
      <c r="P486" s="101" t="s">
        <v>106</v>
      </c>
      <c r="Q486" s="42" t="s">
        <v>4</v>
      </c>
      <c r="R486" s="31"/>
      <c r="S486" s="28">
        <f>T486+U486</f>
        <v>0</v>
      </c>
      <c r="T486" s="28">
        <v>0</v>
      </c>
      <c r="U486" s="28">
        <v>0</v>
      </c>
      <c r="V486" s="29">
        <f>X486</f>
        <v>1219.8</v>
      </c>
      <c r="W486" s="28">
        <v>0</v>
      </c>
      <c r="X486" s="28">
        <v>1219.8</v>
      </c>
      <c r="Y486" s="8">
        <f t="shared" ref="Y486:Z489" si="304">M486+S486-V486</f>
        <v>3658.45</v>
      </c>
      <c r="Z486" s="8">
        <f t="shared" si="304"/>
        <v>0</v>
      </c>
      <c r="AA486" s="8">
        <f>O486+U486-X486+W486</f>
        <v>3658.45</v>
      </c>
      <c r="AB486" s="83" t="s">
        <v>125</v>
      </c>
      <c r="AC486" s="83"/>
      <c r="AD486" s="21"/>
    </row>
    <row r="487" spans="1:30" ht="15.75" x14ac:dyDescent="0.2">
      <c r="A487" s="108"/>
      <c r="B487" s="154"/>
      <c r="C487" s="108"/>
      <c r="D487" s="108"/>
      <c r="E487" s="152"/>
      <c r="F487" s="208"/>
      <c r="G487" s="166"/>
      <c r="H487" s="152"/>
      <c r="I487" s="108"/>
      <c r="J487" s="240"/>
      <c r="K487" s="167"/>
      <c r="L487" s="167"/>
      <c r="M487" s="8">
        <f>N487+O487</f>
        <v>4878.25</v>
      </c>
      <c r="N487" s="8">
        <v>0</v>
      </c>
      <c r="O487" s="8">
        <v>4878.25</v>
      </c>
      <c r="P487" s="102"/>
      <c r="Q487" s="42" t="s">
        <v>5</v>
      </c>
      <c r="R487" s="32"/>
      <c r="S487" s="28">
        <f>T487+U487</f>
        <v>1849.38</v>
      </c>
      <c r="T487" s="28">
        <v>924.69</v>
      </c>
      <c r="U487" s="28">
        <v>924.69</v>
      </c>
      <c r="V487" s="29">
        <f>X487</f>
        <v>629.57000000000005</v>
      </c>
      <c r="W487" s="28">
        <v>314.79000000000002</v>
      </c>
      <c r="X487" s="28">
        <v>629.57000000000005</v>
      </c>
      <c r="Y487" s="8">
        <f t="shared" si="304"/>
        <v>6098.06</v>
      </c>
      <c r="Z487" s="8">
        <f t="shared" si="304"/>
        <v>609.90000000000009</v>
      </c>
      <c r="AA487" s="8">
        <f>O487+U487-X487+W487</f>
        <v>5488.1600000000008</v>
      </c>
      <c r="AB487" s="83"/>
      <c r="AC487" s="83"/>
      <c r="AD487" s="21"/>
    </row>
    <row r="488" spans="1:30" ht="15.75" x14ac:dyDescent="0.2">
      <c r="A488" s="108"/>
      <c r="B488" s="154"/>
      <c r="C488" s="108"/>
      <c r="D488" s="108"/>
      <c r="E488" s="152"/>
      <c r="F488" s="208"/>
      <c r="G488" s="166"/>
      <c r="H488" s="152"/>
      <c r="I488" s="108"/>
      <c r="J488" s="240"/>
      <c r="K488" s="167"/>
      <c r="L488" s="167"/>
      <c r="M488" s="8">
        <f>N488+O488</f>
        <v>4878.25</v>
      </c>
      <c r="N488" s="8">
        <v>0</v>
      </c>
      <c r="O488" s="8">
        <v>4878.25</v>
      </c>
      <c r="P488" s="102"/>
      <c r="Q488" s="42" t="s">
        <v>6</v>
      </c>
      <c r="R488" s="32"/>
      <c r="S488" s="28">
        <f>T488+U488</f>
        <v>3374.78</v>
      </c>
      <c r="T488" s="28">
        <v>1687.39</v>
      </c>
      <c r="U488" s="28">
        <v>1687.39</v>
      </c>
      <c r="V488" s="29">
        <f>X488</f>
        <v>3659.4</v>
      </c>
      <c r="W488" s="28">
        <v>1829.7</v>
      </c>
      <c r="X488" s="28">
        <v>3659.4</v>
      </c>
      <c r="Y488" s="8">
        <f t="shared" si="304"/>
        <v>4593.630000000001</v>
      </c>
      <c r="Z488" s="8">
        <f t="shared" si="304"/>
        <v>-142.30999999999995</v>
      </c>
      <c r="AA488" s="8">
        <f>O488+U488-X488+W488</f>
        <v>4735.9400000000005</v>
      </c>
      <c r="AB488" s="83"/>
      <c r="AC488" s="83"/>
      <c r="AD488" s="21"/>
    </row>
    <row r="489" spans="1:30" ht="15.75" x14ac:dyDescent="0.2">
      <c r="A489" s="108"/>
      <c r="B489" s="154"/>
      <c r="C489" s="108"/>
      <c r="D489" s="108"/>
      <c r="E489" s="152"/>
      <c r="F489" s="208"/>
      <c r="G489" s="166"/>
      <c r="H489" s="152"/>
      <c r="I489" s="108"/>
      <c r="J489" s="240"/>
      <c r="K489" s="167"/>
      <c r="L489" s="167"/>
      <c r="M489" s="8">
        <f>N489+O489</f>
        <v>4878.25</v>
      </c>
      <c r="N489" s="8">
        <v>0</v>
      </c>
      <c r="O489" s="8">
        <v>4878.25</v>
      </c>
      <c r="P489" s="102"/>
      <c r="Q489" s="42" t="s">
        <v>7</v>
      </c>
      <c r="R489" s="32"/>
      <c r="S489" s="28">
        <f>T489+U489</f>
        <v>0</v>
      </c>
      <c r="T489" s="28">
        <v>0</v>
      </c>
      <c r="U489" s="28">
        <v>0</v>
      </c>
      <c r="V489" s="29">
        <f>X489</f>
        <v>4593.63</v>
      </c>
      <c r="W489" s="28">
        <v>467.59</v>
      </c>
      <c r="X489" s="28">
        <v>4593.63</v>
      </c>
      <c r="Y489" s="7">
        <f t="shared" si="304"/>
        <v>284.61999999999989</v>
      </c>
      <c r="Z489" s="7">
        <f t="shared" si="304"/>
        <v>-467.59</v>
      </c>
      <c r="AA489" s="7">
        <f>O489+U489-X489+W489</f>
        <v>752.20999999999981</v>
      </c>
      <c r="AB489" s="83"/>
      <c r="AC489" s="83"/>
      <c r="AD489" s="21"/>
    </row>
    <row r="490" spans="1:30" ht="15.75" x14ac:dyDescent="0.2">
      <c r="A490" s="108"/>
      <c r="B490" s="154"/>
      <c r="C490" s="108"/>
      <c r="D490" s="108"/>
      <c r="E490" s="152"/>
      <c r="F490" s="208"/>
      <c r="G490" s="166"/>
      <c r="H490" s="152"/>
      <c r="I490" s="108"/>
      <c r="J490" s="240"/>
      <c r="K490" s="167"/>
      <c r="L490" s="167"/>
      <c r="M490" s="106"/>
      <c r="N490" s="106"/>
      <c r="O490" s="106"/>
      <c r="P490" s="102"/>
      <c r="Q490" s="33" t="s">
        <v>3</v>
      </c>
      <c r="R490" s="48">
        <f>R489</f>
        <v>0</v>
      </c>
      <c r="S490" s="30">
        <f t="shared" ref="S490:X490" si="305">SUM(S486:S489)</f>
        <v>5224.16</v>
      </c>
      <c r="T490" s="30">
        <f t="shared" si="305"/>
        <v>2612.08</v>
      </c>
      <c r="U490" s="30">
        <f t="shared" si="305"/>
        <v>2612.08</v>
      </c>
      <c r="V490" s="30">
        <f t="shared" si="305"/>
        <v>10102.400000000001</v>
      </c>
      <c r="W490" s="30">
        <f t="shared" si="305"/>
        <v>2612.0800000000004</v>
      </c>
      <c r="X490" s="30">
        <f t="shared" si="305"/>
        <v>10102.400000000001</v>
      </c>
      <c r="Y490" s="107"/>
      <c r="Z490" s="107"/>
      <c r="AA490" s="107"/>
      <c r="AB490" s="83"/>
      <c r="AC490" s="83"/>
      <c r="AD490" s="21"/>
    </row>
    <row r="491" spans="1:30" ht="15.75" x14ac:dyDescent="0.2">
      <c r="A491" s="108">
        <v>13</v>
      </c>
      <c r="B491" s="154" t="s">
        <v>184</v>
      </c>
      <c r="C491" s="108" t="s">
        <v>283</v>
      </c>
      <c r="D491" s="108"/>
      <c r="E491" s="152" t="s">
        <v>65</v>
      </c>
      <c r="F491" s="208"/>
      <c r="G491" s="166" t="s">
        <v>118</v>
      </c>
      <c r="H491" s="152" t="s">
        <v>93</v>
      </c>
      <c r="I491" s="108"/>
      <c r="J491" s="240"/>
      <c r="K491" s="167" t="s">
        <v>556</v>
      </c>
      <c r="L491" s="167" t="s">
        <v>557</v>
      </c>
      <c r="M491" s="9">
        <f>N491+O491</f>
        <v>1219.8</v>
      </c>
      <c r="N491" s="8">
        <v>609.9</v>
      </c>
      <c r="O491" s="8">
        <v>609.9</v>
      </c>
      <c r="P491" s="101" t="s">
        <v>106</v>
      </c>
      <c r="Q491" s="42" t="s">
        <v>4</v>
      </c>
      <c r="R491" s="31"/>
      <c r="S491" s="28">
        <f>T491+U491</f>
        <v>3659.4</v>
      </c>
      <c r="T491" s="28">
        <v>1829.7</v>
      </c>
      <c r="U491" s="28">
        <v>1829.7</v>
      </c>
      <c r="V491" s="29">
        <f>X491</f>
        <v>3659.4</v>
      </c>
      <c r="W491" s="28">
        <v>1829.7</v>
      </c>
      <c r="X491" s="28">
        <v>3659.4</v>
      </c>
      <c r="Y491" s="8">
        <f t="shared" ref="Y491:Z494" si="306">M491+S491-V491</f>
        <v>1219.7999999999997</v>
      </c>
      <c r="Z491" s="8">
        <f t="shared" si="306"/>
        <v>609.89999999999986</v>
      </c>
      <c r="AA491" s="8">
        <f>O491+U491-X491+W491</f>
        <v>609.89999999999986</v>
      </c>
      <c r="AB491" s="83" t="s">
        <v>125</v>
      </c>
      <c r="AC491" s="83"/>
      <c r="AD491" s="21"/>
    </row>
    <row r="492" spans="1:30" ht="15.75" x14ac:dyDescent="0.2">
      <c r="A492" s="108"/>
      <c r="B492" s="154"/>
      <c r="C492" s="108"/>
      <c r="D492" s="108"/>
      <c r="E492" s="152"/>
      <c r="F492" s="208"/>
      <c r="G492" s="166"/>
      <c r="H492" s="152"/>
      <c r="I492" s="108"/>
      <c r="J492" s="240"/>
      <c r="K492" s="167"/>
      <c r="L492" s="167"/>
      <c r="M492" s="8">
        <f>N492+O492</f>
        <v>1219.7999999999997</v>
      </c>
      <c r="N492" s="8">
        <f t="shared" ref="N492:O494" si="307">Z491</f>
        <v>609.89999999999986</v>
      </c>
      <c r="O492" s="8">
        <f t="shared" si="307"/>
        <v>609.89999999999986</v>
      </c>
      <c r="P492" s="102"/>
      <c r="Q492" s="42" t="s">
        <v>5</v>
      </c>
      <c r="R492" s="32"/>
      <c r="S492" s="28">
        <f>T492+U492</f>
        <v>3955.82</v>
      </c>
      <c r="T492" s="28">
        <v>1977.91</v>
      </c>
      <c r="U492" s="28">
        <v>1977.91</v>
      </c>
      <c r="V492" s="29">
        <f>X492</f>
        <v>3522.99</v>
      </c>
      <c r="W492" s="28">
        <v>1761.49</v>
      </c>
      <c r="X492" s="28">
        <v>3522.99</v>
      </c>
      <c r="Y492" s="8">
        <f t="shared" si="306"/>
        <v>1652.63</v>
      </c>
      <c r="Z492" s="8">
        <f t="shared" si="306"/>
        <v>826.31999999999994</v>
      </c>
      <c r="AA492" s="8">
        <f>O492+U492-X492+W492</f>
        <v>826.31000000000017</v>
      </c>
      <c r="AB492" s="83"/>
      <c r="AC492" s="83"/>
      <c r="AD492" s="103"/>
    </row>
    <row r="493" spans="1:30" ht="15.75" x14ac:dyDescent="0.2">
      <c r="A493" s="108"/>
      <c r="B493" s="154"/>
      <c r="C493" s="108"/>
      <c r="D493" s="108"/>
      <c r="E493" s="152"/>
      <c r="F493" s="208"/>
      <c r="G493" s="166"/>
      <c r="H493" s="152"/>
      <c r="I493" s="108"/>
      <c r="J493" s="240"/>
      <c r="K493" s="167"/>
      <c r="L493" s="167"/>
      <c r="M493" s="8">
        <f>N493+O493</f>
        <v>1652.63</v>
      </c>
      <c r="N493" s="8">
        <f t="shared" si="307"/>
        <v>826.31999999999994</v>
      </c>
      <c r="O493" s="8">
        <f t="shared" si="307"/>
        <v>826.31000000000017</v>
      </c>
      <c r="P493" s="102"/>
      <c r="Q493" s="42" t="s">
        <v>6</v>
      </c>
      <c r="R493" s="32"/>
      <c r="S493" s="28">
        <f>T493+U493</f>
        <v>6531.84</v>
      </c>
      <c r="T493" s="28">
        <v>3265.92</v>
      </c>
      <c r="U493" s="28">
        <v>3265.92</v>
      </c>
      <c r="V493" s="29">
        <f>X493</f>
        <v>0</v>
      </c>
      <c r="W493" s="28">
        <v>2872.42</v>
      </c>
      <c r="X493" s="28">
        <v>0</v>
      </c>
      <c r="Y493" s="8">
        <f t="shared" si="306"/>
        <v>8184.47</v>
      </c>
      <c r="Z493" s="8">
        <f t="shared" si="306"/>
        <v>1219.8199999999997</v>
      </c>
      <c r="AA493" s="8">
        <f>O493+U493-X493+W493</f>
        <v>6964.6500000000005</v>
      </c>
      <c r="AB493" s="83"/>
      <c r="AC493" s="83"/>
      <c r="AD493" s="104"/>
    </row>
    <row r="494" spans="1:30" ht="15.75" x14ac:dyDescent="0.2">
      <c r="A494" s="108"/>
      <c r="B494" s="154"/>
      <c r="C494" s="108"/>
      <c r="D494" s="108"/>
      <c r="E494" s="152"/>
      <c r="F494" s="208"/>
      <c r="G494" s="166"/>
      <c r="H494" s="152"/>
      <c r="I494" s="108"/>
      <c r="J494" s="240"/>
      <c r="K494" s="167"/>
      <c r="L494" s="167"/>
      <c r="M494" s="8">
        <f>N494+O494</f>
        <v>8184.47</v>
      </c>
      <c r="N494" s="8">
        <f t="shared" si="307"/>
        <v>1219.8199999999997</v>
      </c>
      <c r="O494" s="8">
        <f t="shared" si="307"/>
        <v>6964.6500000000005</v>
      </c>
      <c r="P494" s="102"/>
      <c r="Q494" s="42" t="s">
        <v>7</v>
      </c>
      <c r="R494" s="32"/>
      <c r="S494" s="28">
        <f>T494+U494</f>
        <v>8892.74</v>
      </c>
      <c r="T494" s="28">
        <v>4446.37</v>
      </c>
      <c r="U494" s="28">
        <v>4446.37</v>
      </c>
      <c r="V494" s="29">
        <f>X494</f>
        <v>0</v>
      </c>
      <c r="W494" s="28">
        <v>4446.37</v>
      </c>
      <c r="X494" s="28">
        <v>0</v>
      </c>
      <c r="Y494" s="7">
        <f t="shared" si="306"/>
        <v>17077.21</v>
      </c>
      <c r="Z494" s="7">
        <f t="shared" si="306"/>
        <v>1219.8199999999997</v>
      </c>
      <c r="AA494" s="7">
        <f>O494+U494-X494+W494</f>
        <v>15857.39</v>
      </c>
      <c r="AB494" s="83"/>
      <c r="AC494" s="83"/>
      <c r="AD494" s="105"/>
    </row>
    <row r="495" spans="1:30" ht="15.75" x14ac:dyDescent="0.2">
      <c r="A495" s="108"/>
      <c r="B495" s="154"/>
      <c r="C495" s="108"/>
      <c r="D495" s="108"/>
      <c r="E495" s="152"/>
      <c r="F495" s="208"/>
      <c r="G495" s="166"/>
      <c r="H495" s="152"/>
      <c r="I495" s="108"/>
      <c r="J495" s="240"/>
      <c r="K495" s="167"/>
      <c r="L495" s="167"/>
      <c r="M495" s="106"/>
      <c r="N495" s="106"/>
      <c r="O495" s="106"/>
      <c r="P495" s="102"/>
      <c r="Q495" s="33" t="s">
        <v>3</v>
      </c>
      <c r="R495" s="48">
        <f>R494</f>
        <v>0</v>
      </c>
      <c r="S495" s="30">
        <f t="shared" ref="S495:X495" si="308">SUM(S491:S494)</f>
        <v>23039.800000000003</v>
      </c>
      <c r="T495" s="30">
        <f t="shared" si="308"/>
        <v>11519.900000000001</v>
      </c>
      <c r="U495" s="30">
        <f t="shared" si="308"/>
        <v>11519.900000000001</v>
      </c>
      <c r="V495" s="30">
        <f t="shared" si="308"/>
        <v>7182.3899999999994</v>
      </c>
      <c r="W495" s="30">
        <f t="shared" si="308"/>
        <v>10909.98</v>
      </c>
      <c r="X495" s="30">
        <f t="shared" si="308"/>
        <v>7182.3899999999994</v>
      </c>
      <c r="Y495" s="107"/>
      <c r="Z495" s="107"/>
      <c r="AA495" s="107"/>
      <c r="AB495" s="83"/>
      <c r="AC495" s="83"/>
      <c r="AD495" s="21"/>
    </row>
    <row r="496" spans="1:30" ht="15.75" x14ac:dyDescent="0.2">
      <c r="A496" s="108">
        <v>14</v>
      </c>
      <c r="B496" s="154" t="s">
        <v>184</v>
      </c>
      <c r="C496" s="108" t="s">
        <v>103</v>
      </c>
      <c r="D496" s="108"/>
      <c r="E496" s="152" t="s">
        <v>65</v>
      </c>
      <c r="F496" s="208"/>
      <c r="G496" s="166" t="s">
        <v>110</v>
      </c>
      <c r="H496" s="152" t="s">
        <v>93</v>
      </c>
      <c r="I496" s="108"/>
      <c r="J496" s="240"/>
      <c r="K496" s="36">
        <v>45169</v>
      </c>
      <c r="L496" s="36">
        <v>45504</v>
      </c>
      <c r="M496" s="9">
        <f>N496+O496</f>
        <v>3659.4</v>
      </c>
      <c r="N496" s="8">
        <v>1829.7</v>
      </c>
      <c r="O496" s="8">
        <v>1829.7</v>
      </c>
      <c r="P496" s="101" t="s">
        <v>106</v>
      </c>
      <c r="Q496" s="42" t="s">
        <v>4</v>
      </c>
      <c r="R496" s="31"/>
      <c r="S496" s="28">
        <f>T496+U496</f>
        <v>10978.2</v>
      </c>
      <c r="T496" s="28">
        <v>5489.1</v>
      </c>
      <c r="U496" s="28">
        <v>5489.1</v>
      </c>
      <c r="V496" s="29">
        <f>X496</f>
        <v>10978.2</v>
      </c>
      <c r="W496" s="28">
        <v>5489.1</v>
      </c>
      <c r="X496" s="28">
        <v>10978.2</v>
      </c>
      <c r="Y496" s="8">
        <f t="shared" ref="Y496:Z499" si="309">M496+S496-V496</f>
        <v>3659.3999999999996</v>
      </c>
      <c r="Z496" s="8">
        <f t="shared" si="309"/>
        <v>1829.6999999999998</v>
      </c>
      <c r="AA496" s="8">
        <f>O496+U496-X496+W496</f>
        <v>1829.6999999999998</v>
      </c>
      <c r="AB496" s="83" t="s">
        <v>123</v>
      </c>
      <c r="AC496" s="83"/>
      <c r="AD496" s="21"/>
    </row>
    <row r="497" spans="1:30" ht="15.75" x14ac:dyDescent="0.2">
      <c r="A497" s="108"/>
      <c r="B497" s="154"/>
      <c r="C497" s="108"/>
      <c r="D497" s="108"/>
      <c r="E497" s="152"/>
      <c r="F497" s="208"/>
      <c r="G497" s="166"/>
      <c r="H497" s="152"/>
      <c r="I497" s="108"/>
      <c r="J497" s="240"/>
      <c r="K497" s="40"/>
      <c r="L497" s="40"/>
      <c r="M497" s="8">
        <f>N497+O497</f>
        <v>3659.3999999999996</v>
      </c>
      <c r="N497" s="8">
        <f t="shared" ref="N497:O499" si="310">Z496</f>
        <v>1829.6999999999998</v>
      </c>
      <c r="O497" s="8">
        <f t="shared" si="310"/>
        <v>1829.6999999999998</v>
      </c>
      <c r="P497" s="102"/>
      <c r="Q497" s="42" t="s">
        <v>5</v>
      </c>
      <c r="R497" s="32"/>
      <c r="S497" s="28">
        <f>T497+U497</f>
        <v>10978.2</v>
      </c>
      <c r="T497" s="28">
        <v>5489.1</v>
      </c>
      <c r="U497" s="28">
        <v>5489.1</v>
      </c>
      <c r="V497" s="29">
        <f>X497</f>
        <v>10978.2</v>
      </c>
      <c r="W497" s="28">
        <v>5489.1</v>
      </c>
      <c r="X497" s="28">
        <v>10978.2</v>
      </c>
      <c r="Y497" s="8">
        <f t="shared" si="309"/>
        <v>3659.3999999999996</v>
      </c>
      <c r="Z497" s="8">
        <f t="shared" si="309"/>
        <v>1829.6999999999998</v>
      </c>
      <c r="AA497" s="8">
        <f>O497+U497-X497+W497</f>
        <v>1829.6999999999998</v>
      </c>
      <c r="AB497" s="83"/>
      <c r="AC497" s="83"/>
      <c r="AD497" s="21"/>
    </row>
    <row r="498" spans="1:30" ht="15.75" x14ac:dyDescent="0.2">
      <c r="A498" s="108"/>
      <c r="B498" s="154"/>
      <c r="C498" s="108"/>
      <c r="D498" s="108"/>
      <c r="E498" s="152"/>
      <c r="F498" s="208"/>
      <c r="G498" s="166"/>
      <c r="H498" s="152"/>
      <c r="I498" s="108"/>
      <c r="J498" s="240"/>
      <c r="K498" s="35">
        <v>45535</v>
      </c>
      <c r="L498" s="35">
        <v>45838</v>
      </c>
      <c r="M498" s="8">
        <f>N498+O498</f>
        <v>3659.3999999999996</v>
      </c>
      <c r="N498" s="8">
        <f t="shared" si="310"/>
        <v>1829.6999999999998</v>
      </c>
      <c r="O498" s="8">
        <f t="shared" si="310"/>
        <v>1829.6999999999998</v>
      </c>
      <c r="P498" s="102"/>
      <c r="Q498" s="42" t="s">
        <v>6</v>
      </c>
      <c r="R498" s="32"/>
      <c r="S498" s="28">
        <f>T498+U498</f>
        <v>10978.2</v>
      </c>
      <c r="T498" s="28">
        <v>5489.1</v>
      </c>
      <c r="U498" s="28">
        <v>5489.1</v>
      </c>
      <c r="V498" s="29">
        <f>X498</f>
        <v>7318.8</v>
      </c>
      <c r="W498" s="28">
        <v>5489.1</v>
      </c>
      <c r="X498" s="28">
        <v>7318.8</v>
      </c>
      <c r="Y498" s="8">
        <f t="shared" si="309"/>
        <v>7318.8</v>
      </c>
      <c r="Z498" s="8">
        <f t="shared" si="309"/>
        <v>1829.6999999999998</v>
      </c>
      <c r="AA498" s="8">
        <f>O498+U498-X498+W498</f>
        <v>5489.1</v>
      </c>
      <c r="AB498" s="83"/>
      <c r="AC498" s="83"/>
      <c r="AD498" s="21"/>
    </row>
    <row r="499" spans="1:30" ht="15.75" x14ac:dyDescent="0.2">
      <c r="A499" s="108"/>
      <c r="B499" s="154"/>
      <c r="C499" s="108"/>
      <c r="D499" s="108"/>
      <c r="E499" s="152"/>
      <c r="F499" s="208"/>
      <c r="G499" s="166"/>
      <c r="H499" s="152"/>
      <c r="I499" s="108"/>
      <c r="J499" s="240"/>
      <c r="K499" s="38"/>
      <c r="L499" s="38"/>
      <c r="M499" s="8">
        <f>N499+O499</f>
        <v>7318.8</v>
      </c>
      <c r="N499" s="8">
        <f t="shared" si="310"/>
        <v>1829.6999999999998</v>
      </c>
      <c r="O499" s="8">
        <f t="shared" si="310"/>
        <v>5489.1</v>
      </c>
      <c r="P499" s="102"/>
      <c r="Q499" s="42" t="s">
        <v>7</v>
      </c>
      <c r="R499" s="32"/>
      <c r="S499" s="28">
        <f>T499+U499</f>
        <v>10978.2</v>
      </c>
      <c r="T499" s="28">
        <v>5489.1</v>
      </c>
      <c r="U499" s="28">
        <v>5489.1</v>
      </c>
      <c r="V499" s="29">
        <f>X499</f>
        <v>18297</v>
      </c>
      <c r="W499" s="28">
        <v>5489.1</v>
      </c>
      <c r="X499" s="28">
        <v>18297</v>
      </c>
      <c r="Y499" s="7">
        <f t="shared" si="309"/>
        <v>0</v>
      </c>
      <c r="Z499" s="7">
        <f t="shared" si="309"/>
        <v>1829.6999999999998</v>
      </c>
      <c r="AA499" s="7">
        <f>O499+U499-X499+W499</f>
        <v>-1829.6999999999989</v>
      </c>
      <c r="AB499" s="83"/>
      <c r="AC499" s="83"/>
      <c r="AD499" s="21"/>
    </row>
    <row r="500" spans="1:30" ht="15.75" x14ac:dyDescent="0.2">
      <c r="A500" s="108"/>
      <c r="B500" s="154"/>
      <c r="C500" s="108"/>
      <c r="D500" s="108"/>
      <c r="E500" s="152"/>
      <c r="F500" s="208"/>
      <c r="G500" s="166"/>
      <c r="H500" s="152"/>
      <c r="I500" s="108"/>
      <c r="J500" s="240"/>
      <c r="K500" s="40"/>
      <c r="L500" s="40"/>
      <c r="M500" s="106"/>
      <c r="N500" s="106"/>
      <c r="O500" s="106"/>
      <c r="P500" s="102"/>
      <c r="Q500" s="33" t="s">
        <v>3</v>
      </c>
      <c r="R500" s="48">
        <f>R499</f>
        <v>0</v>
      </c>
      <c r="S500" s="30">
        <f t="shared" ref="S500:X500" si="311">SUM(S496:S499)</f>
        <v>43912.800000000003</v>
      </c>
      <c r="T500" s="30">
        <f t="shared" si="311"/>
        <v>21956.400000000001</v>
      </c>
      <c r="U500" s="30">
        <f t="shared" si="311"/>
        <v>21956.400000000001</v>
      </c>
      <c r="V500" s="30">
        <f t="shared" si="311"/>
        <v>47572.2</v>
      </c>
      <c r="W500" s="30">
        <f t="shared" si="311"/>
        <v>21956.400000000001</v>
      </c>
      <c r="X500" s="30">
        <f t="shared" si="311"/>
        <v>47572.2</v>
      </c>
      <c r="Y500" s="107"/>
      <c r="Z500" s="107"/>
      <c r="AA500" s="107"/>
      <c r="AB500" s="83"/>
      <c r="AC500" s="83"/>
      <c r="AD500" s="21"/>
    </row>
    <row r="501" spans="1:30" ht="15.75" x14ac:dyDescent="0.2">
      <c r="A501" s="108">
        <v>15</v>
      </c>
      <c r="B501" s="123" t="s">
        <v>184</v>
      </c>
      <c r="C501" s="137" t="s">
        <v>445</v>
      </c>
      <c r="D501" s="137"/>
      <c r="E501" s="109" t="s">
        <v>65</v>
      </c>
      <c r="F501" s="140"/>
      <c r="G501" s="143" t="s">
        <v>113</v>
      </c>
      <c r="H501" s="109" t="s">
        <v>93</v>
      </c>
      <c r="I501" s="137"/>
      <c r="J501" s="146"/>
      <c r="K501" s="227">
        <v>45352</v>
      </c>
      <c r="L501" s="227">
        <v>45716</v>
      </c>
      <c r="M501" s="9">
        <f>N501+O501</f>
        <v>0</v>
      </c>
      <c r="N501" s="8">
        <v>0</v>
      </c>
      <c r="O501" s="8">
        <v>0</v>
      </c>
      <c r="P501" s="149" t="s">
        <v>106</v>
      </c>
      <c r="Q501" s="42" t="s">
        <v>4</v>
      </c>
      <c r="R501" s="31"/>
      <c r="S501" s="28">
        <f>T501+U501</f>
        <v>1219.8</v>
      </c>
      <c r="T501" s="28">
        <v>609.9</v>
      </c>
      <c r="U501" s="28">
        <v>609.9</v>
      </c>
      <c r="V501" s="29">
        <f>X501</f>
        <v>0</v>
      </c>
      <c r="W501" s="28">
        <v>0</v>
      </c>
      <c r="X501" s="28">
        <v>0</v>
      </c>
      <c r="Y501" s="8">
        <f t="shared" ref="Y501:Z503" si="312">M501+S501-V501</f>
        <v>1219.8</v>
      </c>
      <c r="Z501" s="8">
        <f t="shared" si="312"/>
        <v>609.9</v>
      </c>
      <c r="AA501" s="8">
        <f>O501+U501-X501+W501</f>
        <v>609.9</v>
      </c>
      <c r="AB501" s="83" t="s">
        <v>125</v>
      </c>
      <c r="AC501" s="83"/>
      <c r="AD501" s="21"/>
    </row>
    <row r="502" spans="1:30" ht="15.75" x14ac:dyDescent="0.2">
      <c r="A502" s="108"/>
      <c r="B502" s="124"/>
      <c r="C502" s="138"/>
      <c r="D502" s="138"/>
      <c r="E502" s="110"/>
      <c r="F502" s="141"/>
      <c r="G502" s="144"/>
      <c r="H502" s="110"/>
      <c r="I502" s="138"/>
      <c r="J502" s="147"/>
      <c r="K502" s="228"/>
      <c r="L502" s="228"/>
      <c r="M502" s="8">
        <f>N502+O502</f>
        <v>1219.8</v>
      </c>
      <c r="N502" s="8">
        <f t="shared" ref="N502:O504" si="313">Z501</f>
        <v>609.9</v>
      </c>
      <c r="O502" s="8">
        <f t="shared" si="313"/>
        <v>609.9</v>
      </c>
      <c r="P502" s="150"/>
      <c r="Q502" s="42" t="s">
        <v>5</v>
      </c>
      <c r="R502" s="32"/>
      <c r="S502" s="28">
        <f>T502+U502</f>
        <v>3659.4</v>
      </c>
      <c r="T502" s="28">
        <v>1829.7</v>
      </c>
      <c r="U502" s="28">
        <v>1829.7</v>
      </c>
      <c r="V502" s="29">
        <f>X502</f>
        <v>1219.8</v>
      </c>
      <c r="W502" s="28">
        <v>1829.7</v>
      </c>
      <c r="X502" s="28">
        <v>1219.8</v>
      </c>
      <c r="Y502" s="8">
        <f t="shared" si="312"/>
        <v>3659.3999999999996</v>
      </c>
      <c r="Z502" s="8">
        <f t="shared" si="312"/>
        <v>609.89999999999986</v>
      </c>
      <c r="AA502" s="8">
        <f>O502+U502-X502+W502</f>
        <v>3049.5</v>
      </c>
      <c r="AB502" s="83"/>
      <c r="AC502" s="83"/>
      <c r="AD502" s="21"/>
    </row>
    <row r="503" spans="1:30" ht="15.75" x14ac:dyDescent="0.2">
      <c r="A503" s="108"/>
      <c r="B503" s="124"/>
      <c r="C503" s="138"/>
      <c r="D503" s="138"/>
      <c r="E503" s="110"/>
      <c r="F503" s="141"/>
      <c r="G503" s="144"/>
      <c r="H503" s="110"/>
      <c r="I503" s="138"/>
      <c r="J503" s="147"/>
      <c r="K503" s="228"/>
      <c r="L503" s="228"/>
      <c r="M503" s="8">
        <f>N503+O503</f>
        <v>3659.3999999999996</v>
      </c>
      <c r="N503" s="8">
        <f t="shared" si="313"/>
        <v>609.89999999999986</v>
      </c>
      <c r="O503" s="8">
        <f t="shared" si="313"/>
        <v>3049.5</v>
      </c>
      <c r="P503" s="150"/>
      <c r="Q503" s="42" t="s">
        <v>6</v>
      </c>
      <c r="R503" s="32"/>
      <c r="S503" s="28">
        <f>T503+U503</f>
        <v>3659.4</v>
      </c>
      <c r="T503" s="28">
        <v>1829.7</v>
      </c>
      <c r="U503" s="28">
        <v>1829.7</v>
      </c>
      <c r="V503" s="29">
        <f>X503</f>
        <v>1219.8</v>
      </c>
      <c r="W503" s="28">
        <v>1829.7</v>
      </c>
      <c r="X503" s="28">
        <v>1219.8</v>
      </c>
      <c r="Y503" s="8">
        <f t="shared" si="312"/>
        <v>6098.9999999999991</v>
      </c>
      <c r="Z503" s="8">
        <f t="shared" si="312"/>
        <v>609.89999999999986</v>
      </c>
      <c r="AA503" s="8">
        <f>O503+U503-X503+W503</f>
        <v>5489.0999999999995</v>
      </c>
      <c r="AB503" s="83"/>
      <c r="AC503" s="83"/>
      <c r="AD503" s="21"/>
    </row>
    <row r="504" spans="1:30" ht="15.75" x14ac:dyDescent="0.2">
      <c r="A504" s="108"/>
      <c r="B504" s="124"/>
      <c r="C504" s="138"/>
      <c r="D504" s="138"/>
      <c r="E504" s="110"/>
      <c r="F504" s="141"/>
      <c r="G504" s="144"/>
      <c r="H504" s="110"/>
      <c r="I504" s="138"/>
      <c r="J504" s="147"/>
      <c r="K504" s="229"/>
      <c r="L504" s="229"/>
      <c r="M504" s="8">
        <f>N504+O504</f>
        <v>6098.9999999999991</v>
      </c>
      <c r="N504" s="8">
        <f t="shared" si="313"/>
        <v>609.89999999999986</v>
      </c>
      <c r="O504" s="8">
        <f t="shared" si="313"/>
        <v>5489.0999999999995</v>
      </c>
      <c r="P504" s="150"/>
      <c r="Q504" s="42" t="s">
        <v>7</v>
      </c>
      <c r="R504" s="32"/>
      <c r="S504" s="28">
        <f>T504+U504</f>
        <v>3659.4</v>
      </c>
      <c r="T504" s="28">
        <v>1829.7</v>
      </c>
      <c r="U504" s="28">
        <v>1829.7</v>
      </c>
      <c r="V504" s="29">
        <f>X504</f>
        <v>6123.68</v>
      </c>
      <c r="W504" s="28">
        <v>1829.7</v>
      </c>
      <c r="X504" s="28">
        <v>6123.68</v>
      </c>
      <c r="Y504" s="7">
        <f>Z504+AA504</f>
        <v>1219.8</v>
      </c>
      <c r="Z504" s="8">
        <v>609.9</v>
      </c>
      <c r="AA504" s="8">
        <v>609.9</v>
      </c>
      <c r="AB504" s="83"/>
      <c r="AC504" s="83"/>
      <c r="AD504" s="21"/>
    </row>
    <row r="505" spans="1:30" ht="15.75" x14ac:dyDescent="0.2">
      <c r="A505" s="108"/>
      <c r="B505" s="125"/>
      <c r="C505" s="139"/>
      <c r="D505" s="139"/>
      <c r="E505" s="111"/>
      <c r="F505" s="142"/>
      <c r="G505" s="145"/>
      <c r="H505" s="111"/>
      <c r="I505" s="139"/>
      <c r="J505" s="148"/>
      <c r="K505" s="86"/>
      <c r="L505" s="86"/>
      <c r="M505" s="120"/>
      <c r="N505" s="121"/>
      <c r="O505" s="122"/>
      <c r="P505" s="151"/>
      <c r="Q505" s="33" t="s">
        <v>3</v>
      </c>
      <c r="R505" s="48">
        <f>R504</f>
        <v>0</v>
      </c>
      <c r="S505" s="30">
        <f t="shared" ref="S505:X505" si="314">SUM(S501:S504)</f>
        <v>12198</v>
      </c>
      <c r="T505" s="30">
        <f t="shared" si="314"/>
        <v>6099</v>
      </c>
      <c r="U505" s="30">
        <f t="shared" si="314"/>
        <v>6099</v>
      </c>
      <c r="V505" s="30">
        <f t="shared" si="314"/>
        <v>8563.2800000000007</v>
      </c>
      <c r="W505" s="30">
        <f t="shared" si="314"/>
        <v>5489.1</v>
      </c>
      <c r="X505" s="30">
        <f t="shared" si="314"/>
        <v>8563.2800000000007</v>
      </c>
      <c r="Y505" s="134"/>
      <c r="Z505" s="135"/>
      <c r="AA505" s="136"/>
      <c r="AB505" s="83"/>
      <c r="AC505" s="83"/>
      <c r="AD505" s="21"/>
    </row>
    <row r="506" spans="1:30" ht="15.75" x14ac:dyDescent="0.2">
      <c r="A506" s="108">
        <v>16</v>
      </c>
      <c r="B506" s="123" t="s">
        <v>184</v>
      </c>
      <c r="C506" s="137" t="s">
        <v>320</v>
      </c>
      <c r="D506" s="137"/>
      <c r="E506" s="109" t="s">
        <v>65</v>
      </c>
      <c r="F506" s="140"/>
      <c r="G506" s="143" t="s">
        <v>113</v>
      </c>
      <c r="H506" s="109" t="s">
        <v>93</v>
      </c>
      <c r="I506" s="137"/>
      <c r="J506" s="146"/>
      <c r="K506" s="227">
        <v>45191</v>
      </c>
      <c r="L506" s="227">
        <v>45504</v>
      </c>
      <c r="M506" s="9">
        <f>N506+O506</f>
        <v>2439.6</v>
      </c>
      <c r="N506" s="8">
        <v>609.9</v>
      </c>
      <c r="O506" s="8">
        <v>1829.7</v>
      </c>
      <c r="P506" s="149" t="s">
        <v>106</v>
      </c>
      <c r="Q506" s="42" t="s">
        <v>4</v>
      </c>
      <c r="R506" s="31"/>
      <c r="S506" s="28">
        <f>T506+U506</f>
        <v>1808.64</v>
      </c>
      <c r="T506" s="28">
        <v>904.32</v>
      </c>
      <c r="U506" s="28">
        <v>904.32</v>
      </c>
      <c r="V506" s="29">
        <f>X506</f>
        <v>3028.44</v>
      </c>
      <c r="W506" s="28">
        <v>1514.22</v>
      </c>
      <c r="X506" s="28">
        <v>3028.44</v>
      </c>
      <c r="Y506" s="8">
        <f t="shared" ref="Y506:Z509" si="315">M506+S506-V506</f>
        <v>1219.7999999999997</v>
      </c>
      <c r="Z506" s="8">
        <f t="shared" si="315"/>
        <v>0</v>
      </c>
      <c r="AA506" s="8">
        <f>O506+U506-X506+W506</f>
        <v>1219.8</v>
      </c>
      <c r="AB506" s="83" t="s">
        <v>125</v>
      </c>
      <c r="AC506" s="83"/>
      <c r="AD506" s="21"/>
    </row>
    <row r="507" spans="1:30" ht="15.75" x14ac:dyDescent="0.2">
      <c r="A507" s="108"/>
      <c r="B507" s="124"/>
      <c r="C507" s="138"/>
      <c r="D507" s="138"/>
      <c r="E507" s="110"/>
      <c r="F507" s="141"/>
      <c r="G507" s="144"/>
      <c r="H507" s="110"/>
      <c r="I507" s="138"/>
      <c r="J507" s="147"/>
      <c r="K507" s="228"/>
      <c r="L507" s="228"/>
      <c r="M507" s="8">
        <f>N507+O507</f>
        <v>0</v>
      </c>
      <c r="N507" s="8">
        <v>0</v>
      </c>
      <c r="O507" s="8">
        <v>0</v>
      </c>
      <c r="P507" s="150"/>
      <c r="Q507" s="42" t="s">
        <v>5</v>
      </c>
      <c r="R507" s="32"/>
      <c r="S507" s="28">
        <f>T507+U507</f>
        <v>0</v>
      </c>
      <c r="T507" s="28">
        <v>0</v>
      </c>
      <c r="U507" s="28">
        <v>0</v>
      </c>
      <c r="V507" s="29">
        <f>X507</f>
        <v>1219.8</v>
      </c>
      <c r="W507" s="28">
        <v>0</v>
      </c>
      <c r="X507" s="28">
        <v>1219.8</v>
      </c>
      <c r="Y507" s="8">
        <f t="shared" si="315"/>
        <v>-1219.8</v>
      </c>
      <c r="Z507" s="8">
        <f t="shared" si="315"/>
        <v>0</v>
      </c>
      <c r="AA507" s="8">
        <f>O507+U507-X507+W507</f>
        <v>-1219.8</v>
      </c>
      <c r="AB507" s="83"/>
      <c r="AC507" s="83"/>
      <c r="AD507" s="21"/>
    </row>
    <row r="508" spans="1:30" ht="15.75" x14ac:dyDescent="0.2">
      <c r="A508" s="108"/>
      <c r="B508" s="124"/>
      <c r="C508" s="138"/>
      <c r="D508" s="138"/>
      <c r="E508" s="110"/>
      <c r="F508" s="141"/>
      <c r="G508" s="144"/>
      <c r="H508" s="110"/>
      <c r="I508" s="138"/>
      <c r="J508" s="147"/>
      <c r="K508" s="228"/>
      <c r="L508" s="228"/>
      <c r="M508" s="8">
        <f>N508+O508</f>
        <v>0</v>
      </c>
      <c r="N508" s="8">
        <v>0</v>
      </c>
      <c r="O508" s="8">
        <v>0</v>
      </c>
      <c r="P508" s="150"/>
      <c r="Q508" s="42" t="s">
        <v>6</v>
      </c>
      <c r="R508" s="32"/>
      <c r="S508" s="28">
        <f>T508+U508</f>
        <v>0</v>
      </c>
      <c r="T508" s="28">
        <v>0</v>
      </c>
      <c r="U508" s="28">
        <v>0</v>
      </c>
      <c r="V508" s="29">
        <f>X508</f>
        <v>0</v>
      </c>
      <c r="W508" s="28">
        <v>0</v>
      </c>
      <c r="X508" s="28">
        <v>0</v>
      </c>
      <c r="Y508" s="8">
        <f t="shared" si="315"/>
        <v>0</v>
      </c>
      <c r="Z508" s="8">
        <f t="shared" si="315"/>
        <v>0</v>
      </c>
      <c r="AA508" s="8">
        <f>O508+U508-X508+W508</f>
        <v>0</v>
      </c>
      <c r="AB508" s="83"/>
      <c r="AC508" s="83"/>
      <c r="AD508" s="21"/>
    </row>
    <row r="509" spans="1:30" ht="15.75" x14ac:dyDescent="0.2">
      <c r="A509" s="108"/>
      <c r="B509" s="124"/>
      <c r="C509" s="138"/>
      <c r="D509" s="138"/>
      <c r="E509" s="110"/>
      <c r="F509" s="141"/>
      <c r="G509" s="144"/>
      <c r="H509" s="110"/>
      <c r="I509" s="138"/>
      <c r="J509" s="147"/>
      <c r="K509" s="229"/>
      <c r="L509" s="229"/>
      <c r="M509" s="8">
        <f>N509+O509</f>
        <v>0</v>
      </c>
      <c r="N509" s="8">
        <v>0</v>
      </c>
      <c r="O509" s="8">
        <v>0</v>
      </c>
      <c r="P509" s="150"/>
      <c r="Q509" s="42" t="s">
        <v>7</v>
      </c>
      <c r="R509" s="32"/>
      <c r="S509" s="28">
        <f>T509+U509</f>
        <v>0</v>
      </c>
      <c r="T509" s="28">
        <v>0</v>
      </c>
      <c r="U509" s="28">
        <v>0</v>
      </c>
      <c r="V509" s="29">
        <f>X509</f>
        <v>0</v>
      </c>
      <c r="W509" s="28">
        <v>0</v>
      </c>
      <c r="X509" s="28">
        <v>0</v>
      </c>
      <c r="Y509" s="7">
        <f t="shared" si="315"/>
        <v>0</v>
      </c>
      <c r="Z509" s="7">
        <f t="shared" si="315"/>
        <v>0</v>
      </c>
      <c r="AA509" s="7">
        <f>O509+U509-X509+W509</f>
        <v>0</v>
      </c>
      <c r="AB509" s="83"/>
      <c r="AC509" s="83"/>
      <c r="AD509" s="21"/>
    </row>
    <row r="510" spans="1:30" ht="15.75" x14ac:dyDescent="0.2">
      <c r="A510" s="108"/>
      <c r="B510" s="125"/>
      <c r="C510" s="139"/>
      <c r="D510" s="139"/>
      <c r="E510" s="111"/>
      <c r="F510" s="142"/>
      <c r="G510" s="145"/>
      <c r="H510" s="111"/>
      <c r="I510" s="139"/>
      <c r="J510" s="148"/>
      <c r="K510" s="86"/>
      <c r="L510" s="86"/>
      <c r="M510" s="120"/>
      <c r="N510" s="121"/>
      <c r="O510" s="122"/>
      <c r="P510" s="151"/>
      <c r="Q510" s="33" t="s">
        <v>3</v>
      </c>
      <c r="R510" s="48">
        <f>R509</f>
        <v>0</v>
      </c>
      <c r="S510" s="30">
        <f t="shared" ref="S510:X510" si="316">SUM(S506:S509)</f>
        <v>1808.64</v>
      </c>
      <c r="T510" s="30">
        <f t="shared" si="316"/>
        <v>904.32</v>
      </c>
      <c r="U510" s="30">
        <f t="shared" si="316"/>
        <v>904.32</v>
      </c>
      <c r="V510" s="30">
        <f t="shared" si="316"/>
        <v>4248.24</v>
      </c>
      <c r="W510" s="30">
        <f t="shared" si="316"/>
        <v>1514.22</v>
      </c>
      <c r="X510" s="30">
        <f t="shared" si="316"/>
        <v>4248.24</v>
      </c>
      <c r="Y510" s="134"/>
      <c r="Z510" s="135"/>
      <c r="AA510" s="136"/>
      <c r="AB510" s="83"/>
      <c r="AC510" s="83"/>
      <c r="AD510" s="21"/>
    </row>
    <row r="511" spans="1:30" ht="15.75" x14ac:dyDescent="0.2">
      <c r="A511" s="108">
        <v>17</v>
      </c>
      <c r="B511" s="123" t="s">
        <v>184</v>
      </c>
      <c r="C511" s="137" t="s">
        <v>518</v>
      </c>
      <c r="D511" s="137"/>
      <c r="E511" s="109" t="s">
        <v>65</v>
      </c>
      <c r="F511" s="140"/>
      <c r="G511" s="143" t="s">
        <v>519</v>
      </c>
      <c r="H511" s="109" t="s">
        <v>93</v>
      </c>
      <c r="I511" s="137"/>
      <c r="J511" s="146"/>
      <c r="K511" s="227">
        <v>45404</v>
      </c>
      <c r="L511" s="227">
        <v>45737</v>
      </c>
      <c r="M511" s="9">
        <f>N511+O511</f>
        <v>0</v>
      </c>
      <c r="N511" s="8">
        <v>0</v>
      </c>
      <c r="O511" s="8">
        <v>0</v>
      </c>
      <c r="P511" s="149" t="s">
        <v>106</v>
      </c>
      <c r="Q511" s="42" t="s">
        <v>4</v>
      </c>
      <c r="R511" s="31"/>
      <c r="S511" s="28">
        <f>T511+U511</f>
        <v>0</v>
      </c>
      <c r="T511" s="28">
        <v>0</v>
      </c>
      <c r="U511" s="28">
        <v>0</v>
      </c>
      <c r="V511" s="29">
        <f>X511</f>
        <v>0</v>
      </c>
      <c r="W511" s="28">
        <v>0</v>
      </c>
      <c r="X511" s="28">
        <v>0</v>
      </c>
      <c r="Y511" s="8">
        <f t="shared" ref="Y511:Y514" si="317">M511+S511-V511</f>
        <v>0</v>
      </c>
      <c r="Z511" s="8">
        <f t="shared" ref="Z511:Z514" si="318">N511+T511-W511</f>
        <v>0</v>
      </c>
      <c r="AA511" s="8">
        <f>O511+U511-X511+W511</f>
        <v>0</v>
      </c>
      <c r="AB511" s="83" t="s">
        <v>125</v>
      </c>
      <c r="AC511" s="83"/>
      <c r="AD511" s="21"/>
    </row>
    <row r="512" spans="1:30" ht="15.75" x14ac:dyDescent="0.2">
      <c r="A512" s="108"/>
      <c r="B512" s="124"/>
      <c r="C512" s="138"/>
      <c r="D512" s="138"/>
      <c r="E512" s="110"/>
      <c r="F512" s="141"/>
      <c r="G512" s="144"/>
      <c r="H512" s="110"/>
      <c r="I512" s="138"/>
      <c r="J512" s="147"/>
      <c r="K512" s="228"/>
      <c r="L512" s="228"/>
      <c r="M512" s="8">
        <f>N512+O512</f>
        <v>0</v>
      </c>
      <c r="N512" s="8">
        <v>0</v>
      </c>
      <c r="O512" s="8">
        <v>0</v>
      </c>
      <c r="P512" s="150"/>
      <c r="Q512" s="42" t="s">
        <v>5</v>
      </c>
      <c r="R512" s="32"/>
      <c r="S512" s="28">
        <f>T512+U512</f>
        <v>2805.54</v>
      </c>
      <c r="T512" s="28">
        <v>1402.77</v>
      </c>
      <c r="U512" s="28">
        <v>1402.77</v>
      </c>
      <c r="V512" s="29">
        <f>X512</f>
        <v>1585.74</v>
      </c>
      <c r="W512" s="28">
        <v>792.87</v>
      </c>
      <c r="X512" s="28">
        <v>1585.74</v>
      </c>
      <c r="Y512" s="8">
        <f t="shared" si="317"/>
        <v>1219.8</v>
      </c>
      <c r="Z512" s="8">
        <f t="shared" si="318"/>
        <v>609.9</v>
      </c>
      <c r="AA512" s="8">
        <f>O512+U512-X512+W512</f>
        <v>609.9</v>
      </c>
      <c r="AB512" s="83"/>
      <c r="AC512" s="83"/>
      <c r="AD512" s="21"/>
    </row>
    <row r="513" spans="1:30" ht="15.75" x14ac:dyDescent="0.2">
      <c r="A513" s="108"/>
      <c r="B513" s="124"/>
      <c r="C513" s="138"/>
      <c r="D513" s="138"/>
      <c r="E513" s="110"/>
      <c r="F513" s="141"/>
      <c r="G513" s="144"/>
      <c r="H513" s="110"/>
      <c r="I513" s="138"/>
      <c r="J513" s="147"/>
      <c r="K513" s="228"/>
      <c r="L513" s="228"/>
      <c r="M513" s="8">
        <f>N513+O513</f>
        <v>0</v>
      </c>
      <c r="N513" s="8">
        <v>0</v>
      </c>
      <c r="O513" s="8">
        <v>0</v>
      </c>
      <c r="P513" s="150"/>
      <c r="Q513" s="42" t="s">
        <v>6</v>
      </c>
      <c r="R513" s="32"/>
      <c r="S513" s="28">
        <f>T513+U513</f>
        <v>3944.02</v>
      </c>
      <c r="T513" s="28">
        <v>1972.01</v>
      </c>
      <c r="U513" s="28">
        <v>1972.01</v>
      </c>
      <c r="V513" s="29">
        <f>X513</f>
        <v>3659.4</v>
      </c>
      <c r="W513" s="28">
        <v>1829.7</v>
      </c>
      <c r="X513" s="28">
        <v>3659.4</v>
      </c>
      <c r="Y513" s="8">
        <f t="shared" si="317"/>
        <v>284.61999999999989</v>
      </c>
      <c r="Z513" s="8">
        <f t="shared" si="318"/>
        <v>142.30999999999995</v>
      </c>
      <c r="AA513" s="8">
        <f>O513+U513-X513+W513</f>
        <v>142.30999999999995</v>
      </c>
      <c r="AB513" s="83"/>
      <c r="AC513" s="83"/>
      <c r="AD513" s="21"/>
    </row>
    <row r="514" spans="1:30" ht="15.75" x14ac:dyDescent="0.2">
      <c r="A514" s="108"/>
      <c r="B514" s="124"/>
      <c r="C514" s="138"/>
      <c r="D514" s="138"/>
      <c r="E514" s="110"/>
      <c r="F514" s="141"/>
      <c r="G514" s="144"/>
      <c r="H514" s="110"/>
      <c r="I514" s="138"/>
      <c r="J514" s="147"/>
      <c r="K514" s="229"/>
      <c r="L514" s="229"/>
      <c r="M514" s="8">
        <f>N514+O514</f>
        <v>0</v>
      </c>
      <c r="N514" s="8">
        <v>0</v>
      </c>
      <c r="O514" s="8">
        <v>0</v>
      </c>
      <c r="P514" s="150"/>
      <c r="Q514" s="42" t="s">
        <v>7</v>
      </c>
      <c r="R514" s="32"/>
      <c r="S514" s="28">
        <f>T514+U514</f>
        <v>7318.8</v>
      </c>
      <c r="T514" s="28">
        <v>3659.4</v>
      </c>
      <c r="U514" s="28">
        <v>3659.4</v>
      </c>
      <c r="V514" s="29">
        <f>X514</f>
        <v>6383.62</v>
      </c>
      <c r="W514" s="28">
        <v>3191.81</v>
      </c>
      <c r="X514" s="28">
        <v>6383.62</v>
      </c>
      <c r="Y514" s="7">
        <f t="shared" si="317"/>
        <v>935.18000000000029</v>
      </c>
      <c r="Z514" s="7">
        <f t="shared" si="318"/>
        <v>467.59000000000015</v>
      </c>
      <c r="AA514" s="7">
        <f>O514+U514-X514+W514</f>
        <v>467.59000000000015</v>
      </c>
      <c r="AB514" s="83"/>
      <c r="AC514" s="83"/>
      <c r="AD514" s="21"/>
    </row>
    <row r="515" spans="1:30" ht="15.75" x14ac:dyDescent="0.2">
      <c r="A515" s="108"/>
      <c r="B515" s="125"/>
      <c r="C515" s="139"/>
      <c r="D515" s="139"/>
      <c r="E515" s="111"/>
      <c r="F515" s="142"/>
      <c r="G515" s="145"/>
      <c r="H515" s="111"/>
      <c r="I515" s="139"/>
      <c r="J515" s="148"/>
      <c r="K515" s="86"/>
      <c r="L515" s="86"/>
      <c r="M515" s="120"/>
      <c r="N515" s="121"/>
      <c r="O515" s="122"/>
      <c r="P515" s="151"/>
      <c r="Q515" s="33" t="s">
        <v>3</v>
      </c>
      <c r="R515" s="48">
        <f>R514</f>
        <v>0</v>
      </c>
      <c r="S515" s="30">
        <f t="shared" ref="S515:X515" si="319">SUM(S511:S514)</f>
        <v>14068.36</v>
      </c>
      <c r="T515" s="30">
        <f t="shared" si="319"/>
        <v>7034.18</v>
      </c>
      <c r="U515" s="30">
        <f t="shared" si="319"/>
        <v>7034.18</v>
      </c>
      <c r="V515" s="30">
        <f t="shared" si="319"/>
        <v>11628.76</v>
      </c>
      <c r="W515" s="30">
        <f t="shared" si="319"/>
        <v>5814.38</v>
      </c>
      <c r="X515" s="30">
        <f t="shared" si="319"/>
        <v>11628.76</v>
      </c>
      <c r="Y515" s="134"/>
      <c r="Z515" s="135"/>
      <c r="AA515" s="136"/>
      <c r="AB515" s="83"/>
      <c r="AC515" s="83"/>
      <c r="AD515" s="21"/>
    </row>
    <row r="516" spans="1:30" ht="15.75" x14ac:dyDescent="0.2">
      <c r="A516" s="108">
        <v>18</v>
      </c>
      <c r="B516" s="123" t="s">
        <v>184</v>
      </c>
      <c r="C516" s="137" t="s">
        <v>558</v>
      </c>
      <c r="D516" s="137"/>
      <c r="E516" s="109" t="s">
        <v>65</v>
      </c>
      <c r="F516" s="140"/>
      <c r="G516" s="143" t="s">
        <v>559</v>
      </c>
      <c r="H516" s="109" t="s">
        <v>93</v>
      </c>
      <c r="I516" s="137"/>
      <c r="J516" s="146"/>
      <c r="K516" s="36"/>
      <c r="L516" s="36"/>
      <c r="M516" s="9">
        <f>N516+O516</f>
        <v>0</v>
      </c>
      <c r="N516" s="8">
        <v>0</v>
      </c>
      <c r="O516" s="8">
        <v>0</v>
      </c>
      <c r="P516" s="149" t="s">
        <v>106</v>
      </c>
      <c r="Q516" s="42" t="s">
        <v>4</v>
      </c>
      <c r="R516" s="31"/>
      <c r="S516" s="28">
        <f>T516+U516</f>
        <v>0</v>
      </c>
      <c r="T516" s="28">
        <v>0</v>
      </c>
      <c r="U516" s="28">
        <v>0</v>
      </c>
      <c r="V516" s="29">
        <f>X516</f>
        <v>0</v>
      </c>
      <c r="W516" s="28">
        <v>0</v>
      </c>
      <c r="X516" s="28">
        <v>0</v>
      </c>
      <c r="Y516" s="8">
        <f t="shared" ref="Y516:Y519" si="320">M516+S516-V516</f>
        <v>0</v>
      </c>
      <c r="Z516" s="8">
        <f t="shared" ref="Z516:Z519" si="321">N516+T516-W516</f>
        <v>0</v>
      </c>
      <c r="AA516" s="8">
        <f>O516+U516-X516+W516</f>
        <v>0</v>
      </c>
      <c r="AB516" s="83" t="s">
        <v>125</v>
      </c>
      <c r="AC516" s="83"/>
      <c r="AD516" s="21"/>
    </row>
    <row r="517" spans="1:30" ht="15.75" x14ac:dyDescent="0.2">
      <c r="A517" s="108"/>
      <c r="B517" s="124"/>
      <c r="C517" s="138"/>
      <c r="D517" s="138"/>
      <c r="E517" s="110"/>
      <c r="F517" s="141"/>
      <c r="G517" s="144"/>
      <c r="H517" s="110"/>
      <c r="I517" s="138"/>
      <c r="J517" s="147"/>
      <c r="K517" s="40"/>
      <c r="L517" s="40"/>
      <c r="M517" s="8">
        <f>N517+O517</f>
        <v>0</v>
      </c>
      <c r="N517" s="8">
        <v>0</v>
      </c>
      <c r="O517" s="8">
        <v>0</v>
      </c>
      <c r="P517" s="150"/>
      <c r="Q517" s="42" t="s">
        <v>5</v>
      </c>
      <c r="R517" s="32"/>
      <c r="S517" s="28">
        <f>T517+U517</f>
        <v>0</v>
      </c>
      <c r="T517" s="28">
        <v>0</v>
      </c>
      <c r="U517" s="28">
        <v>0</v>
      </c>
      <c r="V517" s="29">
        <f>X517</f>
        <v>0</v>
      </c>
      <c r="W517" s="28">
        <v>0</v>
      </c>
      <c r="X517" s="28">
        <v>0</v>
      </c>
      <c r="Y517" s="8">
        <f t="shared" si="320"/>
        <v>0</v>
      </c>
      <c r="Z517" s="8">
        <f t="shared" si="321"/>
        <v>0</v>
      </c>
      <c r="AA517" s="8">
        <f>O517+U517-X517+W517</f>
        <v>0</v>
      </c>
      <c r="AB517" s="83"/>
      <c r="AC517" s="83"/>
      <c r="AD517" s="21"/>
    </row>
    <row r="518" spans="1:30" ht="15.75" x14ac:dyDescent="0.2">
      <c r="A518" s="108"/>
      <c r="B518" s="124"/>
      <c r="C518" s="138"/>
      <c r="D518" s="138"/>
      <c r="E518" s="110"/>
      <c r="F518" s="141"/>
      <c r="G518" s="144"/>
      <c r="H518" s="110"/>
      <c r="I518" s="138"/>
      <c r="J518" s="147"/>
      <c r="K518" s="40">
        <v>45505</v>
      </c>
      <c r="L518" s="40">
        <v>45473</v>
      </c>
      <c r="M518" s="8">
        <f>N518+O518</f>
        <v>0</v>
      </c>
      <c r="N518" s="8">
        <v>0</v>
      </c>
      <c r="O518" s="8">
        <v>0</v>
      </c>
      <c r="P518" s="150"/>
      <c r="Q518" s="42" t="s">
        <v>6</v>
      </c>
      <c r="R518" s="32"/>
      <c r="S518" s="28">
        <f>T518+U518</f>
        <v>2990.48</v>
      </c>
      <c r="T518" s="28">
        <v>1495.24</v>
      </c>
      <c r="U518" s="28">
        <v>1495.24</v>
      </c>
      <c r="V518" s="29">
        <f>X518</f>
        <v>0</v>
      </c>
      <c r="W518" s="28">
        <v>885.34</v>
      </c>
      <c r="X518" s="28">
        <v>0</v>
      </c>
      <c r="Y518" s="8">
        <f t="shared" si="320"/>
        <v>2990.48</v>
      </c>
      <c r="Z518" s="8">
        <f t="shared" si="321"/>
        <v>609.9</v>
      </c>
      <c r="AA518" s="8">
        <f>O518+U518-X518+W518</f>
        <v>2380.58</v>
      </c>
      <c r="AB518" s="83"/>
      <c r="AC518" s="83"/>
      <c r="AD518" s="21"/>
    </row>
    <row r="519" spans="1:30" ht="15.75" x14ac:dyDescent="0.2">
      <c r="A519" s="108"/>
      <c r="B519" s="124"/>
      <c r="C519" s="138"/>
      <c r="D519" s="138"/>
      <c r="E519" s="110"/>
      <c r="F519" s="141"/>
      <c r="G519" s="144"/>
      <c r="H519" s="110"/>
      <c r="I519" s="138"/>
      <c r="J519" s="147"/>
      <c r="K519" s="40">
        <v>45505</v>
      </c>
      <c r="L519" s="40">
        <v>45838</v>
      </c>
      <c r="M519" s="8">
        <f>N519+O519</f>
        <v>0</v>
      </c>
      <c r="N519" s="8">
        <v>0</v>
      </c>
      <c r="O519" s="8">
        <v>0</v>
      </c>
      <c r="P519" s="150"/>
      <c r="Q519" s="42" t="s">
        <v>7</v>
      </c>
      <c r="R519" s="32"/>
      <c r="S519" s="28">
        <f>T519+U519</f>
        <v>3659.4</v>
      </c>
      <c r="T519" s="28">
        <v>1829.7</v>
      </c>
      <c r="U519" s="28">
        <v>1829.7</v>
      </c>
      <c r="V519" s="29">
        <f>X519</f>
        <v>2990.48</v>
      </c>
      <c r="W519" s="28">
        <v>1829.7</v>
      </c>
      <c r="X519" s="28">
        <v>2990.48</v>
      </c>
      <c r="Y519" s="7">
        <f t="shared" si="320"/>
        <v>668.92000000000007</v>
      </c>
      <c r="Z519" s="7">
        <f t="shared" si="321"/>
        <v>0</v>
      </c>
      <c r="AA519" s="7">
        <f>O519+U519-X519+W519</f>
        <v>668.92000000000007</v>
      </c>
      <c r="AB519" s="83"/>
      <c r="AC519" s="83"/>
      <c r="AD519" s="21"/>
    </row>
    <row r="520" spans="1:30" ht="15.75" x14ac:dyDescent="0.2">
      <c r="A520" s="108"/>
      <c r="B520" s="125"/>
      <c r="C520" s="139"/>
      <c r="D520" s="139"/>
      <c r="E520" s="111"/>
      <c r="F520" s="142"/>
      <c r="G520" s="145"/>
      <c r="H520" s="111"/>
      <c r="I520" s="139"/>
      <c r="J520" s="148"/>
      <c r="K520" s="40"/>
      <c r="L520" s="40"/>
      <c r="M520" s="120"/>
      <c r="N520" s="121"/>
      <c r="O520" s="122"/>
      <c r="P520" s="151"/>
      <c r="Q520" s="33" t="s">
        <v>3</v>
      </c>
      <c r="R520" s="48">
        <f>R519</f>
        <v>0</v>
      </c>
      <c r="S520" s="30">
        <f t="shared" ref="S520:X520" si="322">SUM(S516:S519)</f>
        <v>6649.88</v>
      </c>
      <c r="T520" s="30">
        <f t="shared" si="322"/>
        <v>3324.94</v>
      </c>
      <c r="U520" s="30">
        <f t="shared" si="322"/>
        <v>3324.94</v>
      </c>
      <c r="V520" s="30">
        <f t="shared" si="322"/>
        <v>2990.48</v>
      </c>
      <c r="W520" s="30">
        <f t="shared" si="322"/>
        <v>2715.04</v>
      </c>
      <c r="X520" s="30">
        <f t="shared" si="322"/>
        <v>2990.48</v>
      </c>
      <c r="Y520" s="134"/>
      <c r="Z520" s="135"/>
      <c r="AA520" s="136"/>
      <c r="AB520" s="83"/>
      <c r="AC520" s="83"/>
      <c r="AD520" s="21"/>
    </row>
    <row r="521" spans="1:30" ht="15.75" x14ac:dyDescent="0.2">
      <c r="A521" s="108">
        <v>19</v>
      </c>
      <c r="B521" s="123" t="s">
        <v>184</v>
      </c>
      <c r="C521" s="137" t="s">
        <v>596</v>
      </c>
      <c r="D521" s="137"/>
      <c r="E521" s="109" t="s">
        <v>65</v>
      </c>
      <c r="F521" s="140"/>
      <c r="G521" s="143" t="s">
        <v>597</v>
      </c>
      <c r="H521" s="109" t="s">
        <v>93</v>
      </c>
      <c r="I521" s="137"/>
      <c r="J521" s="146"/>
      <c r="K521" s="36"/>
      <c r="L521" s="36"/>
      <c r="M521" s="9">
        <f>N521+O521</f>
        <v>0</v>
      </c>
      <c r="N521" s="8">
        <v>0</v>
      </c>
      <c r="O521" s="8">
        <v>0</v>
      </c>
      <c r="P521" s="149" t="s">
        <v>106</v>
      </c>
      <c r="Q521" s="90" t="s">
        <v>4</v>
      </c>
      <c r="R521" s="31"/>
      <c r="S521" s="28">
        <f>T521+U521</f>
        <v>0</v>
      </c>
      <c r="T521" s="28">
        <v>0</v>
      </c>
      <c r="U521" s="28">
        <v>0</v>
      </c>
      <c r="V521" s="29">
        <f>X521</f>
        <v>0</v>
      </c>
      <c r="W521" s="28">
        <v>0</v>
      </c>
      <c r="X521" s="28">
        <v>0</v>
      </c>
      <c r="Y521" s="8">
        <f t="shared" ref="Y521:Y524" si="323">M521+S521-V521</f>
        <v>0</v>
      </c>
      <c r="Z521" s="8">
        <f t="shared" ref="Z521:Z524" si="324">N521+T521-W521</f>
        <v>0</v>
      </c>
      <c r="AA521" s="8">
        <f>O521+U521-X521+W521</f>
        <v>0</v>
      </c>
      <c r="AB521" s="83" t="s">
        <v>125</v>
      </c>
      <c r="AC521" s="83"/>
      <c r="AD521" s="21"/>
    </row>
    <row r="522" spans="1:30" ht="15.75" x14ac:dyDescent="0.2">
      <c r="A522" s="108"/>
      <c r="B522" s="124"/>
      <c r="C522" s="138"/>
      <c r="D522" s="138"/>
      <c r="E522" s="110"/>
      <c r="F522" s="141"/>
      <c r="G522" s="144"/>
      <c r="H522" s="110"/>
      <c r="I522" s="138"/>
      <c r="J522" s="147"/>
      <c r="K522" s="40"/>
      <c r="L522" s="40"/>
      <c r="M522" s="8">
        <f>N522+O522</f>
        <v>0</v>
      </c>
      <c r="N522" s="8">
        <v>0</v>
      </c>
      <c r="O522" s="8">
        <v>0</v>
      </c>
      <c r="P522" s="150"/>
      <c r="Q522" s="90" t="s">
        <v>5</v>
      </c>
      <c r="R522" s="32"/>
      <c r="S522" s="28">
        <f>T522+U522</f>
        <v>0</v>
      </c>
      <c r="T522" s="28">
        <v>0</v>
      </c>
      <c r="U522" s="28">
        <v>0</v>
      </c>
      <c r="V522" s="29">
        <f>X522</f>
        <v>0</v>
      </c>
      <c r="W522" s="28">
        <v>0</v>
      </c>
      <c r="X522" s="28">
        <v>0</v>
      </c>
      <c r="Y522" s="8">
        <f t="shared" si="323"/>
        <v>0</v>
      </c>
      <c r="Z522" s="8">
        <f t="shared" si="324"/>
        <v>0</v>
      </c>
      <c r="AA522" s="8">
        <f>O522+U522-X522+W522</f>
        <v>0</v>
      </c>
      <c r="AB522" s="83"/>
      <c r="AC522" s="83"/>
      <c r="AD522" s="21"/>
    </row>
    <row r="523" spans="1:30" ht="15.75" x14ac:dyDescent="0.2">
      <c r="A523" s="108"/>
      <c r="B523" s="124"/>
      <c r="C523" s="138"/>
      <c r="D523" s="138"/>
      <c r="E523" s="110"/>
      <c r="F523" s="141"/>
      <c r="G523" s="144"/>
      <c r="H523" s="110"/>
      <c r="I523" s="138"/>
      <c r="J523" s="147"/>
      <c r="K523" s="40"/>
      <c r="L523" s="40"/>
      <c r="M523" s="8">
        <f>N523+O523</f>
        <v>0</v>
      </c>
      <c r="N523" s="8">
        <v>0</v>
      </c>
      <c r="O523" s="8">
        <v>0</v>
      </c>
      <c r="P523" s="150"/>
      <c r="Q523" s="90" t="s">
        <v>6</v>
      </c>
      <c r="R523" s="32"/>
      <c r="S523" s="28">
        <f>T523+U523</f>
        <v>0</v>
      </c>
      <c r="T523" s="28">
        <v>0</v>
      </c>
      <c r="U523" s="28">
        <v>0</v>
      </c>
      <c r="V523" s="29">
        <f>X523</f>
        <v>0</v>
      </c>
      <c r="W523" s="28">
        <v>0</v>
      </c>
      <c r="X523" s="28">
        <v>0</v>
      </c>
      <c r="Y523" s="8">
        <f t="shared" si="323"/>
        <v>0</v>
      </c>
      <c r="Z523" s="8">
        <f t="shared" si="324"/>
        <v>0</v>
      </c>
      <c r="AA523" s="8">
        <f>O523+U523-X523+W523</f>
        <v>0</v>
      </c>
      <c r="AB523" s="83"/>
      <c r="AC523" s="83"/>
      <c r="AD523" s="21"/>
    </row>
    <row r="524" spans="1:30" ht="15.75" x14ac:dyDescent="0.2">
      <c r="A524" s="108"/>
      <c r="B524" s="124"/>
      <c r="C524" s="138"/>
      <c r="D524" s="138"/>
      <c r="E524" s="110"/>
      <c r="F524" s="141"/>
      <c r="G524" s="144"/>
      <c r="H524" s="110"/>
      <c r="I524" s="138"/>
      <c r="J524" s="147"/>
      <c r="K524" s="40">
        <v>45636</v>
      </c>
      <c r="L524" s="40">
        <v>45970</v>
      </c>
      <c r="M524" s="8">
        <f>N524+O524</f>
        <v>0</v>
      </c>
      <c r="N524" s="8">
        <v>0</v>
      </c>
      <c r="O524" s="8">
        <v>0</v>
      </c>
      <c r="P524" s="150"/>
      <c r="Q524" s="90" t="s">
        <v>7</v>
      </c>
      <c r="R524" s="32"/>
      <c r="S524" s="28">
        <f>T524+U524</f>
        <v>1731.34</v>
      </c>
      <c r="T524" s="28">
        <v>865.67</v>
      </c>
      <c r="U524" s="28">
        <v>865.67</v>
      </c>
      <c r="V524" s="29">
        <f>X524</f>
        <v>0</v>
      </c>
      <c r="W524" s="28">
        <v>0</v>
      </c>
      <c r="X524" s="28">
        <v>0</v>
      </c>
      <c r="Y524" s="7">
        <f t="shared" si="323"/>
        <v>1731.34</v>
      </c>
      <c r="Z524" s="7">
        <f t="shared" si="324"/>
        <v>865.67</v>
      </c>
      <c r="AA524" s="7">
        <f>O524+U524-X524+W524</f>
        <v>865.67</v>
      </c>
      <c r="AB524" s="83"/>
      <c r="AC524" s="83"/>
      <c r="AD524" s="21"/>
    </row>
    <row r="525" spans="1:30" ht="15.75" x14ac:dyDescent="0.2">
      <c r="A525" s="108"/>
      <c r="B525" s="125"/>
      <c r="C525" s="139"/>
      <c r="D525" s="139"/>
      <c r="E525" s="111"/>
      <c r="F525" s="142"/>
      <c r="G525" s="145"/>
      <c r="H525" s="111"/>
      <c r="I525" s="139"/>
      <c r="J525" s="148"/>
      <c r="K525" s="40"/>
      <c r="L525" s="40"/>
      <c r="M525" s="120"/>
      <c r="N525" s="121"/>
      <c r="O525" s="122"/>
      <c r="P525" s="151"/>
      <c r="Q525" s="33" t="s">
        <v>3</v>
      </c>
      <c r="R525" s="91">
        <f>R524</f>
        <v>0</v>
      </c>
      <c r="S525" s="30">
        <f t="shared" ref="S525:X525" si="325">SUM(S521:S524)</f>
        <v>1731.34</v>
      </c>
      <c r="T525" s="30">
        <f t="shared" si="325"/>
        <v>865.67</v>
      </c>
      <c r="U525" s="30">
        <f t="shared" si="325"/>
        <v>865.67</v>
      </c>
      <c r="V525" s="30">
        <f t="shared" si="325"/>
        <v>0</v>
      </c>
      <c r="W525" s="30">
        <f t="shared" si="325"/>
        <v>0</v>
      </c>
      <c r="X525" s="30">
        <f t="shared" si="325"/>
        <v>0</v>
      </c>
      <c r="Y525" s="134"/>
      <c r="Z525" s="135"/>
      <c r="AA525" s="136"/>
      <c r="AB525" s="83"/>
      <c r="AC525" s="83"/>
      <c r="AD525" s="21"/>
    </row>
    <row r="526" spans="1:30" ht="15.75" x14ac:dyDescent="0.2">
      <c r="A526" s="192" t="s">
        <v>332</v>
      </c>
      <c r="B526" s="183" t="s">
        <v>194</v>
      </c>
      <c r="C526" s="184"/>
      <c r="D526" s="184"/>
      <c r="E526" s="184"/>
      <c r="F526" s="184"/>
      <c r="G526" s="184"/>
      <c r="H526" s="184"/>
      <c r="I526" s="184"/>
      <c r="J526" s="184"/>
      <c r="K526" s="184"/>
      <c r="L526" s="185"/>
      <c r="M526" s="7">
        <f>N526+O526</f>
        <v>-2047.95</v>
      </c>
      <c r="N526" s="30">
        <f>N531+N536+N541+N546+N551+N556+N561+N566+N571+N576+N581+N586+N591+N596+N601+N606+N611+N616+N621+N626+N631+N636+N641+N646+N651+N656+N701+N661+N666+N671+N676+N681+N686+N691+N696+N706+N711+N716+N721+N726+N731+N736+N741+N746+N751+N756+N761+N766</f>
        <v>0</v>
      </c>
      <c r="O526" s="30">
        <f>O531+O536+O541+O546+O551+O556+O561+O566+O571+O576+O581+O586+O591+O596+O601+O606+O611+O616+O621+O626+O631+O636+O641+O646+O651+O656+O701+O661+O666+O671+O676+O681+O686+O691+O696+O706+O711+O716+O721+O726+O731+O736+O741+O746+O751+O756+O761+O766</f>
        <v>-2047.95</v>
      </c>
      <c r="P526" s="171"/>
      <c r="Q526" s="50" t="s">
        <v>4</v>
      </c>
      <c r="R526" s="11"/>
      <c r="S526" s="30">
        <f t="shared" ref="S526:S534" si="326">T526+U526</f>
        <v>504856.72000000009</v>
      </c>
      <c r="T526" s="30">
        <f>T531+T536+T541+T546+T551+T556+T561+T566+T571+T576+T581+T586+T591+T596+T601+T606+T611+T616+T621+T626+T631+T636+T641+T646+T651+T656+T701+T661+T666+T671+T676+T681+T686+T691+T696+T706+T711+T716+T721+T726+T731+T736+T741+T746+T751+T756+T761+T766</f>
        <v>252428.57000000004</v>
      </c>
      <c r="U526" s="30">
        <f>U531+U536+U541+U546+U551+U556+U561+U566+U571+U576+U581+U586+U591+U596+U601+U606+U611+U616+U621+U626+U631+U636+U641+U646+U651+U656+U701+U661+U666+U671+U676+U681+U686+U691+U696+U706+U711+U716+U721+U726+U731+U736+U741+U746+U751+U756+U761+U766</f>
        <v>252428.15000000002</v>
      </c>
      <c r="V526" s="52">
        <f>X526</f>
        <v>484526.13999999984</v>
      </c>
      <c r="W526" s="30">
        <f>W531+W536+W541+W546+W551+W556+W561+W566+W571+W576+W581+W586+W591+W596+W601+W606+W611+W616+W621+W626+W631+W636+W641+W646+W651+W656+W701+W661+W666+W671+W676+W681+W686+W691+W696+W706+W711+W716+W721+W726+W731+W736+W741+W746+W751+W756+W761+W766</f>
        <v>167978.89999999997</v>
      </c>
      <c r="X526" s="30">
        <f>X531+X536+X541+X546+X551+X556+X561+X566+X571+X576+X581+X586+X591+X596+X601+X606+X611+X616+X621+X626+X631+X636+X641+X646+X651+X656+X701+X661+X666+X671+X676+X681+X686+X691+X696+X706+X711+X716+X721+X726+X731+X736+X741+X746+X751+X756+X761+X766</f>
        <v>484526.13999999984</v>
      </c>
      <c r="Y526" s="7">
        <f t="shared" ref="Y526:Y529" si="327">M526+S526-V526</f>
        <v>18282.630000000237</v>
      </c>
      <c r="Z526" s="7">
        <f>N526+T526-W526</f>
        <v>84449.670000000071</v>
      </c>
      <c r="AA526" s="7">
        <f>O526+U526-X526+W526</f>
        <v>-66167.039999999863</v>
      </c>
      <c r="AB526" s="46"/>
      <c r="AC526" s="46"/>
      <c r="AD526" s="19"/>
    </row>
    <row r="527" spans="1:30" ht="15.75" x14ac:dyDescent="0.2">
      <c r="A527" s="193"/>
      <c r="B527" s="186"/>
      <c r="C527" s="187"/>
      <c r="D527" s="187"/>
      <c r="E527" s="187"/>
      <c r="F527" s="187"/>
      <c r="G527" s="187"/>
      <c r="H527" s="187"/>
      <c r="I527" s="187"/>
      <c r="J527" s="187"/>
      <c r="K527" s="187"/>
      <c r="L527" s="188"/>
      <c r="M527" s="7">
        <f>N527+O527</f>
        <v>18282.629999999976</v>
      </c>
      <c r="N527" s="30">
        <f t="shared" ref="N527:O529" si="328">N532+N537+N542+N547+N552+N557+N562+N567+N572+N577+N582+N587+N592+N597+N602+N607+N612+N617+N622+N627+N632+N637+N642+N647+N652+N657+N702+N662+N667+N672+N677+N682+N687+N692+N697+N707+N712+N717+N722+N727+N732+N737+N742+N747+N752+N757+N762+N767</f>
        <v>84449.669999999969</v>
      </c>
      <c r="O527" s="30">
        <f t="shared" si="328"/>
        <v>-66167.039999999994</v>
      </c>
      <c r="P527" s="172"/>
      <c r="Q527" s="50" t="s">
        <v>5</v>
      </c>
      <c r="R527" s="11"/>
      <c r="S527" s="30">
        <f t="shared" si="326"/>
        <v>476926.38000000012</v>
      </c>
      <c r="T527" s="30">
        <f t="shared" ref="T527:U529" si="329">T532+T537+T542+T547+T552+T557+T562+T567+T572+T577+T582+T587+T592+T597+T602+T607+T612+T617+T622+T627+T632+T637+T642+T647+T652+T657+T702+T662+T667+T672+T677+T682+T687+T692+T697+T707+T712+T717+T722+T727+T732+T737+T742+T747+T752+T757+T762+T767</f>
        <v>238463.43000000005</v>
      </c>
      <c r="U527" s="30">
        <f t="shared" si="329"/>
        <v>238462.95000000007</v>
      </c>
      <c r="V527" s="52">
        <f>X527</f>
        <v>444742.61</v>
      </c>
      <c r="W527" s="30">
        <f t="shared" ref="W527:X529" si="330">W532+W537+W542+W547+W552+W557+W562+W567+W572+W577+W582+W587+W592+W597+W602+W607+W612+W617+W622+W627+W632+W637+W642+W647+W652+W657+W702+W662+W667+W672+W677+W682+W687+W692+W697+W707+W712+W717+W722+W727+W732+W737+W742+W747+W752+W757+W762+W767</f>
        <v>322913.09999999998</v>
      </c>
      <c r="X527" s="30">
        <f t="shared" si="330"/>
        <v>444742.61</v>
      </c>
      <c r="Y527" s="7">
        <f t="shared" si="327"/>
        <v>50466.40000000014</v>
      </c>
      <c r="Z527" s="7">
        <f t="shared" ref="Z527:Z529" si="331">N527+T527-W527</f>
        <v>0</v>
      </c>
      <c r="AA527" s="7">
        <f t="shared" ref="AA527:AA529" si="332">O527+U527-X527+W527</f>
        <v>50466.400000000081</v>
      </c>
      <c r="AB527" s="46"/>
      <c r="AC527" s="46"/>
      <c r="AD527" s="19"/>
    </row>
    <row r="528" spans="1:30" ht="15.75" x14ac:dyDescent="0.2">
      <c r="A528" s="193"/>
      <c r="B528" s="186"/>
      <c r="C528" s="187"/>
      <c r="D528" s="187"/>
      <c r="E528" s="187"/>
      <c r="F528" s="187"/>
      <c r="G528" s="187"/>
      <c r="H528" s="187"/>
      <c r="I528" s="187"/>
      <c r="J528" s="187"/>
      <c r="K528" s="187"/>
      <c r="L528" s="188"/>
      <c r="M528" s="7">
        <f>N528+O528</f>
        <v>47694.009999999987</v>
      </c>
      <c r="N528" s="30">
        <f t="shared" si="328"/>
        <v>16311.6</v>
      </c>
      <c r="O528" s="30">
        <f t="shared" si="328"/>
        <v>31382.409999999989</v>
      </c>
      <c r="P528" s="172"/>
      <c r="Q528" s="50" t="s">
        <v>6</v>
      </c>
      <c r="R528" s="11"/>
      <c r="S528" s="30">
        <f t="shared" si="326"/>
        <v>465631.07999999996</v>
      </c>
      <c r="T528" s="30">
        <f t="shared" si="329"/>
        <v>232815.81999999998</v>
      </c>
      <c r="U528" s="30">
        <f t="shared" si="329"/>
        <v>232815.25999999998</v>
      </c>
      <c r="V528" s="52">
        <f>X528</f>
        <v>496087.48000000004</v>
      </c>
      <c r="W528" s="30">
        <f t="shared" si="330"/>
        <v>232815.81999999998</v>
      </c>
      <c r="X528" s="30">
        <f t="shared" si="330"/>
        <v>496087.48000000004</v>
      </c>
      <c r="Y528" s="7">
        <f t="shared" si="327"/>
        <v>17237.609999999928</v>
      </c>
      <c r="Z528" s="7">
        <f t="shared" si="331"/>
        <v>16311.600000000006</v>
      </c>
      <c r="AA528" s="7">
        <f t="shared" si="332"/>
        <v>926.009999999922</v>
      </c>
      <c r="AB528" s="46"/>
      <c r="AC528" s="46"/>
      <c r="AD528" s="19"/>
    </row>
    <row r="529" spans="1:30" ht="15.75" x14ac:dyDescent="0.2">
      <c r="A529" s="193"/>
      <c r="B529" s="186"/>
      <c r="C529" s="187"/>
      <c r="D529" s="187"/>
      <c r="E529" s="187"/>
      <c r="F529" s="187"/>
      <c r="G529" s="187"/>
      <c r="H529" s="187"/>
      <c r="I529" s="187"/>
      <c r="J529" s="187"/>
      <c r="K529" s="187"/>
      <c r="L529" s="188"/>
      <c r="M529" s="7">
        <f>N529+O529</f>
        <v>28336.19999999999</v>
      </c>
      <c r="N529" s="30">
        <f t="shared" si="328"/>
        <v>16311.6</v>
      </c>
      <c r="O529" s="30">
        <f t="shared" si="328"/>
        <v>12024.599999999989</v>
      </c>
      <c r="P529" s="172"/>
      <c r="Q529" s="50" t="s">
        <v>7</v>
      </c>
      <c r="R529" s="11"/>
      <c r="S529" s="30">
        <f t="shared" si="326"/>
        <v>465894.11</v>
      </c>
      <c r="T529" s="30">
        <f t="shared" si="329"/>
        <v>232947.80999999997</v>
      </c>
      <c r="U529" s="30">
        <f t="shared" si="329"/>
        <v>232946.3</v>
      </c>
      <c r="V529" s="52">
        <f>X529</f>
        <v>471327.87000000011</v>
      </c>
      <c r="W529" s="30">
        <f t="shared" si="330"/>
        <v>232947.80999999997</v>
      </c>
      <c r="X529" s="30">
        <f t="shared" si="330"/>
        <v>471327.87000000011</v>
      </c>
      <c r="Y529" s="7">
        <f t="shared" si="327"/>
        <v>22902.439999999886</v>
      </c>
      <c r="Z529" s="7">
        <f t="shared" si="331"/>
        <v>16311.600000000006</v>
      </c>
      <c r="AA529" s="7">
        <f t="shared" si="332"/>
        <v>6590.8399999998219</v>
      </c>
      <c r="AB529" s="46"/>
      <c r="AC529" s="46"/>
      <c r="AD529" s="19"/>
    </row>
    <row r="530" spans="1:30" ht="15.75" x14ac:dyDescent="0.2">
      <c r="A530" s="194"/>
      <c r="B530" s="189"/>
      <c r="C530" s="190"/>
      <c r="D530" s="190"/>
      <c r="E530" s="190"/>
      <c r="F530" s="190"/>
      <c r="G530" s="190"/>
      <c r="H530" s="190"/>
      <c r="I530" s="190"/>
      <c r="J530" s="190"/>
      <c r="K530" s="190"/>
      <c r="L530" s="191"/>
      <c r="M530" s="174"/>
      <c r="N530" s="175"/>
      <c r="O530" s="176"/>
      <c r="P530" s="173"/>
      <c r="Q530" s="50" t="s">
        <v>158</v>
      </c>
      <c r="R530" s="11"/>
      <c r="S530" s="30">
        <f t="shared" si="326"/>
        <v>1913308.29</v>
      </c>
      <c r="T530" s="30">
        <f>SUM(T526:T529)</f>
        <v>956655.63</v>
      </c>
      <c r="U530" s="30">
        <f>SUM(U526:U529)</f>
        <v>956652.66000000015</v>
      </c>
      <c r="V530" s="30">
        <f>SUM(V526:V529)</f>
        <v>1896684.0999999999</v>
      </c>
      <c r="W530" s="30">
        <f>SUM(W526:W529)</f>
        <v>956655.62999999989</v>
      </c>
      <c r="X530" s="30">
        <f>SUM(X526:X529)</f>
        <v>1896684.0999999999</v>
      </c>
      <c r="Y530" s="177"/>
      <c r="Z530" s="178"/>
      <c r="AA530" s="179"/>
      <c r="AB530" s="46"/>
      <c r="AC530" s="46"/>
      <c r="AD530" s="19"/>
    </row>
    <row r="531" spans="1:30" ht="15.75" x14ac:dyDescent="0.2">
      <c r="A531" s="137">
        <v>1</v>
      </c>
      <c r="B531" s="123" t="s">
        <v>195</v>
      </c>
      <c r="C531" s="137" t="s">
        <v>433</v>
      </c>
      <c r="D531" s="109" t="s">
        <v>434</v>
      </c>
      <c r="E531" s="109" t="s">
        <v>65</v>
      </c>
      <c r="F531" s="95">
        <v>320.45</v>
      </c>
      <c r="G531" s="143" t="s">
        <v>435</v>
      </c>
      <c r="H531" s="109" t="s">
        <v>436</v>
      </c>
      <c r="I531" s="95">
        <v>22.1</v>
      </c>
      <c r="J531" s="95">
        <v>16.18</v>
      </c>
      <c r="K531" s="98">
        <v>45292</v>
      </c>
      <c r="L531" s="98">
        <v>45626</v>
      </c>
      <c r="M531" s="9">
        <f>N531+O531</f>
        <v>0</v>
      </c>
      <c r="N531" s="8"/>
      <c r="O531" s="8">
        <v>0</v>
      </c>
      <c r="P531" s="149" t="s">
        <v>197</v>
      </c>
      <c r="Q531" s="42" t="s">
        <v>4</v>
      </c>
      <c r="R531" s="31"/>
      <c r="S531" s="28">
        <f t="shared" si="326"/>
        <v>1072.8599999999999</v>
      </c>
      <c r="T531" s="28">
        <v>536.42999999999995</v>
      </c>
      <c r="U531" s="28">
        <v>536.42999999999995</v>
      </c>
      <c r="V531" s="29">
        <f>X531</f>
        <v>1072.8599999999999</v>
      </c>
      <c r="W531" s="28">
        <v>357.62</v>
      </c>
      <c r="X531" s="28">
        <v>1072.8599999999999</v>
      </c>
      <c r="Y531" s="8">
        <f t="shared" ref="Y531:Z534" si="333">M531+S531-V531</f>
        <v>0</v>
      </c>
      <c r="Z531" s="8">
        <f t="shared" si="333"/>
        <v>178.80999999999995</v>
      </c>
      <c r="AA531" s="8">
        <f>O531+U531-X531+W531</f>
        <v>-178.80999999999995</v>
      </c>
      <c r="AB531" s="83"/>
      <c r="AC531" s="83"/>
      <c r="AD531" s="21"/>
    </row>
    <row r="532" spans="1:30" ht="15.75" x14ac:dyDescent="0.2">
      <c r="A532" s="138"/>
      <c r="B532" s="124"/>
      <c r="C532" s="138"/>
      <c r="D532" s="110"/>
      <c r="E532" s="110"/>
      <c r="F532" s="96"/>
      <c r="G532" s="144"/>
      <c r="H532" s="110"/>
      <c r="I532" s="96"/>
      <c r="J532" s="96"/>
      <c r="K532" s="99"/>
      <c r="L532" s="99"/>
      <c r="M532" s="8">
        <f>N532+O532</f>
        <v>0</v>
      </c>
      <c r="N532" s="8">
        <v>178.81</v>
      </c>
      <c r="O532" s="8">
        <v>-178.81</v>
      </c>
      <c r="P532" s="150"/>
      <c r="Q532" s="42" t="s">
        <v>5</v>
      </c>
      <c r="R532" s="32"/>
      <c r="S532" s="28">
        <f t="shared" si="326"/>
        <v>1072.8599999999999</v>
      </c>
      <c r="T532" s="28">
        <v>536.42999999999995</v>
      </c>
      <c r="U532" s="28">
        <v>536.42999999999995</v>
      </c>
      <c r="V532" s="29">
        <f>X532</f>
        <v>1072.8599999999999</v>
      </c>
      <c r="W532" s="28">
        <v>715.24</v>
      </c>
      <c r="X532" s="28">
        <v>1072.8599999999999</v>
      </c>
      <c r="Y532" s="8">
        <f t="shared" si="333"/>
        <v>0</v>
      </c>
      <c r="Z532" s="8">
        <f t="shared" si="333"/>
        <v>0</v>
      </c>
      <c r="AA532" s="8">
        <f>O532+U532-X532+W532</f>
        <v>0</v>
      </c>
      <c r="AB532" s="83"/>
      <c r="AC532" s="83"/>
      <c r="AD532" s="21"/>
    </row>
    <row r="533" spans="1:30" ht="15.75" x14ac:dyDescent="0.2">
      <c r="A533" s="138"/>
      <c r="B533" s="124"/>
      <c r="C533" s="138"/>
      <c r="D533" s="110"/>
      <c r="E533" s="110"/>
      <c r="F533" s="96"/>
      <c r="G533" s="144"/>
      <c r="H533" s="110"/>
      <c r="I533" s="96"/>
      <c r="J533" s="96"/>
      <c r="K533" s="99"/>
      <c r="L533" s="99"/>
      <c r="M533" s="8">
        <f>N533+O533</f>
        <v>0</v>
      </c>
      <c r="N533" s="8">
        <f>Z532</f>
        <v>0</v>
      </c>
      <c r="O533" s="8">
        <f t="shared" ref="N533:O534" si="334">AA532</f>
        <v>0</v>
      </c>
      <c r="P533" s="150"/>
      <c r="Q533" s="42" t="s">
        <v>6</v>
      </c>
      <c r="R533" s="32"/>
      <c r="S533" s="28">
        <f t="shared" si="326"/>
        <v>1072.8599999999999</v>
      </c>
      <c r="T533" s="28">
        <v>536.42999999999995</v>
      </c>
      <c r="U533" s="28">
        <v>536.42999999999995</v>
      </c>
      <c r="V533" s="29">
        <f>X533</f>
        <v>1072.8599999999999</v>
      </c>
      <c r="W533" s="28">
        <v>536.42999999999995</v>
      </c>
      <c r="X533" s="28">
        <v>1072.8599999999999</v>
      </c>
      <c r="Y533" s="8">
        <f t="shared" si="333"/>
        <v>0</v>
      </c>
      <c r="Z533" s="8">
        <f t="shared" si="333"/>
        <v>0</v>
      </c>
      <c r="AA533" s="8">
        <f>O533+U533-X533+W533</f>
        <v>0</v>
      </c>
      <c r="AB533" s="83"/>
      <c r="AC533" s="83"/>
      <c r="AD533" s="21"/>
    </row>
    <row r="534" spans="1:30" ht="15.75" x14ac:dyDescent="0.2">
      <c r="A534" s="138"/>
      <c r="B534" s="124"/>
      <c r="C534" s="138"/>
      <c r="D534" s="110"/>
      <c r="E534" s="110"/>
      <c r="F534" s="96"/>
      <c r="G534" s="144"/>
      <c r="H534" s="110"/>
      <c r="I534" s="96"/>
      <c r="J534" s="96"/>
      <c r="K534" s="99"/>
      <c r="L534" s="99"/>
      <c r="M534" s="8">
        <f>N534+O534</f>
        <v>0</v>
      </c>
      <c r="N534" s="8">
        <f t="shared" si="334"/>
        <v>0</v>
      </c>
      <c r="O534" s="8">
        <f t="shared" si="334"/>
        <v>0</v>
      </c>
      <c r="P534" s="150"/>
      <c r="Q534" s="42" t="s">
        <v>7</v>
      </c>
      <c r="R534" s="32"/>
      <c r="S534" s="28">
        <f t="shared" si="326"/>
        <v>715.24</v>
      </c>
      <c r="T534" s="28">
        <v>357.62</v>
      </c>
      <c r="U534" s="28">
        <v>357.62</v>
      </c>
      <c r="V534" s="29">
        <f>X534</f>
        <v>715.24</v>
      </c>
      <c r="W534" s="28">
        <v>357.62</v>
      </c>
      <c r="X534" s="28">
        <v>715.24</v>
      </c>
      <c r="Y534" s="7">
        <f t="shared" si="333"/>
        <v>0</v>
      </c>
      <c r="Z534" s="7">
        <f t="shared" si="333"/>
        <v>0</v>
      </c>
      <c r="AA534" s="7">
        <f>O534+U534-X534+W534</f>
        <v>0</v>
      </c>
      <c r="AB534" s="83"/>
      <c r="AC534" s="83"/>
      <c r="AD534" s="21"/>
    </row>
    <row r="535" spans="1:30" ht="15.75" x14ac:dyDescent="0.2">
      <c r="A535" s="139"/>
      <c r="B535" s="125"/>
      <c r="C535" s="139"/>
      <c r="D535" s="111"/>
      <c r="E535" s="111"/>
      <c r="F535" s="97"/>
      <c r="G535" s="145"/>
      <c r="H535" s="111"/>
      <c r="I535" s="97"/>
      <c r="J535" s="97"/>
      <c r="K535" s="100"/>
      <c r="L535" s="100"/>
      <c r="M535" s="120"/>
      <c r="N535" s="121"/>
      <c r="O535" s="122"/>
      <c r="P535" s="151"/>
      <c r="Q535" s="33" t="s">
        <v>3</v>
      </c>
      <c r="R535" s="48">
        <f>R534</f>
        <v>0</v>
      </c>
      <c r="S535" s="30">
        <f t="shared" ref="S535:X535" si="335">SUM(S531:S534)</f>
        <v>3933.8199999999997</v>
      </c>
      <c r="T535" s="30">
        <f t="shared" si="335"/>
        <v>1966.9099999999999</v>
      </c>
      <c r="U535" s="30">
        <f t="shared" si="335"/>
        <v>1966.9099999999999</v>
      </c>
      <c r="V535" s="30">
        <f t="shared" si="335"/>
        <v>3933.8199999999997</v>
      </c>
      <c r="W535" s="30">
        <f t="shared" si="335"/>
        <v>1966.9099999999999</v>
      </c>
      <c r="X535" s="30">
        <f t="shared" si="335"/>
        <v>3933.8199999999997</v>
      </c>
      <c r="Y535" s="134"/>
      <c r="Z535" s="135"/>
      <c r="AA535" s="136"/>
      <c r="AB535" s="83"/>
      <c r="AC535" s="83"/>
      <c r="AD535" s="21"/>
    </row>
    <row r="536" spans="1:30" ht="15.75" x14ac:dyDescent="0.2">
      <c r="A536" s="108">
        <v>2</v>
      </c>
      <c r="B536" s="154" t="s">
        <v>195</v>
      </c>
      <c r="C536" s="108" t="s">
        <v>198</v>
      </c>
      <c r="D536" s="109" t="s">
        <v>392</v>
      </c>
      <c r="E536" s="152" t="s">
        <v>394</v>
      </c>
      <c r="F536" s="95">
        <v>14424.02</v>
      </c>
      <c r="G536" s="166" t="s">
        <v>199</v>
      </c>
      <c r="H536" s="152" t="s">
        <v>200</v>
      </c>
      <c r="I536" s="156">
        <v>382.6</v>
      </c>
      <c r="J536" s="95">
        <v>21.75</v>
      </c>
      <c r="K536" s="203" t="s">
        <v>393</v>
      </c>
      <c r="L536" s="204">
        <v>46904</v>
      </c>
      <c r="M536" s="9">
        <f>N536+O536</f>
        <v>0</v>
      </c>
      <c r="N536" s="8"/>
      <c r="O536" s="8">
        <v>0</v>
      </c>
      <c r="P536" s="101" t="s">
        <v>197</v>
      </c>
      <c r="Q536" s="42" t="s">
        <v>4</v>
      </c>
      <c r="R536" s="31"/>
      <c r="S536" s="28">
        <f>T536+U536</f>
        <v>24964.68</v>
      </c>
      <c r="T536" s="28">
        <v>12482.34</v>
      </c>
      <c r="U536" s="28">
        <v>12482.34</v>
      </c>
      <c r="V536" s="29">
        <f>X536</f>
        <v>24964.68</v>
      </c>
      <c r="W536" s="28">
        <v>8321.56</v>
      </c>
      <c r="X536" s="28">
        <v>24964.68</v>
      </c>
      <c r="Y536" s="8">
        <f t="shared" ref="Y536:Z539" si="336">M536+S536-V536</f>
        <v>0</v>
      </c>
      <c r="Z536" s="8">
        <f t="shared" si="336"/>
        <v>4160.7800000000007</v>
      </c>
      <c r="AA536" s="8">
        <f>O536+U536-X536+W536</f>
        <v>-4160.7800000000007</v>
      </c>
      <c r="AB536" s="47" t="s">
        <v>125</v>
      </c>
      <c r="AC536" s="47"/>
      <c r="AD536" s="21"/>
    </row>
    <row r="537" spans="1:30" ht="15.75" x14ac:dyDescent="0.2">
      <c r="A537" s="108"/>
      <c r="B537" s="154"/>
      <c r="C537" s="108"/>
      <c r="D537" s="110"/>
      <c r="E537" s="152"/>
      <c r="F537" s="96"/>
      <c r="G537" s="166"/>
      <c r="H537" s="152"/>
      <c r="I537" s="156"/>
      <c r="J537" s="96"/>
      <c r="K537" s="203"/>
      <c r="L537" s="204"/>
      <c r="M537" s="8">
        <f>N537+O537</f>
        <v>0</v>
      </c>
      <c r="N537" s="8">
        <f t="shared" ref="N537:O539" si="337">Z536</f>
        <v>4160.7800000000007</v>
      </c>
      <c r="O537" s="8">
        <f t="shared" si="337"/>
        <v>-4160.7800000000007</v>
      </c>
      <c r="P537" s="102"/>
      <c r="Q537" s="42" t="s">
        <v>5</v>
      </c>
      <c r="R537" s="32"/>
      <c r="S537" s="28">
        <f>T537+U537</f>
        <v>24964.68</v>
      </c>
      <c r="T537" s="28">
        <v>12482.34</v>
      </c>
      <c r="U537" s="28">
        <v>12482.34</v>
      </c>
      <c r="V537" s="29">
        <f>X537</f>
        <v>24964.68</v>
      </c>
      <c r="W537" s="28">
        <v>16643.12</v>
      </c>
      <c r="X537" s="28">
        <v>24964.68</v>
      </c>
      <c r="Y537" s="8">
        <f t="shared" si="336"/>
        <v>0</v>
      </c>
      <c r="Z537" s="8">
        <f t="shared" si="336"/>
        <v>0</v>
      </c>
      <c r="AA537" s="8">
        <f>O537+U537-X537+W537</f>
        <v>0</v>
      </c>
      <c r="AB537" s="47"/>
      <c r="AC537" s="47"/>
      <c r="AD537" s="21"/>
    </row>
    <row r="538" spans="1:30" ht="15.75" x14ac:dyDescent="0.2">
      <c r="A538" s="108"/>
      <c r="B538" s="154"/>
      <c r="C538" s="108"/>
      <c r="D538" s="110"/>
      <c r="E538" s="152"/>
      <c r="F538" s="96"/>
      <c r="G538" s="166"/>
      <c r="H538" s="152"/>
      <c r="I538" s="156"/>
      <c r="J538" s="96"/>
      <c r="K538" s="203"/>
      <c r="L538" s="204"/>
      <c r="M538" s="8">
        <f>N538+O538</f>
        <v>0</v>
      </c>
      <c r="N538" s="8">
        <f t="shared" si="337"/>
        <v>0</v>
      </c>
      <c r="O538" s="8">
        <f t="shared" si="337"/>
        <v>0</v>
      </c>
      <c r="P538" s="102"/>
      <c r="Q538" s="42" t="s">
        <v>6</v>
      </c>
      <c r="R538" s="32"/>
      <c r="S538" s="28">
        <f>T538+U538</f>
        <v>24964.68</v>
      </c>
      <c r="T538" s="28">
        <v>12482.34</v>
      </c>
      <c r="U538" s="28">
        <v>12482.34</v>
      </c>
      <c r="V538" s="29">
        <f>X538</f>
        <v>24964.68</v>
      </c>
      <c r="W538" s="28">
        <v>12482.34</v>
      </c>
      <c r="X538" s="28">
        <v>24964.68</v>
      </c>
      <c r="Y538" s="8">
        <f t="shared" si="336"/>
        <v>0</v>
      </c>
      <c r="Z538" s="8">
        <f>N538+T538-W538</f>
        <v>0</v>
      </c>
      <c r="AA538" s="8">
        <f>O538+U538-X538+W538</f>
        <v>0</v>
      </c>
      <c r="AB538" s="47"/>
      <c r="AC538" s="47"/>
      <c r="AD538" s="21"/>
    </row>
    <row r="539" spans="1:30" ht="15.75" x14ac:dyDescent="0.2">
      <c r="A539" s="108"/>
      <c r="B539" s="154"/>
      <c r="C539" s="108"/>
      <c r="D539" s="110"/>
      <c r="E539" s="152"/>
      <c r="F539" s="96"/>
      <c r="G539" s="166"/>
      <c r="H539" s="152"/>
      <c r="I539" s="156"/>
      <c r="J539" s="96"/>
      <c r="K539" s="203"/>
      <c r="L539" s="204"/>
      <c r="M539" s="8">
        <f>N539+O539</f>
        <v>0</v>
      </c>
      <c r="N539" s="8">
        <f t="shared" si="337"/>
        <v>0</v>
      </c>
      <c r="O539" s="8">
        <f t="shared" si="337"/>
        <v>0</v>
      </c>
      <c r="P539" s="102"/>
      <c r="Q539" s="42" t="s">
        <v>7</v>
      </c>
      <c r="R539" s="32"/>
      <c r="S539" s="28">
        <f>T539+U539</f>
        <v>24964.68</v>
      </c>
      <c r="T539" s="28">
        <v>12482.34</v>
      </c>
      <c r="U539" s="28">
        <v>12482.34</v>
      </c>
      <c r="V539" s="29">
        <f>X539</f>
        <v>24964.68</v>
      </c>
      <c r="W539" s="28">
        <v>12482.34</v>
      </c>
      <c r="X539" s="28">
        <v>24964.68</v>
      </c>
      <c r="Y539" s="7">
        <f>M539+S539-V539</f>
        <v>0</v>
      </c>
      <c r="Z539" s="7">
        <f t="shared" si="336"/>
        <v>0</v>
      </c>
      <c r="AA539" s="7">
        <f>O539+U539-X539+W539</f>
        <v>0</v>
      </c>
      <c r="AB539" s="47"/>
      <c r="AC539" s="47"/>
      <c r="AD539" s="21"/>
    </row>
    <row r="540" spans="1:30" ht="15.75" x14ac:dyDescent="0.2">
      <c r="A540" s="108"/>
      <c r="B540" s="154"/>
      <c r="C540" s="108"/>
      <c r="D540" s="111"/>
      <c r="E540" s="152"/>
      <c r="F540" s="97"/>
      <c r="G540" s="166"/>
      <c r="H540" s="152"/>
      <c r="I540" s="156"/>
      <c r="J540" s="97"/>
      <c r="K540" s="203"/>
      <c r="L540" s="203"/>
      <c r="M540" s="106"/>
      <c r="N540" s="106"/>
      <c r="O540" s="106"/>
      <c r="P540" s="102"/>
      <c r="Q540" s="33" t="s">
        <v>3</v>
      </c>
      <c r="R540" s="48">
        <f>R539</f>
        <v>0</v>
      </c>
      <c r="S540" s="30">
        <f t="shared" ref="S540:X540" si="338">SUM(S536:S539)</f>
        <v>99858.72</v>
      </c>
      <c r="T540" s="30">
        <f t="shared" si="338"/>
        <v>49929.36</v>
      </c>
      <c r="U540" s="30">
        <f t="shared" si="338"/>
        <v>49929.36</v>
      </c>
      <c r="V540" s="30">
        <f t="shared" si="338"/>
        <v>99858.72</v>
      </c>
      <c r="W540" s="30">
        <f t="shared" si="338"/>
        <v>49929.36</v>
      </c>
      <c r="X540" s="30">
        <f t="shared" si="338"/>
        <v>99858.72</v>
      </c>
      <c r="Y540" s="107"/>
      <c r="Z540" s="107"/>
      <c r="AA540" s="107"/>
      <c r="AB540" s="47"/>
      <c r="AC540" s="47"/>
      <c r="AD540" s="21"/>
    </row>
    <row r="541" spans="1:30" ht="15.75" customHeight="1" x14ac:dyDescent="0.2">
      <c r="A541" s="108">
        <v>3</v>
      </c>
      <c r="B541" s="154" t="s">
        <v>195</v>
      </c>
      <c r="C541" s="108" t="s">
        <v>201</v>
      </c>
      <c r="D541" s="109" t="s">
        <v>460</v>
      </c>
      <c r="E541" s="152" t="s">
        <v>394</v>
      </c>
      <c r="F541" s="95">
        <v>8714.7900000000009</v>
      </c>
      <c r="G541" s="166" t="s">
        <v>395</v>
      </c>
      <c r="H541" s="152" t="s">
        <v>202</v>
      </c>
      <c r="I541" s="225">
        <v>286.2</v>
      </c>
      <c r="J541" s="95">
        <v>35.08</v>
      </c>
      <c r="K541" s="203">
        <v>45108</v>
      </c>
      <c r="L541" s="204">
        <v>45443</v>
      </c>
      <c r="M541" s="9">
        <f>N541+O541</f>
        <v>0</v>
      </c>
      <c r="N541" s="8"/>
      <c r="O541" s="8">
        <v>0</v>
      </c>
      <c r="P541" s="101" t="s">
        <v>197</v>
      </c>
      <c r="Q541" s="42" t="s">
        <v>4</v>
      </c>
      <c r="R541" s="31"/>
      <c r="S541" s="28">
        <f>T541+U541</f>
        <v>30122.010000000002</v>
      </c>
      <c r="T541" s="28">
        <v>15061.02</v>
      </c>
      <c r="U541" s="28">
        <v>15060.99</v>
      </c>
      <c r="V541" s="29">
        <f>X541</f>
        <v>30122.01</v>
      </c>
      <c r="W541" s="28">
        <v>10040.68</v>
      </c>
      <c r="X541" s="28">
        <v>30122.01</v>
      </c>
      <c r="Y541" s="8">
        <f t="shared" ref="Y541:Z544" si="339">M541+S541-V541</f>
        <v>0</v>
      </c>
      <c r="Z541" s="8">
        <f t="shared" si="339"/>
        <v>5020.34</v>
      </c>
      <c r="AA541" s="8">
        <f>O541+U541-X541+W541</f>
        <v>-5020.3399999999983</v>
      </c>
      <c r="AB541" s="83" t="s">
        <v>123</v>
      </c>
      <c r="AC541" s="83"/>
      <c r="AD541" s="103"/>
    </row>
    <row r="542" spans="1:30" ht="15.75" x14ac:dyDescent="0.2">
      <c r="A542" s="108"/>
      <c r="B542" s="154"/>
      <c r="C542" s="108"/>
      <c r="D542" s="110"/>
      <c r="E542" s="152"/>
      <c r="F542" s="96"/>
      <c r="G542" s="166"/>
      <c r="H542" s="152"/>
      <c r="I542" s="225"/>
      <c r="J542" s="96"/>
      <c r="K542" s="203"/>
      <c r="L542" s="204"/>
      <c r="M542" s="8">
        <f>N542+O542</f>
        <v>0</v>
      </c>
      <c r="N542" s="8">
        <v>5020.34</v>
      </c>
      <c r="O542" s="8">
        <v>-5020.34</v>
      </c>
      <c r="P542" s="102"/>
      <c r="Q542" s="42" t="s">
        <v>5</v>
      </c>
      <c r="R542" s="32"/>
      <c r="S542" s="28">
        <f>T542+U542</f>
        <v>20081.34</v>
      </c>
      <c r="T542" s="28">
        <v>10040.68</v>
      </c>
      <c r="U542" s="28">
        <v>10040.66</v>
      </c>
      <c r="V542" s="29">
        <f>X542</f>
        <v>20081.34</v>
      </c>
      <c r="W542" s="28">
        <v>15061.02</v>
      </c>
      <c r="X542" s="28">
        <v>20081.34</v>
      </c>
      <c r="Y542" s="8">
        <f t="shared" si="339"/>
        <v>0</v>
      </c>
      <c r="Z542" s="8">
        <f t="shared" si="339"/>
        <v>0</v>
      </c>
      <c r="AA542" s="8">
        <f>O542+U542-X542+W542</f>
        <v>0</v>
      </c>
      <c r="AB542" s="83"/>
      <c r="AC542" s="83"/>
      <c r="AD542" s="104"/>
    </row>
    <row r="543" spans="1:30" ht="15.75" x14ac:dyDescent="0.2">
      <c r="A543" s="108"/>
      <c r="B543" s="154"/>
      <c r="C543" s="108"/>
      <c r="D543" s="110"/>
      <c r="E543" s="152"/>
      <c r="F543" s="96"/>
      <c r="G543" s="166"/>
      <c r="H543" s="152"/>
      <c r="I543" s="225"/>
      <c r="J543" s="96"/>
      <c r="K543" s="203"/>
      <c r="L543" s="204"/>
      <c r="M543" s="8">
        <f>N543+O543</f>
        <v>0</v>
      </c>
      <c r="N543" s="8">
        <f t="shared" ref="N543:O544" si="340">Z542</f>
        <v>0</v>
      </c>
      <c r="O543" s="8">
        <f t="shared" si="340"/>
        <v>0</v>
      </c>
      <c r="P543" s="102"/>
      <c r="Q543" s="42" t="s">
        <v>6</v>
      </c>
      <c r="R543" s="32"/>
      <c r="S543" s="28">
        <f>T543+U543</f>
        <v>0</v>
      </c>
      <c r="T543" s="28">
        <v>0</v>
      </c>
      <c r="U543" s="28">
        <v>0</v>
      </c>
      <c r="V543" s="29">
        <f>X543</f>
        <v>0</v>
      </c>
      <c r="W543" s="28">
        <v>0</v>
      </c>
      <c r="X543" s="28">
        <v>0</v>
      </c>
      <c r="Y543" s="8">
        <f t="shared" si="339"/>
        <v>0</v>
      </c>
      <c r="Z543" s="8">
        <f t="shared" si="339"/>
        <v>0</v>
      </c>
      <c r="AA543" s="8">
        <f>O543+U543-X543+W543</f>
        <v>0</v>
      </c>
      <c r="AB543" s="83"/>
      <c r="AC543" s="83"/>
      <c r="AD543" s="105"/>
    </row>
    <row r="544" spans="1:30" ht="15.75" x14ac:dyDescent="0.2">
      <c r="A544" s="108"/>
      <c r="B544" s="154"/>
      <c r="C544" s="108"/>
      <c r="D544" s="110"/>
      <c r="E544" s="152"/>
      <c r="F544" s="96"/>
      <c r="G544" s="166"/>
      <c r="H544" s="152"/>
      <c r="I544" s="225"/>
      <c r="J544" s="96"/>
      <c r="K544" s="203"/>
      <c r="L544" s="204"/>
      <c r="M544" s="8">
        <f>N544+O544</f>
        <v>0</v>
      </c>
      <c r="N544" s="8">
        <f t="shared" si="340"/>
        <v>0</v>
      </c>
      <c r="O544" s="8">
        <f t="shared" si="340"/>
        <v>0</v>
      </c>
      <c r="P544" s="102"/>
      <c r="Q544" s="42" t="s">
        <v>7</v>
      </c>
      <c r="R544" s="32"/>
      <c r="S544" s="28">
        <f>T544+U544</f>
        <v>0</v>
      </c>
      <c r="T544" s="28">
        <v>0</v>
      </c>
      <c r="U544" s="28">
        <v>0</v>
      </c>
      <c r="V544" s="29">
        <f>X544</f>
        <v>0</v>
      </c>
      <c r="W544" s="28">
        <v>0</v>
      </c>
      <c r="X544" s="28">
        <v>0</v>
      </c>
      <c r="Y544" s="7">
        <f t="shared" si="339"/>
        <v>0</v>
      </c>
      <c r="Z544" s="7">
        <f t="shared" si="339"/>
        <v>0</v>
      </c>
      <c r="AA544" s="7">
        <f>O544+U544-X544+W544</f>
        <v>0</v>
      </c>
      <c r="AB544" s="83"/>
      <c r="AC544" s="83"/>
      <c r="AD544" s="21"/>
    </row>
    <row r="545" spans="1:30" ht="15.75" x14ac:dyDescent="0.2">
      <c r="A545" s="108"/>
      <c r="B545" s="154"/>
      <c r="C545" s="108"/>
      <c r="D545" s="111"/>
      <c r="E545" s="152"/>
      <c r="F545" s="97"/>
      <c r="G545" s="166"/>
      <c r="H545" s="152"/>
      <c r="I545" s="225"/>
      <c r="J545" s="97"/>
      <c r="K545" s="203"/>
      <c r="L545" s="203"/>
      <c r="M545" s="106"/>
      <c r="N545" s="106"/>
      <c r="O545" s="106"/>
      <c r="P545" s="102"/>
      <c r="Q545" s="33" t="s">
        <v>3</v>
      </c>
      <c r="R545" s="48">
        <f>R544</f>
        <v>0</v>
      </c>
      <c r="S545" s="30">
        <f t="shared" ref="S545:X545" si="341">SUM(S541:S544)</f>
        <v>50203.350000000006</v>
      </c>
      <c r="T545" s="30">
        <f t="shared" si="341"/>
        <v>25101.7</v>
      </c>
      <c r="U545" s="30">
        <f t="shared" si="341"/>
        <v>25101.65</v>
      </c>
      <c r="V545" s="30">
        <f t="shared" si="341"/>
        <v>50203.35</v>
      </c>
      <c r="W545" s="30">
        <f t="shared" si="341"/>
        <v>25101.7</v>
      </c>
      <c r="X545" s="30">
        <f t="shared" si="341"/>
        <v>50203.35</v>
      </c>
      <c r="Y545" s="107"/>
      <c r="Z545" s="107"/>
      <c r="AA545" s="107"/>
      <c r="AB545" s="83"/>
      <c r="AC545" s="83"/>
      <c r="AD545" s="21"/>
    </row>
    <row r="546" spans="1:30" ht="15.75" customHeight="1" x14ac:dyDescent="0.2">
      <c r="A546" s="108">
        <v>4</v>
      </c>
      <c r="B546" s="154" t="s">
        <v>195</v>
      </c>
      <c r="C546" s="108" t="s">
        <v>203</v>
      </c>
      <c r="D546" s="109" t="s">
        <v>459</v>
      </c>
      <c r="E546" s="152" t="s">
        <v>394</v>
      </c>
      <c r="F546" s="95">
        <v>2399.46</v>
      </c>
      <c r="G546" s="166" t="s">
        <v>204</v>
      </c>
      <c r="H546" s="152" t="s">
        <v>205</v>
      </c>
      <c r="I546" s="225">
        <v>78.8</v>
      </c>
      <c r="J546" s="95">
        <v>13.05</v>
      </c>
      <c r="K546" s="167" t="s">
        <v>393</v>
      </c>
      <c r="L546" s="226" t="s">
        <v>396</v>
      </c>
      <c r="M546" s="9">
        <f>N546+O546</f>
        <v>0</v>
      </c>
      <c r="N546" s="8"/>
      <c r="O546" s="8">
        <v>0</v>
      </c>
      <c r="P546" s="101" t="s">
        <v>197</v>
      </c>
      <c r="Q546" s="42" t="s">
        <v>4</v>
      </c>
      <c r="R546" s="31"/>
      <c r="S546" s="28">
        <f>T546+U546</f>
        <v>3085.02</v>
      </c>
      <c r="T546" s="28">
        <v>1542.51</v>
      </c>
      <c r="U546" s="28">
        <v>1542.51</v>
      </c>
      <c r="V546" s="29">
        <f>X546</f>
        <v>3085.79</v>
      </c>
      <c r="W546" s="28">
        <v>1028.3399999999999</v>
      </c>
      <c r="X546" s="28">
        <v>3085.79</v>
      </c>
      <c r="Y546" s="8">
        <f t="shared" ref="Y546:Z549" si="342">M546+S546-V546</f>
        <v>-0.76999999999998181</v>
      </c>
      <c r="Z546" s="8">
        <f t="shared" si="342"/>
        <v>514.17000000000007</v>
      </c>
      <c r="AA546" s="8">
        <f>O546+U546-X546+W546</f>
        <v>-514.94000000000005</v>
      </c>
      <c r="AB546" s="83"/>
      <c r="AC546" s="83"/>
      <c r="AD546" s="103"/>
    </row>
    <row r="547" spans="1:30" ht="15.75" x14ac:dyDescent="0.2">
      <c r="A547" s="108"/>
      <c r="B547" s="154"/>
      <c r="C547" s="108"/>
      <c r="D547" s="110"/>
      <c r="E547" s="152"/>
      <c r="F547" s="96"/>
      <c r="G547" s="166"/>
      <c r="H547" s="152"/>
      <c r="I547" s="225"/>
      <c r="J547" s="96"/>
      <c r="K547" s="167"/>
      <c r="L547" s="226"/>
      <c r="M547" s="8">
        <f>N547+O547</f>
        <v>-0.7700000000000955</v>
      </c>
      <c r="N547" s="8">
        <v>514.16999999999996</v>
      </c>
      <c r="O547" s="8">
        <v>-514.94000000000005</v>
      </c>
      <c r="P547" s="102"/>
      <c r="Q547" s="42" t="s">
        <v>5</v>
      </c>
      <c r="R547" s="32"/>
      <c r="S547" s="28">
        <f>T547+U547</f>
        <v>2056.6799999999998</v>
      </c>
      <c r="T547" s="28">
        <v>1028.3399999999999</v>
      </c>
      <c r="U547" s="28">
        <v>1028.3399999999999</v>
      </c>
      <c r="V547" s="29">
        <f>X547</f>
        <v>2055.91</v>
      </c>
      <c r="W547" s="28">
        <v>1542.51</v>
      </c>
      <c r="X547" s="28">
        <v>2055.91</v>
      </c>
      <c r="Y547" s="8">
        <f t="shared" si="342"/>
        <v>0</v>
      </c>
      <c r="Z547" s="8">
        <f t="shared" si="342"/>
        <v>0</v>
      </c>
      <c r="AA547" s="8">
        <f>O547+U547-X547+W547</f>
        <v>0</v>
      </c>
      <c r="AB547" s="83"/>
      <c r="AC547" s="83"/>
      <c r="AD547" s="104"/>
    </row>
    <row r="548" spans="1:30" ht="15.75" x14ac:dyDescent="0.2">
      <c r="A548" s="108"/>
      <c r="B548" s="154"/>
      <c r="C548" s="108"/>
      <c r="D548" s="110"/>
      <c r="E548" s="152"/>
      <c r="F548" s="96"/>
      <c r="G548" s="166"/>
      <c r="H548" s="152"/>
      <c r="I548" s="225"/>
      <c r="J548" s="96"/>
      <c r="K548" s="167"/>
      <c r="L548" s="226"/>
      <c r="M548" s="8">
        <f>N548+O548</f>
        <v>0</v>
      </c>
      <c r="N548" s="8">
        <f t="shared" ref="N548:O549" si="343">Z547</f>
        <v>0</v>
      </c>
      <c r="O548" s="8">
        <f t="shared" si="343"/>
        <v>0</v>
      </c>
      <c r="P548" s="102"/>
      <c r="Q548" s="42" t="s">
        <v>6</v>
      </c>
      <c r="R548" s="32"/>
      <c r="S548" s="28">
        <f>T548+U548</f>
        <v>0</v>
      </c>
      <c r="T548" s="28">
        <v>0</v>
      </c>
      <c r="U548" s="28">
        <v>0</v>
      </c>
      <c r="V548" s="29">
        <f>X548</f>
        <v>0</v>
      </c>
      <c r="W548" s="28">
        <v>0</v>
      </c>
      <c r="X548" s="28">
        <v>0</v>
      </c>
      <c r="Y548" s="8">
        <f t="shared" si="342"/>
        <v>0</v>
      </c>
      <c r="Z548" s="8">
        <f t="shared" si="342"/>
        <v>0</v>
      </c>
      <c r="AA548" s="8">
        <f>O548+U548-X548+W548</f>
        <v>0</v>
      </c>
      <c r="AB548" s="83"/>
      <c r="AC548" s="83"/>
      <c r="AD548" s="105"/>
    </row>
    <row r="549" spans="1:30" ht="15.75" x14ac:dyDescent="0.2">
      <c r="A549" s="108"/>
      <c r="B549" s="154"/>
      <c r="C549" s="108"/>
      <c r="D549" s="110"/>
      <c r="E549" s="152"/>
      <c r="F549" s="96"/>
      <c r="G549" s="166"/>
      <c r="H549" s="152"/>
      <c r="I549" s="225"/>
      <c r="J549" s="96"/>
      <c r="K549" s="167"/>
      <c r="L549" s="226"/>
      <c r="M549" s="8">
        <f>N549+O549</f>
        <v>0</v>
      </c>
      <c r="N549" s="8">
        <f t="shared" si="343"/>
        <v>0</v>
      </c>
      <c r="O549" s="8">
        <f t="shared" si="343"/>
        <v>0</v>
      </c>
      <c r="P549" s="102"/>
      <c r="Q549" s="42" t="s">
        <v>7</v>
      </c>
      <c r="R549" s="32"/>
      <c r="S549" s="28">
        <f>T549+U549</f>
        <v>0</v>
      </c>
      <c r="T549" s="28">
        <v>0</v>
      </c>
      <c r="U549" s="28">
        <v>0</v>
      </c>
      <c r="V549" s="29">
        <f>X549</f>
        <v>0</v>
      </c>
      <c r="W549" s="28">
        <v>0</v>
      </c>
      <c r="X549" s="28">
        <v>0</v>
      </c>
      <c r="Y549" s="7">
        <f t="shared" si="342"/>
        <v>0</v>
      </c>
      <c r="Z549" s="7">
        <f t="shared" si="342"/>
        <v>0</v>
      </c>
      <c r="AA549" s="7">
        <f>O549+U549-X549+W549</f>
        <v>0</v>
      </c>
      <c r="AB549" s="83"/>
      <c r="AC549" s="83"/>
      <c r="AD549" s="21"/>
    </row>
    <row r="550" spans="1:30" ht="15.75" x14ac:dyDescent="0.2">
      <c r="A550" s="108"/>
      <c r="B550" s="154"/>
      <c r="C550" s="108"/>
      <c r="D550" s="111"/>
      <c r="E550" s="152"/>
      <c r="F550" s="97"/>
      <c r="G550" s="166"/>
      <c r="H550" s="152"/>
      <c r="I550" s="225"/>
      <c r="J550" s="97"/>
      <c r="K550" s="167"/>
      <c r="L550" s="167"/>
      <c r="M550" s="106"/>
      <c r="N550" s="106"/>
      <c r="O550" s="106"/>
      <c r="P550" s="102"/>
      <c r="Q550" s="33" t="s">
        <v>3</v>
      </c>
      <c r="R550" s="48">
        <f>R549</f>
        <v>0</v>
      </c>
      <c r="S550" s="30">
        <f t="shared" ref="S550:X550" si="344">SUM(S546:S549)</f>
        <v>5141.7</v>
      </c>
      <c r="T550" s="30">
        <f t="shared" si="344"/>
        <v>2570.85</v>
      </c>
      <c r="U550" s="30">
        <f t="shared" si="344"/>
        <v>2570.85</v>
      </c>
      <c r="V550" s="30">
        <f t="shared" si="344"/>
        <v>5141.7</v>
      </c>
      <c r="W550" s="30">
        <f t="shared" si="344"/>
        <v>2570.85</v>
      </c>
      <c r="X550" s="30">
        <f t="shared" si="344"/>
        <v>5141.7</v>
      </c>
      <c r="Y550" s="107"/>
      <c r="Z550" s="107"/>
      <c r="AA550" s="107"/>
      <c r="AB550" s="83"/>
      <c r="AC550" s="83"/>
      <c r="AD550" s="21"/>
    </row>
    <row r="551" spans="1:30" ht="15.75" customHeight="1" x14ac:dyDescent="0.2">
      <c r="A551" s="108">
        <v>5</v>
      </c>
      <c r="B551" s="154" t="s">
        <v>195</v>
      </c>
      <c r="C551" s="108" t="s">
        <v>433</v>
      </c>
      <c r="D551" s="109" t="s">
        <v>457</v>
      </c>
      <c r="E551" s="152" t="s">
        <v>65</v>
      </c>
      <c r="F551" s="95">
        <v>298.7</v>
      </c>
      <c r="G551" s="166" t="s">
        <v>437</v>
      </c>
      <c r="H551" s="152" t="s">
        <v>436</v>
      </c>
      <c r="I551" s="156">
        <v>20.6</v>
      </c>
      <c r="J551" s="95">
        <v>16.18</v>
      </c>
      <c r="K551" s="215">
        <v>45323</v>
      </c>
      <c r="L551" s="215">
        <v>45657</v>
      </c>
      <c r="M551" s="9">
        <f>N551+O551</f>
        <v>0</v>
      </c>
      <c r="N551" s="8"/>
      <c r="O551" s="8">
        <v>0</v>
      </c>
      <c r="P551" s="101" t="s">
        <v>197</v>
      </c>
      <c r="Q551" s="42" t="s">
        <v>4</v>
      </c>
      <c r="R551" s="31"/>
      <c r="S551" s="28">
        <f>T551+U551</f>
        <v>666.7</v>
      </c>
      <c r="T551" s="28">
        <v>333.36</v>
      </c>
      <c r="U551" s="28">
        <v>333.34</v>
      </c>
      <c r="V551" s="29">
        <f>X551</f>
        <v>666.7</v>
      </c>
      <c r="W551" s="28">
        <v>166.68</v>
      </c>
      <c r="X551" s="28">
        <v>666.7</v>
      </c>
      <c r="Y551" s="8">
        <f t="shared" ref="Y551:Z554" si="345">M551+S551-V551</f>
        <v>0</v>
      </c>
      <c r="Z551" s="8">
        <f t="shared" si="345"/>
        <v>166.68</v>
      </c>
      <c r="AA551" s="8">
        <f>O551+U551-X551+W551</f>
        <v>-166.68000000000006</v>
      </c>
      <c r="AB551" s="83" t="s">
        <v>123</v>
      </c>
      <c r="AC551" s="83"/>
      <c r="AD551" s="21"/>
    </row>
    <row r="552" spans="1:30" ht="15.75" x14ac:dyDescent="0.2">
      <c r="A552" s="108"/>
      <c r="B552" s="154"/>
      <c r="C552" s="108"/>
      <c r="D552" s="110"/>
      <c r="E552" s="152"/>
      <c r="F552" s="96"/>
      <c r="G552" s="166"/>
      <c r="H552" s="152"/>
      <c r="I552" s="156"/>
      <c r="J552" s="96"/>
      <c r="K552" s="215"/>
      <c r="L552" s="215"/>
      <c r="M552" s="8">
        <f>N552+O552</f>
        <v>0</v>
      </c>
      <c r="N552" s="8">
        <v>166.68</v>
      </c>
      <c r="O552" s="8">
        <v>-166.68</v>
      </c>
      <c r="P552" s="102"/>
      <c r="Q552" s="42" t="s">
        <v>5</v>
      </c>
      <c r="R552" s="32"/>
      <c r="S552" s="28">
        <f>T552+U552</f>
        <v>1000.05</v>
      </c>
      <c r="T552" s="28">
        <v>500.04</v>
      </c>
      <c r="U552" s="28">
        <v>500.01</v>
      </c>
      <c r="V552" s="29">
        <f>X552</f>
        <v>1000.05</v>
      </c>
      <c r="W552" s="28">
        <v>666.72</v>
      </c>
      <c r="X552" s="28">
        <v>1000.05</v>
      </c>
      <c r="Y552" s="8">
        <f t="shared" si="345"/>
        <v>0</v>
      </c>
      <c r="Z552" s="8">
        <f t="shared" si="345"/>
        <v>0</v>
      </c>
      <c r="AA552" s="8">
        <f>O552+U552-X552+W552</f>
        <v>0</v>
      </c>
      <c r="AB552" s="83"/>
      <c r="AC552" s="83"/>
      <c r="AD552" s="21"/>
    </row>
    <row r="553" spans="1:30" ht="15.75" x14ac:dyDescent="0.2">
      <c r="A553" s="108"/>
      <c r="B553" s="154"/>
      <c r="C553" s="108"/>
      <c r="D553" s="110"/>
      <c r="E553" s="152"/>
      <c r="F553" s="96"/>
      <c r="G553" s="166"/>
      <c r="H553" s="152"/>
      <c r="I553" s="156"/>
      <c r="J553" s="96"/>
      <c r="K553" s="215"/>
      <c r="L553" s="215"/>
      <c r="M553" s="8">
        <f>N553+O553</f>
        <v>-166.68</v>
      </c>
      <c r="N553" s="8">
        <f t="shared" ref="N553:N554" si="346">Z552</f>
        <v>0</v>
      </c>
      <c r="O553" s="8">
        <v>-166.68</v>
      </c>
      <c r="P553" s="102"/>
      <c r="Q553" s="42" t="s">
        <v>6</v>
      </c>
      <c r="R553" s="32"/>
      <c r="S553" s="28">
        <f>T553+U553</f>
        <v>1000.05</v>
      </c>
      <c r="T553" s="28">
        <v>500.04</v>
      </c>
      <c r="U553" s="28">
        <v>500.01</v>
      </c>
      <c r="V553" s="29">
        <f>X553</f>
        <v>1000.05</v>
      </c>
      <c r="W553" s="28">
        <v>500.04</v>
      </c>
      <c r="X553" s="28">
        <v>1000.05</v>
      </c>
      <c r="Y553" s="8">
        <f t="shared" si="345"/>
        <v>-166.68000000000006</v>
      </c>
      <c r="Z553" s="8">
        <f t="shared" si="345"/>
        <v>0</v>
      </c>
      <c r="AA553" s="8">
        <f>O553+U553-X553+W553</f>
        <v>-166.68</v>
      </c>
      <c r="AB553" s="83"/>
      <c r="AC553" s="83"/>
      <c r="AD553" s="21"/>
    </row>
    <row r="554" spans="1:30" ht="15.75" x14ac:dyDescent="0.2">
      <c r="A554" s="108"/>
      <c r="B554" s="154"/>
      <c r="C554" s="108"/>
      <c r="D554" s="110"/>
      <c r="E554" s="152"/>
      <c r="F554" s="96"/>
      <c r="G554" s="166"/>
      <c r="H554" s="152"/>
      <c r="I554" s="156"/>
      <c r="J554" s="96"/>
      <c r="K554" s="215"/>
      <c r="L554" s="215"/>
      <c r="M554" s="8">
        <f>N554+O554</f>
        <v>-166.68</v>
      </c>
      <c r="N554" s="8">
        <f t="shared" si="346"/>
        <v>0</v>
      </c>
      <c r="O554" s="8">
        <v>-166.68</v>
      </c>
      <c r="P554" s="102"/>
      <c r="Q554" s="42" t="s">
        <v>7</v>
      </c>
      <c r="R554" s="32"/>
      <c r="S554" s="28">
        <f>T554+U554</f>
        <v>666.7</v>
      </c>
      <c r="T554" s="28">
        <v>333.36</v>
      </c>
      <c r="U554" s="28">
        <v>333.34</v>
      </c>
      <c r="V554" s="29">
        <f>X554</f>
        <v>666.7</v>
      </c>
      <c r="W554" s="28">
        <v>333.36</v>
      </c>
      <c r="X554" s="28">
        <v>666.7</v>
      </c>
      <c r="Y554" s="7">
        <f t="shared" si="345"/>
        <v>-166.68</v>
      </c>
      <c r="Z554" s="7">
        <f t="shared" si="345"/>
        <v>0</v>
      </c>
      <c r="AA554" s="7">
        <f>O554+U554-X554+W554</f>
        <v>-166.68000000000006</v>
      </c>
      <c r="AB554" s="83"/>
      <c r="AC554" s="83"/>
      <c r="AD554" s="21"/>
    </row>
    <row r="555" spans="1:30" ht="15.75" x14ac:dyDescent="0.2">
      <c r="A555" s="108"/>
      <c r="B555" s="154"/>
      <c r="C555" s="108"/>
      <c r="D555" s="111"/>
      <c r="E555" s="152"/>
      <c r="F555" s="97"/>
      <c r="G555" s="166"/>
      <c r="H555" s="152"/>
      <c r="I555" s="156"/>
      <c r="J555" s="97"/>
      <c r="K555" s="215"/>
      <c r="L555" s="215"/>
      <c r="M555" s="106"/>
      <c r="N555" s="106"/>
      <c r="O555" s="106"/>
      <c r="P555" s="102"/>
      <c r="Q555" s="33" t="s">
        <v>3</v>
      </c>
      <c r="R555" s="48">
        <f>R554</f>
        <v>0</v>
      </c>
      <c r="S555" s="30">
        <f t="shared" ref="S555:X555" si="347">SUM(S551:S554)</f>
        <v>3333.5</v>
      </c>
      <c r="T555" s="30">
        <f t="shared" si="347"/>
        <v>1666.8000000000002</v>
      </c>
      <c r="U555" s="30">
        <f t="shared" si="347"/>
        <v>1666.6999999999998</v>
      </c>
      <c r="V555" s="30">
        <f t="shared" si="347"/>
        <v>3333.5</v>
      </c>
      <c r="W555" s="30">
        <f t="shared" si="347"/>
        <v>1666.8000000000002</v>
      </c>
      <c r="X555" s="30">
        <f t="shared" si="347"/>
        <v>3333.5</v>
      </c>
      <c r="Y555" s="107"/>
      <c r="Z555" s="107"/>
      <c r="AA555" s="107"/>
      <c r="AB555" s="83"/>
      <c r="AC555" s="83"/>
      <c r="AD555" s="21"/>
    </row>
    <row r="556" spans="1:30" ht="15.75" customHeight="1" x14ac:dyDescent="0.2">
      <c r="A556" s="108">
        <v>6</v>
      </c>
      <c r="B556" s="154" t="s">
        <v>195</v>
      </c>
      <c r="C556" s="108" t="s">
        <v>206</v>
      </c>
      <c r="D556" s="109" t="s">
        <v>458</v>
      </c>
      <c r="E556" s="152" t="s">
        <v>394</v>
      </c>
      <c r="F556" s="95">
        <v>8702.61</v>
      </c>
      <c r="G556" s="166" t="s">
        <v>207</v>
      </c>
      <c r="H556" s="152" t="s">
        <v>208</v>
      </c>
      <c r="I556" s="156">
        <v>285.8</v>
      </c>
      <c r="J556" s="95">
        <v>26.1</v>
      </c>
      <c r="K556" s="167">
        <v>45108</v>
      </c>
      <c r="L556" s="167">
        <v>45443</v>
      </c>
      <c r="M556" s="9">
        <f>N556+O556</f>
        <v>0</v>
      </c>
      <c r="N556" s="8"/>
      <c r="O556" s="8">
        <v>0</v>
      </c>
      <c r="P556" s="101" t="s">
        <v>197</v>
      </c>
      <c r="Q556" s="42" t="s">
        <v>4</v>
      </c>
      <c r="R556" s="31"/>
      <c r="S556" s="28">
        <f>T556+U556</f>
        <v>22378.14</v>
      </c>
      <c r="T556" s="28">
        <v>11189.07</v>
      </c>
      <c r="U556" s="28">
        <v>11189.07</v>
      </c>
      <c r="V556" s="29">
        <f>X556</f>
        <v>22378.14</v>
      </c>
      <c r="W556" s="28">
        <v>7459.38</v>
      </c>
      <c r="X556" s="28">
        <v>22378.14</v>
      </c>
      <c r="Y556" s="8">
        <f t="shared" ref="Y556:Z559" si="348">M556+S556-V556</f>
        <v>0</v>
      </c>
      <c r="Z556" s="8">
        <f t="shared" si="348"/>
        <v>3729.6899999999996</v>
      </c>
      <c r="AA556" s="8">
        <f>O556+U556-X556+W556</f>
        <v>-3729.6899999999996</v>
      </c>
      <c r="AB556" s="83" t="s">
        <v>125</v>
      </c>
      <c r="AC556" s="83"/>
      <c r="AD556" s="21"/>
    </row>
    <row r="557" spans="1:30" ht="15.75" x14ac:dyDescent="0.2">
      <c r="A557" s="108"/>
      <c r="B557" s="154"/>
      <c r="C557" s="108"/>
      <c r="D557" s="110"/>
      <c r="E557" s="152"/>
      <c r="F557" s="96"/>
      <c r="G557" s="166"/>
      <c r="H557" s="152"/>
      <c r="I557" s="156"/>
      <c r="J557" s="96"/>
      <c r="K557" s="167"/>
      <c r="L557" s="167"/>
      <c r="M557" s="8">
        <f>N557+O557</f>
        <v>0</v>
      </c>
      <c r="N557" s="8">
        <v>3729.69</v>
      </c>
      <c r="O557" s="8">
        <v>-3729.69</v>
      </c>
      <c r="P557" s="102"/>
      <c r="Q557" s="42" t="s">
        <v>5</v>
      </c>
      <c r="R557" s="32"/>
      <c r="S557" s="28">
        <f>T557+U557</f>
        <v>14918.76</v>
      </c>
      <c r="T557" s="28">
        <v>7459.38</v>
      </c>
      <c r="U557" s="28">
        <v>7459.38</v>
      </c>
      <c r="V557" s="29">
        <f>X557</f>
        <v>22378.14</v>
      </c>
      <c r="W557" s="28">
        <v>11189.07</v>
      </c>
      <c r="X557" s="28">
        <v>22378.14</v>
      </c>
      <c r="Y557" s="8">
        <f t="shared" si="348"/>
        <v>-7459.3799999999992</v>
      </c>
      <c r="Z557" s="8">
        <f t="shared" si="348"/>
        <v>0</v>
      </c>
      <c r="AA557" s="8">
        <f>O557+U557-X557+W557</f>
        <v>-7459.380000000001</v>
      </c>
      <c r="AB557" s="83"/>
      <c r="AC557" s="83"/>
      <c r="AD557" s="21"/>
    </row>
    <row r="558" spans="1:30" ht="15.75" x14ac:dyDescent="0.2">
      <c r="A558" s="108"/>
      <c r="B558" s="154"/>
      <c r="C558" s="108"/>
      <c r="D558" s="110"/>
      <c r="E558" s="152"/>
      <c r="F558" s="96"/>
      <c r="G558" s="166"/>
      <c r="H558" s="152"/>
      <c r="I558" s="156"/>
      <c r="J558" s="96"/>
      <c r="K558" s="167"/>
      <c r="L558" s="167"/>
      <c r="M558" s="8">
        <f>N558+O558</f>
        <v>-7459.380000000001</v>
      </c>
      <c r="N558" s="8">
        <f t="shared" ref="N558:O559" si="349">Z557</f>
        <v>0</v>
      </c>
      <c r="O558" s="8">
        <f t="shared" si="349"/>
        <v>-7459.380000000001</v>
      </c>
      <c r="P558" s="102"/>
      <c r="Q558" s="42" t="s">
        <v>6</v>
      </c>
      <c r="R558" s="32"/>
      <c r="S558" s="28">
        <f>T558+U558</f>
        <v>0</v>
      </c>
      <c r="T558" s="28">
        <v>0</v>
      </c>
      <c r="U558" s="28">
        <v>0</v>
      </c>
      <c r="V558" s="29">
        <f>X558</f>
        <v>-7459.38</v>
      </c>
      <c r="W558" s="28">
        <v>0</v>
      </c>
      <c r="X558" s="28">
        <v>-7459.38</v>
      </c>
      <c r="Y558" s="8">
        <f t="shared" si="348"/>
        <v>0</v>
      </c>
      <c r="Z558" s="8">
        <f t="shared" si="348"/>
        <v>0</v>
      </c>
      <c r="AA558" s="8">
        <f>O558+U558-X558+W558</f>
        <v>-9.0949470177292824E-13</v>
      </c>
      <c r="AB558" s="83"/>
      <c r="AC558" s="83"/>
      <c r="AD558" s="21"/>
    </row>
    <row r="559" spans="1:30" ht="15.75" x14ac:dyDescent="0.2">
      <c r="A559" s="108"/>
      <c r="B559" s="154"/>
      <c r="C559" s="108"/>
      <c r="D559" s="110"/>
      <c r="E559" s="152"/>
      <c r="F559" s="96"/>
      <c r="G559" s="166"/>
      <c r="H559" s="152"/>
      <c r="I559" s="156"/>
      <c r="J559" s="96"/>
      <c r="K559" s="167"/>
      <c r="L559" s="167"/>
      <c r="M559" s="8">
        <f>N559+O559</f>
        <v>-9.0949470177292824E-13</v>
      </c>
      <c r="N559" s="8">
        <f t="shared" si="349"/>
        <v>0</v>
      </c>
      <c r="O559" s="8">
        <f t="shared" si="349"/>
        <v>-9.0949470177292824E-13</v>
      </c>
      <c r="P559" s="102"/>
      <c r="Q559" s="42" t="s">
        <v>7</v>
      </c>
      <c r="R559" s="32"/>
      <c r="S559" s="28">
        <f>T559+U559</f>
        <v>0</v>
      </c>
      <c r="T559" s="28">
        <v>0</v>
      </c>
      <c r="U559" s="28">
        <v>0</v>
      </c>
      <c r="V559" s="29">
        <f>X559</f>
        <v>0</v>
      </c>
      <c r="W559" s="28">
        <v>0</v>
      </c>
      <c r="X559" s="28">
        <v>0</v>
      </c>
      <c r="Y559" s="7">
        <f t="shared" si="348"/>
        <v>-9.0949470177292824E-13</v>
      </c>
      <c r="Z559" s="7">
        <f t="shared" si="348"/>
        <v>0</v>
      </c>
      <c r="AA559" s="7">
        <f>O559+U559-X559+W559</f>
        <v>-9.0949470177292824E-13</v>
      </c>
      <c r="AB559" s="83"/>
      <c r="AC559" s="83"/>
      <c r="AD559" s="21"/>
    </row>
    <row r="560" spans="1:30" ht="15.75" x14ac:dyDescent="0.2">
      <c r="A560" s="108"/>
      <c r="B560" s="154"/>
      <c r="C560" s="108"/>
      <c r="D560" s="111"/>
      <c r="E560" s="152"/>
      <c r="F560" s="97"/>
      <c r="G560" s="166"/>
      <c r="H560" s="152"/>
      <c r="I560" s="156"/>
      <c r="J560" s="97"/>
      <c r="K560" s="167"/>
      <c r="L560" s="167"/>
      <c r="M560" s="106"/>
      <c r="N560" s="106"/>
      <c r="O560" s="106"/>
      <c r="P560" s="102"/>
      <c r="Q560" s="33" t="s">
        <v>3</v>
      </c>
      <c r="R560" s="48">
        <f>R559</f>
        <v>0</v>
      </c>
      <c r="S560" s="30">
        <f t="shared" ref="S560:X560" si="350">SUM(S556:S559)</f>
        <v>37296.9</v>
      </c>
      <c r="T560" s="30">
        <f t="shared" si="350"/>
        <v>18648.45</v>
      </c>
      <c r="U560" s="30">
        <f t="shared" si="350"/>
        <v>18648.45</v>
      </c>
      <c r="V560" s="30">
        <f t="shared" si="350"/>
        <v>37296.9</v>
      </c>
      <c r="W560" s="30">
        <f t="shared" si="350"/>
        <v>18648.45</v>
      </c>
      <c r="X560" s="30">
        <f t="shared" si="350"/>
        <v>37296.9</v>
      </c>
      <c r="Y560" s="107"/>
      <c r="Z560" s="107"/>
      <c r="AA560" s="107"/>
      <c r="AB560" s="83"/>
      <c r="AC560" s="83"/>
      <c r="AD560" s="21"/>
    </row>
    <row r="561" spans="1:30" ht="15.75" x14ac:dyDescent="0.2">
      <c r="A561" s="108">
        <v>7</v>
      </c>
      <c r="B561" s="154" t="s">
        <v>195</v>
      </c>
      <c r="C561" s="108" t="s">
        <v>209</v>
      </c>
      <c r="D561" s="109" t="s">
        <v>397</v>
      </c>
      <c r="E561" s="152" t="s">
        <v>394</v>
      </c>
      <c r="F561" s="95">
        <v>11175.15</v>
      </c>
      <c r="G561" s="166" t="s">
        <v>398</v>
      </c>
      <c r="H561" s="109" t="s">
        <v>210</v>
      </c>
      <c r="I561" s="162">
        <v>367</v>
      </c>
      <c r="J561" s="95">
        <v>26.1</v>
      </c>
      <c r="K561" s="167" t="s">
        <v>393</v>
      </c>
      <c r="L561" s="167" t="s">
        <v>396</v>
      </c>
      <c r="M561" s="9">
        <f>N561+O561</f>
        <v>0</v>
      </c>
      <c r="N561" s="8"/>
      <c r="O561" s="8">
        <v>0</v>
      </c>
      <c r="P561" s="101" t="s">
        <v>197</v>
      </c>
      <c r="Q561" s="42" t="s">
        <v>4</v>
      </c>
      <c r="R561" s="31"/>
      <c r="S561" s="28">
        <f>T561+U561</f>
        <v>28736.1</v>
      </c>
      <c r="T561" s="28">
        <v>14368.05</v>
      </c>
      <c r="U561" s="28">
        <v>14368.05</v>
      </c>
      <c r="V561" s="29">
        <f>X561</f>
        <v>28736.1</v>
      </c>
      <c r="W561" s="28">
        <v>9578.7000000000007</v>
      </c>
      <c r="X561" s="28">
        <v>28736.1</v>
      </c>
      <c r="Y561" s="8">
        <f t="shared" ref="Y561:Z564" si="351">M561+S561-V561</f>
        <v>0</v>
      </c>
      <c r="Z561" s="8">
        <f t="shared" si="351"/>
        <v>4789.3499999999985</v>
      </c>
      <c r="AA561" s="8">
        <f>O561+U561-X561+W561</f>
        <v>-4789.3499999999985</v>
      </c>
      <c r="AB561" s="83" t="s">
        <v>125</v>
      </c>
      <c r="AC561" s="83"/>
      <c r="AD561" s="103"/>
    </row>
    <row r="562" spans="1:30" ht="15.75" x14ac:dyDescent="0.2">
      <c r="A562" s="108"/>
      <c r="B562" s="154"/>
      <c r="C562" s="108"/>
      <c r="D562" s="110"/>
      <c r="E562" s="152"/>
      <c r="F562" s="96"/>
      <c r="G562" s="166"/>
      <c r="H562" s="110"/>
      <c r="I562" s="163"/>
      <c r="J562" s="96"/>
      <c r="K562" s="167"/>
      <c r="L562" s="167"/>
      <c r="M562" s="8">
        <f>N562+O562</f>
        <v>0</v>
      </c>
      <c r="N562" s="8">
        <f t="shared" ref="N562:O564" si="352">Z561</f>
        <v>4789.3499999999985</v>
      </c>
      <c r="O562" s="8">
        <f t="shared" si="352"/>
        <v>-4789.3499999999985</v>
      </c>
      <c r="P562" s="102"/>
      <c r="Q562" s="42" t="s">
        <v>5</v>
      </c>
      <c r="R562" s="32"/>
      <c r="S562" s="28">
        <f>T562+U562</f>
        <v>9578.7000000000007</v>
      </c>
      <c r="T562" s="28">
        <v>4789.3500000000004</v>
      </c>
      <c r="U562" s="28">
        <v>4789.3500000000004</v>
      </c>
      <c r="V562" s="29">
        <f>X562</f>
        <v>9578.7000000000007</v>
      </c>
      <c r="W562" s="28">
        <v>9578.7000000000007</v>
      </c>
      <c r="X562" s="28">
        <v>9578.7000000000007</v>
      </c>
      <c r="Y562" s="8">
        <f t="shared" si="351"/>
        <v>0</v>
      </c>
      <c r="Z562" s="8">
        <f t="shared" si="351"/>
        <v>0</v>
      </c>
      <c r="AA562" s="8">
        <f>O562+U562-X562+W562</f>
        <v>0</v>
      </c>
      <c r="AB562" s="83"/>
      <c r="AC562" s="83"/>
      <c r="AD562" s="104"/>
    </row>
    <row r="563" spans="1:30" ht="15.75" x14ac:dyDescent="0.2">
      <c r="A563" s="108"/>
      <c r="B563" s="154"/>
      <c r="C563" s="108"/>
      <c r="D563" s="110"/>
      <c r="E563" s="152"/>
      <c r="F563" s="96"/>
      <c r="G563" s="166"/>
      <c r="H563" s="110"/>
      <c r="I563" s="163"/>
      <c r="J563" s="96"/>
      <c r="K563" s="167"/>
      <c r="L563" s="167"/>
      <c r="M563" s="8">
        <f>N563+O563</f>
        <v>0</v>
      </c>
      <c r="N563" s="8">
        <f t="shared" si="352"/>
        <v>0</v>
      </c>
      <c r="O563" s="8">
        <f t="shared" si="352"/>
        <v>0</v>
      </c>
      <c r="P563" s="102"/>
      <c r="Q563" s="42" t="s">
        <v>6</v>
      </c>
      <c r="R563" s="32"/>
      <c r="S563" s="28">
        <f>T563+U563</f>
        <v>0</v>
      </c>
      <c r="T563" s="28">
        <v>0</v>
      </c>
      <c r="U563" s="28">
        <v>0</v>
      </c>
      <c r="V563" s="29">
        <f>X563</f>
        <v>0</v>
      </c>
      <c r="W563" s="28">
        <v>0</v>
      </c>
      <c r="X563" s="28">
        <v>0</v>
      </c>
      <c r="Y563" s="8">
        <f t="shared" si="351"/>
        <v>0</v>
      </c>
      <c r="Z563" s="8">
        <f t="shared" si="351"/>
        <v>0</v>
      </c>
      <c r="AA563" s="8">
        <f>O563+U563-X563+W563</f>
        <v>0</v>
      </c>
      <c r="AB563" s="83"/>
      <c r="AC563" s="83"/>
      <c r="AD563" s="105"/>
    </row>
    <row r="564" spans="1:30" ht="15.75" x14ac:dyDescent="0.2">
      <c r="A564" s="108"/>
      <c r="B564" s="154"/>
      <c r="C564" s="108"/>
      <c r="D564" s="110"/>
      <c r="E564" s="152"/>
      <c r="F564" s="96"/>
      <c r="G564" s="166"/>
      <c r="H564" s="110"/>
      <c r="I564" s="163"/>
      <c r="J564" s="96"/>
      <c r="K564" s="167"/>
      <c r="L564" s="167"/>
      <c r="M564" s="8">
        <f>N564+O564</f>
        <v>0</v>
      </c>
      <c r="N564" s="8">
        <f t="shared" si="352"/>
        <v>0</v>
      </c>
      <c r="O564" s="8">
        <f t="shared" si="352"/>
        <v>0</v>
      </c>
      <c r="P564" s="102"/>
      <c r="Q564" s="42" t="s">
        <v>7</v>
      </c>
      <c r="R564" s="32"/>
      <c r="S564" s="28">
        <f>T564+U564</f>
        <v>0</v>
      </c>
      <c r="T564" s="28">
        <v>0</v>
      </c>
      <c r="U564" s="28">
        <v>0</v>
      </c>
      <c r="V564" s="29">
        <f>X564</f>
        <v>0</v>
      </c>
      <c r="W564" s="28">
        <v>0</v>
      </c>
      <c r="X564" s="28">
        <v>0</v>
      </c>
      <c r="Y564" s="7">
        <f t="shared" si="351"/>
        <v>0</v>
      </c>
      <c r="Z564" s="7">
        <f t="shared" si="351"/>
        <v>0</v>
      </c>
      <c r="AA564" s="7">
        <f>O564+U564-X564+W564</f>
        <v>0</v>
      </c>
      <c r="AB564" s="83"/>
      <c r="AC564" s="83"/>
      <c r="AD564" s="21"/>
    </row>
    <row r="565" spans="1:30" ht="15.75" x14ac:dyDescent="0.2">
      <c r="A565" s="108"/>
      <c r="B565" s="154"/>
      <c r="C565" s="108"/>
      <c r="D565" s="111"/>
      <c r="E565" s="152"/>
      <c r="F565" s="97"/>
      <c r="G565" s="166"/>
      <c r="H565" s="111"/>
      <c r="I565" s="164"/>
      <c r="J565" s="97"/>
      <c r="K565" s="167"/>
      <c r="L565" s="167"/>
      <c r="M565" s="106"/>
      <c r="N565" s="106"/>
      <c r="O565" s="106"/>
      <c r="P565" s="102"/>
      <c r="Q565" s="33" t="s">
        <v>3</v>
      </c>
      <c r="R565" s="48">
        <f>R564</f>
        <v>0</v>
      </c>
      <c r="S565" s="30">
        <f t="shared" ref="S565:X565" si="353">SUM(S561:S564)</f>
        <v>38314.800000000003</v>
      </c>
      <c r="T565" s="30">
        <f t="shared" si="353"/>
        <v>19157.400000000001</v>
      </c>
      <c r="U565" s="30">
        <f t="shared" si="353"/>
        <v>19157.400000000001</v>
      </c>
      <c r="V565" s="30">
        <f t="shared" si="353"/>
        <v>38314.800000000003</v>
      </c>
      <c r="W565" s="30">
        <f t="shared" si="353"/>
        <v>19157.400000000001</v>
      </c>
      <c r="X565" s="30">
        <f t="shared" si="353"/>
        <v>38314.800000000003</v>
      </c>
      <c r="Y565" s="107"/>
      <c r="Z565" s="107"/>
      <c r="AA565" s="107"/>
      <c r="AB565" s="83"/>
      <c r="AC565" s="83"/>
      <c r="AD565" s="21"/>
    </row>
    <row r="566" spans="1:30" ht="15.75" x14ac:dyDescent="0.2">
      <c r="A566" s="108">
        <v>8</v>
      </c>
      <c r="B566" s="154" t="s">
        <v>195</v>
      </c>
      <c r="C566" s="108" t="s">
        <v>211</v>
      </c>
      <c r="D566" s="109" t="s">
        <v>473</v>
      </c>
      <c r="E566" s="152" t="s">
        <v>394</v>
      </c>
      <c r="F566" s="95">
        <v>3181.88</v>
      </c>
      <c r="G566" s="166" t="s">
        <v>212</v>
      </c>
      <c r="H566" s="109" t="s">
        <v>213</v>
      </c>
      <c r="I566" s="156">
        <v>84.4</v>
      </c>
      <c r="J566" s="95">
        <v>20.75</v>
      </c>
      <c r="K566" s="167" t="s">
        <v>474</v>
      </c>
      <c r="L566" s="167" t="s">
        <v>475</v>
      </c>
      <c r="M566" s="9">
        <f>N566+O566</f>
        <v>0</v>
      </c>
      <c r="N566" s="8"/>
      <c r="O566" s="8">
        <v>0</v>
      </c>
      <c r="P566" s="101" t="s">
        <v>197</v>
      </c>
      <c r="Q566" s="42" t="s">
        <v>4</v>
      </c>
      <c r="R566" s="31"/>
      <c r="S566" s="28">
        <f>T566+U566</f>
        <v>5253.93</v>
      </c>
      <c r="T566" s="28">
        <v>2626.98</v>
      </c>
      <c r="U566" s="28">
        <v>2626.95</v>
      </c>
      <c r="V566" s="29">
        <f>X566</f>
        <v>5253.93</v>
      </c>
      <c r="W566" s="28">
        <v>1751.32</v>
      </c>
      <c r="X566" s="28">
        <v>5253.93</v>
      </c>
      <c r="Y566" s="8">
        <f t="shared" ref="Y566:Z569" si="354">M566+S566-V566</f>
        <v>0</v>
      </c>
      <c r="Z566" s="8">
        <f t="shared" si="354"/>
        <v>875.66000000000008</v>
      </c>
      <c r="AA566" s="8">
        <f>O566+U566-X566+W566</f>
        <v>-875.66000000000054</v>
      </c>
      <c r="AB566" s="83" t="s">
        <v>125</v>
      </c>
      <c r="AC566" s="83"/>
      <c r="AD566" s="205"/>
    </row>
    <row r="567" spans="1:30" ht="15.75" x14ac:dyDescent="0.2">
      <c r="A567" s="108"/>
      <c r="B567" s="154"/>
      <c r="C567" s="108"/>
      <c r="D567" s="110"/>
      <c r="E567" s="152"/>
      <c r="F567" s="96"/>
      <c r="G567" s="166"/>
      <c r="H567" s="110"/>
      <c r="I567" s="156"/>
      <c r="J567" s="96"/>
      <c r="K567" s="167"/>
      <c r="L567" s="167"/>
      <c r="M567" s="8">
        <f>N567+O567</f>
        <v>0</v>
      </c>
      <c r="N567" s="8">
        <v>875.66</v>
      </c>
      <c r="O567" s="8">
        <v>-875.66</v>
      </c>
      <c r="P567" s="102"/>
      <c r="Q567" s="42" t="s">
        <v>5</v>
      </c>
      <c r="R567" s="32"/>
      <c r="S567" s="28">
        <f>T567+U567</f>
        <v>5253.93</v>
      </c>
      <c r="T567" s="28">
        <v>2626.98</v>
      </c>
      <c r="U567" s="28">
        <v>2626.95</v>
      </c>
      <c r="V567" s="29">
        <f>X567</f>
        <v>5253.93</v>
      </c>
      <c r="W567" s="28">
        <v>3502.64</v>
      </c>
      <c r="X567" s="28">
        <v>5253.93</v>
      </c>
      <c r="Y567" s="8">
        <f t="shared" si="354"/>
        <v>0</v>
      </c>
      <c r="Z567" s="8">
        <f t="shared" si="354"/>
        <v>0</v>
      </c>
      <c r="AA567" s="8">
        <f>O567+U567-X567+W567</f>
        <v>0</v>
      </c>
      <c r="AB567" s="83"/>
      <c r="AC567" s="83"/>
      <c r="AD567" s="206"/>
    </row>
    <row r="568" spans="1:30" ht="15.75" x14ac:dyDescent="0.2">
      <c r="A568" s="108"/>
      <c r="B568" s="154"/>
      <c r="C568" s="108"/>
      <c r="D568" s="110"/>
      <c r="E568" s="152"/>
      <c r="F568" s="96"/>
      <c r="G568" s="166"/>
      <c r="H568" s="110"/>
      <c r="I568" s="156"/>
      <c r="J568" s="96"/>
      <c r="K568" s="167"/>
      <c r="L568" s="167"/>
      <c r="M568" s="8">
        <f>N568+O568</f>
        <v>0</v>
      </c>
      <c r="N568" s="8">
        <f t="shared" ref="N568:O569" si="355">Z567</f>
        <v>0</v>
      </c>
      <c r="O568" s="8">
        <f t="shared" si="355"/>
        <v>0</v>
      </c>
      <c r="P568" s="102"/>
      <c r="Q568" s="42" t="s">
        <v>6</v>
      </c>
      <c r="R568" s="32"/>
      <c r="S568" s="28">
        <f>T568+U568</f>
        <v>5253.93</v>
      </c>
      <c r="T568" s="28">
        <v>2626.98</v>
      </c>
      <c r="U568" s="28">
        <v>2626.95</v>
      </c>
      <c r="V568" s="29">
        <f>X568</f>
        <v>5253.93</v>
      </c>
      <c r="W568" s="28">
        <v>2626.98</v>
      </c>
      <c r="X568" s="28">
        <v>5253.93</v>
      </c>
      <c r="Y568" s="8">
        <f t="shared" si="354"/>
        <v>0</v>
      </c>
      <c r="Z568" s="8">
        <f t="shared" si="354"/>
        <v>0</v>
      </c>
      <c r="AA568" s="8">
        <f>O568+U568-X568+W568</f>
        <v>0</v>
      </c>
      <c r="AB568" s="83"/>
      <c r="AC568" s="83"/>
      <c r="AD568" s="207"/>
    </row>
    <row r="569" spans="1:30" ht="15.75" x14ac:dyDescent="0.2">
      <c r="A569" s="108"/>
      <c r="B569" s="154"/>
      <c r="C569" s="108"/>
      <c r="D569" s="110"/>
      <c r="E569" s="152"/>
      <c r="F569" s="96"/>
      <c r="G569" s="166"/>
      <c r="H569" s="110"/>
      <c r="I569" s="156"/>
      <c r="J569" s="96"/>
      <c r="K569" s="167"/>
      <c r="L569" s="167"/>
      <c r="M569" s="8">
        <f>N569+O569</f>
        <v>0</v>
      </c>
      <c r="N569" s="8">
        <f t="shared" si="355"/>
        <v>0</v>
      </c>
      <c r="O569" s="8">
        <f t="shared" si="355"/>
        <v>0</v>
      </c>
      <c r="P569" s="102"/>
      <c r="Q569" s="42" t="s">
        <v>7</v>
      </c>
      <c r="R569" s="32"/>
      <c r="S569" s="28">
        <f>T569+U569</f>
        <v>5253.93</v>
      </c>
      <c r="T569" s="28">
        <v>2626.98</v>
      </c>
      <c r="U569" s="28">
        <v>2626.95</v>
      </c>
      <c r="V569" s="29">
        <f>X569</f>
        <v>5253.93</v>
      </c>
      <c r="W569" s="28">
        <v>2626.98</v>
      </c>
      <c r="X569" s="28">
        <v>5253.93</v>
      </c>
      <c r="Y569" s="7">
        <f t="shared" si="354"/>
        <v>0</v>
      </c>
      <c r="Z569" s="7">
        <f t="shared" si="354"/>
        <v>0</v>
      </c>
      <c r="AA569" s="7">
        <f>O569+U569-X569+W569</f>
        <v>0</v>
      </c>
      <c r="AB569" s="83"/>
      <c r="AC569" s="83"/>
      <c r="AD569" s="21"/>
    </row>
    <row r="570" spans="1:30" ht="15.75" x14ac:dyDescent="0.2">
      <c r="A570" s="108"/>
      <c r="B570" s="154"/>
      <c r="C570" s="108"/>
      <c r="D570" s="111"/>
      <c r="E570" s="152"/>
      <c r="F570" s="97"/>
      <c r="G570" s="166"/>
      <c r="H570" s="111"/>
      <c r="I570" s="156"/>
      <c r="J570" s="97"/>
      <c r="K570" s="167"/>
      <c r="L570" s="167"/>
      <c r="M570" s="106"/>
      <c r="N570" s="106"/>
      <c r="O570" s="106"/>
      <c r="P570" s="102"/>
      <c r="Q570" s="33" t="s">
        <v>3</v>
      </c>
      <c r="R570" s="48">
        <f>R569</f>
        <v>0</v>
      </c>
      <c r="S570" s="30">
        <f t="shared" ref="S570:X570" si="356">SUM(S566:S569)</f>
        <v>21015.72</v>
      </c>
      <c r="T570" s="30">
        <f t="shared" si="356"/>
        <v>10507.92</v>
      </c>
      <c r="U570" s="30">
        <f t="shared" si="356"/>
        <v>10507.8</v>
      </c>
      <c r="V570" s="30">
        <f t="shared" si="356"/>
        <v>21015.72</v>
      </c>
      <c r="W570" s="30">
        <f t="shared" si="356"/>
        <v>10507.92</v>
      </c>
      <c r="X570" s="30">
        <f t="shared" si="356"/>
        <v>21015.72</v>
      </c>
      <c r="Y570" s="107"/>
      <c r="Z570" s="107"/>
      <c r="AA570" s="107"/>
      <c r="AB570" s="83"/>
      <c r="AC570" s="83"/>
      <c r="AD570" s="21"/>
    </row>
    <row r="571" spans="1:30" ht="15.75" x14ac:dyDescent="0.2">
      <c r="A571" s="108">
        <v>9</v>
      </c>
      <c r="B571" s="154" t="s">
        <v>195</v>
      </c>
      <c r="C571" s="108" t="s">
        <v>214</v>
      </c>
      <c r="D571" s="109" t="s">
        <v>399</v>
      </c>
      <c r="E571" s="152" t="s">
        <v>394</v>
      </c>
      <c r="F571" s="95">
        <v>5371.38</v>
      </c>
      <c r="G571" s="166" t="s">
        <v>215</v>
      </c>
      <c r="H571" s="152" t="s">
        <v>205</v>
      </c>
      <c r="I571" s="156">
        <v>176.4</v>
      </c>
      <c r="J571" s="95">
        <v>13.05</v>
      </c>
      <c r="K571" s="167" t="s">
        <v>393</v>
      </c>
      <c r="L571" s="167">
        <v>46904</v>
      </c>
      <c r="M571" s="9">
        <f>N571+O571</f>
        <v>-1</v>
      </c>
      <c r="N571" s="8"/>
      <c r="O571" s="8">
        <v>-1</v>
      </c>
      <c r="P571" s="101" t="s">
        <v>197</v>
      </c>
      <c r="Q571" s="42" t="s">
        <v>4</v>
      </c>
      <c r="R571" s="31"/>
      <c r="S571" s="28">
        <f>T571+U571</f>
        <v>6906.06</v>
      </c>
      <c r="T571" s="28">
        <v>3453.03</v>
      </c>
      <c r="U571" s="28">
        <v>3453.03</v>
      </c>
      <c r="V571" s="29">
        <f>X571</f>
        <v>6905.06</v>
      </c>
      <c r="W571" s="28">
        <v>2302.02</v>
      </c>
      <c r="X571" s="28">
        <v>6905.06</v>
      </c>
      <c r="Y571" s="8">
        <f t="shared" ref="Y571:Z574" si="357">M571+S571-V571</f>
        <v>0</v>
      </c>
      <c r="Z571" s="8">
        <f t="shared" si="357"/>
        <v>1151.0100000000002</v>
      </c>
      <c r="AA571" s="8">
        <f>O571+U571-X571+W571</f>
        <v>-1151.0100000000002</v>
      </c>
      <c r="AB571" s="83" t="s">
        <v>125</v>
      </c>
      <c r="AC571" s="83"/>
      <c r="AD571" s="21"/>
    </row>
    <row r="572" spans="1:30" ht="15.75" x14ac:dyDescent="0.2">
      <c r="A572" s="108"/>
      <c r="B572" s="154"/>
      <c r="C572" s="108"/>
      <c r="D572" s="110"/>
      <c r="E572" s="152"/>
      <c r="F572" s="96"/>
      <c r="G572" s="166"/>
      <c r="H572" s="152"/>
      <c r="I572" s="156"/>
      <c r="J572" s="96"/>
      <c r="K572" s="167"/>
      <c r="L572" s="167"/>
      <c r="M572" s="8">
        <f>N572+O572</f>
        <v>0</v>
      </c>
      <c r="N572" s="8">
        <v>1151.01</v>
      </c>
      <c r="O572" s="8">
        <v>-1151.01</v>
      </c>
      <c r="P572" s="102"/>
      <c r="Q572" s="42" t="s">
        <v>5</v>
      </c>
      <c r="R572" s="32"/>
      <c r="S572" s="28">
        <f>T572+U572</f>
        <v>6906.06</v>
      </c>
      <c r="T572" s="28">
        <v>3453.03</v>
      </c>
      <c r="U572" s="28">
        <v>3453.03</v>
      </c>
      <c r="V572" s="29">
        <f>X572</f>
        <v>6906.06</v>
      </c>
      <c r="W572" s="28">
        <v>4604.04</v>
      </c>
      <c r="X572" s="28">
        <v>6906.06</v>
      </c>
      <c r="Y572" s="8">
        <f t="shared" si="357"/>
        <v>0</v>
      </c>
      <c r="Z572" s="8">
        <f t="shared" si="357"/>
        <v>0</v>
      </c>
      <c r="AA572" s="8">
        <f>O572+U572-X572+W572</f>
        <v>0</v>
      </c>
      <c r="AB572" s="83"/>
      <c r="AC572" s="83"/>
      <c r="AD572" s="21"/>
    </row>
    <row r="573" spans="1:30" ht="15.75" x14ac:dyDescent="0.2">
      <c r="A573" s="108"/>
      <c r="B573" s="154"/>
      <c r="C573" s="108"/>
      <c r="D573" s="110"/>
      <c r="E573" s="152"/>
      <c r="F573" s="96"/>
      <c r="G573" s="166"/>
      <c r="H573" s="152"/>
      <c r="I573" s="156"/>
      <c r="J573" s="96"/>
      <c r="K573" s="167"/>
      <c r="L573" s="167"/>
      <c r="M573" s="8">
        <f>N573+O573</f>
        <v>0</v>
      </c>
      <c r="N573" s="8">
        <f t="shared" ref="N573:O574" si="358">Z572</f>
        <v>0</v>
      </c>
      <c r="O573" s="8">
        <f t="shared" si="358"/>
        <v>0</v>
      </c>
      <c r="P573" s="102"/>
      <c r="Q573" s="42" t="s">
        <v>6</v>
      </c>
      <c r="R573" s="32"/>
      <c r="S573" s="28">
        <f>T573+U573</f>
        <v>6906.06</v>
      </c>
      <c r="T573" s="28">
        <v>3453.03</v>
      </c>
      <c r="U573" s="28">
        <v>3453.03</v>
      </c>
      <c r="V573" s="29">
        <f>X573</f>
        <v>6906.06</v>
      </c>
      <c r="W573" s="28">
        <v>3453.03</v>
      </c>
      <c r="X573" s="28">
        <v>6906.06</v>
      </c>
      <c r="Y573" s="8">
        <f t="shared" si="357"/>
        <v>0</v>
      </c>
      <c r="Z573" s="8">
        <f t="shared" si="357"/>
        <v>0</v>
      </c>
      <c r="AA573" s="8">
        <f>O573+U573-X573+W573</f>
        <v>0</v>
      </c>
      <c r="AB573" s="83"/>
      <c r="AC573" s="83"/>
      <c r="AD573" s="21"/>
    </row>
    <row r="574" spans="1:30" ht="15.75" x14ac:dyDescent="0.2">
      <c r="A574" s="108"/>
      <c r="B574" s="154"/>
      <c r="C574" s="108"/>
      <c r="D574" s="110"/>
      <c r="E574" s="152"/>
      <c r="F574" s="96"/>
      <c r="G574" s="166"/>
      <c r="H574" s="152"/>
      <c r="I574" s="156"/>
      <c r="J574" s="96"/>
      <c r="K574" s="167"/>
      <c r="L574" s="167"/>
      <c r="M574" s="8">
        <f>N574+O574</f>
        <v>0</v>
      </c>
      <c r="N574" s="8">
        <f t="shared" si="358"/>
        <v>0</v>
      </c>
      <c r="O574" s="8">
        <f t="shared" si="358"/>
        <v>0</v>
      </c>
      <c r="P574" s="102"/>
      <c r="Q574" s="42" t="s">
        <v>7</v>
      </c>
      <c r="R574" s="32"/>
      <c r="S574" s="28">
        <f>T574+U574</f>
        <v>6906.06</v>
      </c>
      <c r="T574" s="28">
        <v>3453.03</v>
      </c>
      <c r="U574" s="28">
        <v>3453.03</v>
      </c>
      <c r="V574" s="29">
        <f>X574</f>
        <v>6906.06</v>
      </c>
      <c r="W574" s="28">
        <v>3453.03</v>
      </c>
      <c r="X574" s="28">
        <v>6906.06</v>
      </c>
      <c r="Y574" s="7">
        <f t="shared" si="357"/>
        <v>0</v>
      </c>
      <c r="Z574" s="7">
        <f t="shared" si="357"/>
        <v>0</v>
      </c>
      <c r="AA574" s="7">
        <f>O574+U574-X574+W574</f>
        <v>0</v>
      </c>
      <c r="AB574" s="83"/>
      <c r="AC574" s="83"/>
      <c r="AD574" s="21"/>
    </row>
    <row r="575" spans="1:30" ht="15.75" x14ac:dyDescent="0.2">
      <c r="A575" s="108"/>
      <c r="B575" s="154"/>
      <c r="C575" s="108"/>
      <c r="D575" s="111"/>
      <c r="E575" s="152"/>
      <c r="F575" s="97"/>
      <c r="G575" s="166"/>
      <c r="H575" s="152"/>
      <c r="I575" s="156"/>
      <c r="J575" s="97"/>
      <c r="K575" s="167"/>
      <c r="L575" s="167"/>
      <c r="M575" s="106"/>
      <c r="N575" s="106"/>
      <c r="O575" s="106"/>
      <c r="P575" s="102"/>
      <c r="Q575" s="33" t="s">
        <v>3</v>
      </c>
      <c r="R575" s="48">
        <f>R574</f>
        <v>0</v>
      </c>
      <c r="S575" s="30">
        <f t="shared" ref="S575:X575" si="359">SUM(S571:S574)</f>
        <v>27624.240000000002</v>
      </c>
      <c r="T575" s="30">
        <f t="shared" si="359"/>
        <v>13812.12</v>
      </c>
      <c r="U575" s="30">
        <f t="shared" si="359"/>
        <v>13812.12</v>
      </c>
      <c r="V575" s="30">
        <f t="shared" si="359"/>
        <v>27623.24</v>
      </c>
      <c r="W575" s="30">
        <f t="shared" si="359"/>
        <v>13812.12</v>
      </c>
      <c r="X575" s="30">
        <f t="shared" si="359"/>
        <v>27623.24</v>
      </c>
      <c r="Y575" s="107"/>
      <c r="Z575" s="107"/>
      <c r="AA575" s="107"/>
      <c r="AB575" s="83"/>
      <c r="AC575" s="83"/>
      <c r="AD575" s="21"/>
    </row>
    <row r="576" spans="1:30" ht="15.75" x14ac:dyDescent="0.2">
      <c r="A576" s="108">
        <v>10</v>
      </c>
      <c r="B576" s="154" t="s">
        <v>195</v>
      </c>
      <c r="C576" s="108" t="s">
        <v>216</v>
      </c>
      <c r="D576" s="109" t="s">
        <v>425</v>
      </c>
      <c r="E576" s="152" t="s">
        <v>65</v>
      </c>
      <c r="F576" s="95">
        <v>290</v>
      </c>
      <c r="G576" s="166" t="s">
        <v>426</v>
      </c>
      <c r="H576" s="152" t="s">
        <v>427</v>
      </c>
      <c r="I576" s="156">
        <v>10.4</v>
      </c>
      <c r="J576" s="156">
        <v>52.2</v>
      </c>
      <c r="K576" s="215">
        <v>45117</v>
      </c>
      <c r="L576" s="215">
        <v>45453</v>
      </c>
      <c r="M576" s="9">
        <f>N576+O576</f>
        <v>0</v>
      </c>
      <c r="N576" s="8"/>
      <c r="O576" s="8">
        <v>0</v>
      </c>
      <c r="P576" s="101" t="s">
        <v>197</v>
      </c>
      <c r="Q576" s="42" t="s">
        <v>4</v>
      </c>
      <c r="R576" s="31"/>
      <c r="S576" s="28">
        <f>T576+U576</f>
        <v>1628.64</v>
      </c>
      <c r="T576" s="28">
        <v>814.32</v>
      </c>
      <c r="U576" s="28">
        <v>814.32</v>
      </c>
      <c r="V576" s="29">
        <f>X576</f>
        <v>1628.64</v>
      </c>
      <c r="W576" s="28">
        <v>542.88</v>
      </c>
      <c r="X576" s="28">
        <v>1628.64</v>
      </c>
      <c r="Y576" s="8">
        <f t="shared" ref="Y576:Z579" si="360">M576+S576-V576</f>
        <v>0</v>
      </c>
      <c r="Z576" s="8">
        <f t="shared" si="360"/>
        <v>271.44000000000005</v>
      </c>
      <c r="AA576" s="8">
        <f>O576+U576-X576+W576</f>
        <v>-271.44000000000005</v>
      </c>
      <c r="AB576" s="83" t="s">
        <v>125</v>
      </c>
      <c r="AC576" s="83"/>
      <c r="AD576" s="21"/>
    </row>
    <row r="577" spans="1:30" ht="15.75" x14ac:dyDescent="0.2">
      <c r="A577" s="108"/>
      <c r="B577" s="154"/>
      <c r="C577" s="108"/>
      <c r="D577" s="110"/>
      <c r="E577" s="152"/>
      <c r="F577" s="96"/>
      <c r="G577" s="166"/>
      <c r="H577" s="152"/>
      <c r="I577" s="156"/>
      <c r="J577" s="156"/>
      <c r="K577" s="215"/>
      <c r="L577" s="215"/>
      <c r="M577" s="8">
        <f>N577+O577</f>
        <v>0</v>
      </c>
      <c r="N577" s="8">
        <v>271.44</v>
      </c>
      <c r="O577" s="8">
        <v>-271.44</v>
      </c>
      <c r="P577" s="102"/>
      <c r="Q577" s="42" t="s">
        <v>5</v>
      </c>
      <c r="R577" s="32"/>
      <c r="S577" s="28">
        <f>T577+U577</f>
        <v>1085.76</v>
      </c>
      <c r="T577" s="28">
        <v>542.88</v>
      </c>
      <c r="U577" s="28">
        <v>542.88</v>
      </c>
      <c r="V577" s="29">
        <f>X577</f>
        <v>1085.76</v>
      </c>
      <c r="W577" s="28">
        <v>814.32</v>
      </c>
      <c r="X577" s="28">
        <v>1085.76</v>
      </c>
      <c r="Y577" s="8">
        <f t="shared" si="360"/>
        <v>0</v>
      </c>
      <c r="Z577" s="8">
        <f t="shared" si="360"/>
        <v>0</v>
      </c>
      <c r="AA577" s="8">
        <f>O577+U577-X577+W577</f>
        <v>0</v>
      </c>
      <c r="AB577" s="83"/>
      <c r="AC577" s="83"/>
      <c r="AD577" s="21"/>
    </row>
    <row r="578" spans="1:30" ht="15.75" x14ac:dyDescent="0.2">
      <c r="A578" s="108"/>
      <c r="B578" s="154"/>
      <c r="C578" s="108"/>
      <c r="D578" s="110"/>
      <c r="E578" s="152"/>
      <c r="F578" s="96"/>
      <c r="G578" s="166"/>
      <c r="H578" s="152"/>
      <c r="I578" s="156"/>
      <c r="J578" s="156"/>
      <c r="K578" s="215"/>
      <c r="L578" s="215"/>
      <c r="M578" s="8">
        <f>N578+O578</f>
        <v>0</v>
      </c>
      <c r="N578" s="8">
        <f t="shared" ref="N578:O579" si="361">Z577</f>
        <v>0</v>
      </c>
      <c r="O578" s="8">
        <f t="shared" si="361"/>
        <v>0</v>
      </c>
      <c r="P578" s="102"/>
      <c r="Q578" s="42" t="s">
        <v>6</v>
      </c>
      <c r="R578" s="32"/>
      <c r="S578" s="28">
        <f>T578+U578</f>
        <v>180.96</v>
      </c>
      <c r="T578" s="28">
        <v>90.48</v>
      </c>
      <c r="U578" s="28">
        <v>90.48</v>
      </c>
      <c r="V578" s="29">
        <f>X578</f>
        <v>180.96</v>
      </c>
      <c r="W578" s="28">
        <v>90.48</v>
      </c>
      <c r="X578" s="28">
        <v>180.96</v>
      </c>
      <c r="Y578" s="8">
        <f t="shared" si="360"/>
        <v>0</v>
      </c>
      <c r="Z578" s="8">
        <f t="shared" si="360"/>
        <v>0</v>
      </c>
      <c r="AA578" s="8">
        <f>O578+U578-X578+W578</f>
        <v>0</v>
      </c>
      <c r="AB578" s="83"/>
      <c r="AC578" s="83"/>
      <c r="AD578" s="21"/>
    </row>
    <row r="579" spans="1:30" ht="15.75" x14ac:dyDescent="0.2">
      <c r="A579" s="108"/>
      <c r="B579" s="154"/>
      <c r="C579" s="108"/>
      <c r="D579" s="110"/>
      <c r="E579" s="152"/>
      <c r="F579" s="96"/>
      <c r="G579" s="166"/>
      <c r="H579" s="152"/>
      <c r="I579" s="156"/>
      <c r="J579" s="156"/>
      <c r="K579" s="215"/>
      <c r="L579" s="215"/>
      <c r="M579" s="8">
        <f>N579+O579</f>
        <v>0</v>
      </c>
      <c r="N579" s="8">
        <f t="shared" si="361"/>
        <v>0</v>
      </c>
      <c r="O579" s="8">
        <f t="shared" si="361"/>
        <v>0</v>
      </c>
      <c r="P579" s="102"/>
      <c r="Q579" s="42" t="s">
        <v>7</v>
      </c>
      <c r="R579" s="32"/>
      <c r="S579" s="28">
        <f>T579+U579</f>
        <v>0</v>
      </c>
      <c r="T579" s="28">
        <v>0</v>
      </c>
      <c r="U579" s="28">
        <v>0</v>
      </c>
      <c r="V579" s="29">
        <f>X579</f>
        <v>0</v>
      </c>
      <c r="W579" s="28">
        <v>0</v>
      </c>
      <c r="X579" s="28">
        <v>0</v>
      </c>
      <c r="Y579" s="7">
        <f t="shared" si="360"/>
        <v>0</v>
      </c>
      <c r="Z579" s="7">
        <f t="shared" si="360"/>
        <v>0</v>
      </c>
      <c r="AA579" s="7">
        <f>O579+U579-X579+W579</f>
        <v>0</v>
      </c>
      <c r="AB579" s="83"/>
      <c r="AC579" s="83"/>
      <c r="AD579" s="21"/>
    </row>
    <row r="580" spans="1:30" ht="15.75" x14ac:dyDescent="0.2">
      <c r="A580" s="108"/>
      <c r="B580" s="154"/>
      <c r="C580" s="108"/>
      <c r="D580" s="111"/>
      <c r="E580" s="152"/>
      <c r="F580" s="97"/>
      <c r="G580" s="166"/>
      <c r="H580" s="152"/>
      <c r="I580" s="156"/>
      <c r="J580" s="156"/>
      <c r="K580" s="215"/>
      <c r="L580" s="215"/>
      <c r="M580" s="106"/>
      <c r="N580" s="106"/>
      <c r="O580" s="106"/>
      <c r="P580" s="102"/>
      <c r="Q580" s="33" t="s">
        <v>3</v>
      </c>
      <c r="R580" s="48">
        <f>R579</f>
        <v>0</v>
      </c>
      <c r="S580" s="30">
        <f t="shared" ref="S580:X580" si="362">SUM(S576:S579)</f>
        <v>2895.36</v>
      </c>
      <c r="T580" s="30">
        <f t="shared" si="362"/>
        <v>1447.68</v>
      </c>
      <c r="U580" s="30">
        <f t="shared" si="362"/>
        <v>1447.68</v>
      </c>
      <c r="V580" s="30">
        <f t="shared" si="362"/>
        <v>2895.36</v>
      </c>
      <c r="W580" s="30">
        <f t="shared" si="362"/>
        <v>1447.68</v>
      </c>
      <c r="X580" s="30">
        <f t="shared" si="362"/>
        <v>2895.36</v>
      </c>
      <c r="Y580" s="107"/>
      <c r="Z580" s="107"/>
      <c r="AA580" s="107"/>
      <c r="AB580" s="83"/>
      <c r="AC580" s="83"/>
      <c r="AD580" s="21"/>
    </row>
    <row r="581" spans="1:30" ht="15.75" customHeight="1" x14ac:dyDescent="0.2">
      <c r="A581" s="108">
        <v>11</v>
      </c>
      <c r="B581" s="154" t="s">
        <v>195</v>
      </c>
      <c r="C581" s="108" t="s">
        <v>217</v>
      </c>
      <c r="D581" s="109" t="s">
        <v>400</v>
      </c>
      <c r="E581" s="152" t="s">
        <v>401</v>
      </c>
      <c r="F581" s="95">
        <v>2789.22</v>
      </c>
      <c r="G581" s="166" t="s">
        <v>218</v>
      </c>
      <c r="H581" s="152" t="s">
        <v>219</v>
      </c>
      <c r="I581" s="156">
        <v>91.6</v>
      </c>
      <c r="J581" s="95">
        <v>13.05</v>
      </c>
      <c r="K581" s="167" t="s">
        <v>402</v>
      </c>
      <c r="L581" s="167">
        <v>46904</v>
      </c>
      <c r="M581" s="9">
        <f>N581+O581</f>
        <v>0</v>
      </c>
      <c r="N581" s="8"/>
      <c r="O581" s="8">
        <v>0</v>
      </c>
      <c r="P581" s="101" t="s">
        <v>197</v>
      </c>
      <c r="Q581" s="42" t="s">
        <v>4</v>
      </c>
      <c r="R581" s="31"/>
      <c r="S581" s="28">
        <f>T581+U581</f>
        <v>3586.14</v>
      </c>
      <c r="T581" s="28">
        <v>1793.07</v>
      </c>
      <c r="U581" s="28">
        <v>1793.07</v>
      </c>
      <c r="V581" s="29">
        <f>X581</f>
        <v>3586.14</v>
      </c>
      <c r="W581" s="28">
        <v>1195.3800000000001</v>
      </c>
      <c r="X581" s="28">
        <v>3586.14</v>
      </c>
      <c r="Y581" s="8">
        <f t="shared" ref="Y581:Z584" si="363">M581+S581-V581</f>
        <v>0</v>
      </c>
      <c r="Z581" s="8">
        <f t="shared" si="363"/>
        <v>597.68999999999983</v>
      </c>
      <c r="AA581" s="8">
        <f>O581+U581-X581+W581</f>
        <v>-597.68999999999983</v>
      </c>
      <c r="AB581" s="83" t="s">
        <v>125</v>
      </c>
      <c r="AC581" s="83"/>
      <c r="AD581" s="21"/>
    </row>
    <row r="582" spans="1:30" ht="15.75" x14ac:dyDescent="0.2">
      <c r="A582" s="108"/>
      <c r="B582" s="154"/>
      <c r="C582" s="108"/>
      <c r="D582" s="110"/>
      <c r="E582" s="152"/>
      <c r="F582" s="96"/>
      <c r="G582" s="166"/>
      <c r="H582" s="152"/>
      <c r="I582" s="156"/>
      <c r="J582" s="96"/>
      <c r="K582" s="167"/>
      <c r="L582" s="167"/>
      <c r="M582" s="8">
        <f>N582+O582</f>
        <v>0</v>
      </c>
      <c r="N582" s="8">
        <v>597.69000000000005</v>
      </c>
      <c r="O582" s="8">
        <v>-597.69000000000005</v>
      </c>
      <c r="P582" s="102"/>
      <c r="Q582" s="42" t="s">
        <v>5</v>
      </c>
      <c r="R582" s="32"/>
      <c r="S582" s="28">
        <f>T582+U582</f>
        <v>3586.14</v>
      </c>
      <c r="T582" s="28">
        <v>1793.07</v>
      </c>
      <c r="U582" s="28">
        <v>1793.07</v>
      </c>
      <c r="V582" s="29">
        <f>X582</f>
        <v>3586.14</v>
      </c>
      <c r="W582" s="28">
        <v>2390.7600000000002</v>
      </c>
      <c r="X582" s="28">
        <v>3586.14</v>
      </c>
      <c r="Y582" s="8">
        <f t="shared" si="363"/>
        <v>0</v>
      </c>
      <c r="Z582" s="8">
        <f t="shared" si="363"/>
        <v>0</v>
      </c>
      <c r="AA582" s="8">
        <f>O582+U582-X582+W582</f>
        <v>0</v>
      </c>
      <c r="AB582" s="83"/>
      <c r="AC582" s="83"/>
      <c r="AD582" s="21"/>
    </row>
    <row r="583" spans="1:30" ht="15.75" x14ac:dyDescent="0.2">
      <c r="A583" s="108"/>
      <c r="B583" s="154"/>
      <c r="C583" s="108"/>
      <c r="D583" s="110"/>
      <c r="E583" s="152"/>
      <c r="F583" s="96"/>
      <c r="G583" s="166"/>
      <c r="H583" s="152"/>
      <c r="I583" s="156"/>
      <c r="J583" s="96"/>
      <c r="K583" s="167"/>
      <c r="L583" s="167"/>
      <c r="M583" s="8">
        <f>N583+O583</f>
        <v>0</v>
      </c>
      <c r="N583" s="8">
        <f t="shared" ref="N583:O584" si="364">Z582</f>
        <v>0</v>
      </c>
      <c r="O583" s="8">
        <f t="shared" si="364"/>
        <v>0</v>
      </c>
      <c r="P583" s="102"/>
      <c r="Q583" s="42" t="s">
        <v>6</v>
      </c>
      <c r="R583" s="32"/>
      <c r="S583" s="28">
        <f>T583+U583</f>
        <v>3586.14</v>
      </c>
      <c r="T583" s="28">
        <v>1793.07</v>
      </c>
      <c r="U583" s="28">
        <v>1793.07</v>
      </c>
      <c r="V583" s="29">
        <f>X583</f>
        <v>3586.14</v>
      </c>
      <c r="W583" s="28">
        <v>1793.07</v>
      </c>
      <c r="X583" s="28">
        <v>3586.14</v>
      </c>
      <c r="Y583" s="8">
        <f t="shared" si="363"/>
        <v>0</v>
      </c>
      <c r="Z583" s="8">
        <f t="shared" si="363"/>
        <v>0</v>
      </c>
      <c r="AA583" s="8">
        <f>O583+U583-X583+W583</f>
        <v>0</v>
      </c>
      <c r="AB583" s="83"/>
      <c r="AC583" s="83"/>
      <c r="AD583" s="21"/>
    </row>
    <row r="584" spans="1:30" ht="15.75" x14ac:dyDescent="0.2">
      <c r="A584" s="108"/>
      <c r="B584" s="154"/>
      <c r="C584" s="108"/>
      <c r="D584" s="110"/>
      <c r="E584" s="152"/>
      <c r="F584" s="96"/>
      <c r="G584" s="166"/>
      <c r="H584" s="152"/>
      <c r="I584" s="156"/>
      <c r="J584" s="96"/>
      <c r="K584" s="167"/>
      <c r="L584" s="167"/>
      <c r="M584" s="8">
        <f>N584+O584</f>
        <v>0</v>
      </c>
      <c r="N584" s="8">
        <f t="shared" si="364"/>
        <v>0</v>
      </c>
      <c r="O584" s="8">
        <f t="shared" si="364"/>
        <v>0</v>
      </c>
      <c r="P584" s="102"/>
      <c r="Q584" s="42" t="s">
        <v>7</v>
      </c>
      <c r="R584" s="32"/>
      <c r="S584" s="28">
        <f>T584+U584</f>
        <v>3586.14</v>
      </c>
      <c r="T584" s="28">
        <v>1793.07</v>
      </c>
      <c r="U584" s="28">
        <v>1793.07</v>
      </c>
      <c r="V584" s="29">
        <f>X584</f>
        <v>3586.14</v>
      </c>
      <c r="W584" s="28">
        <v>1793.07</v>
      </c>
      <c r="X584" s="28">
        <v>3586.14</v>
      </c>
      <c r="Y584" s="7">
        <f t="shared" si="363"/>
        <v>0</v>
      </c>
      <c r="Z584" s="7">
        <f t="shared" si="363"/>
        <v>0</v>
      </c>
      <c r="AA584" s="7">
        <f>O584+U584-X584+W584</f>
        <v>0</v>
      </c>
      <c r="AB584" s="83"/>
      <c r="AC584" s="83"/>
      <c r="AD584" s="21"/>
    </row>
    <row r="585" spans="1:30" ht="15.75" x14ac:dyDescent="0.2">
      <c r="A585" s="108"/>
      <c r="B585" s="154"/>
      <c r="C585" s="108"/>
      <c r="D585" s="111"/>
      <c r="E585" s="152"/>
      <c r="F585" s="97"/>
      <c r="G585" s="166"/>
      <c r="H585" s="152"/>
      <c r="I585" s="156"/>
      <c r="J585" s="97"/>
      <c r="K585" s="167"/>
      <c r="L585" s="167"/>
      <c r="M585" s="106"/>
      <c r="N585" s="106"/>
      <c r="O585" s="106"/>
      <c r="P585" s="102"/>
      <c r="Q585" s="33" t="s">
        <v>3</v>
      </c>
      <c r="R585" s="48">
        <f>R584</f>
        <v>0</v>
      </c>
      <c r="S585" s="30">
        <f t="shared" ref="S585:X585" si="365">SUM(S581:S584)</f>
        <v>14344.56</v>
      </c>
      <c r="T585" s="30">
        <f t="shared" si="365"/>
        <v>7172.28</v>
      </c>
      <c r="U585" s="30">
        <f t="shared" si="365"/>
        <v>7172.28</v>
      </c>
      <c r="V585" s="30">
        <f t="shared" si="365"/>
        <v>14344.56</v>
      </c>
      <c r="W585" s="30">
        <f t="shared" si="365"/>
        <v>7172.28</v>
      </c>
      <c r="X585" s="30">
        <f t="shared" si="365"/>
        <v>14344.56</v>
      </c>
      <c r="Y585" s="107"/>
      <c r="Z585" s="107"/>
      <c r="AA585" s="107"/>
      <c r="AB585" s="83"/>
      <c r="AC585" s="83"/>
      <c r="AD585" s="21"/>
    </row>
    <row r="586" spans="1:30" ht="15.75" customHeight="1" x14ac:dyDescent="0.2">
      <c r="A586" s="108">
        <v>12</v>
      </c>
      <c r="B586" s="154" t="s">
        <v>195</v>
      </c>
      <c r="C586" s="108" t="s">
        <v>220</v>
      </c>
      <c r="D586" s="109" t="s">
        <v>403</v>
      </c>
      <c r="E586" s="152" t="s">
        <v>401</v>
      </c>
      <c r="F586" s="95">
        <v>10797.57</v>
      </c>
      <c r="G586" s="166" t="s">
        <v>221</v>
      </c>
      <c r="H586" s="152" t="s">
        <v>222</v>
      </c>
      <c r="I586" s="156">
        <v>354.6</v>
      </c>
      <c r="J586" s="95">
        <v>29.44</v>
      </c>
      <c r="K586" s="167" t="s">
        <v>393</v>
      </c>
      <c r="L586" s="167">
        <v>45443</v>
      </c>
      <c r="M586" s="9">
        <f>N586+O586</f>
        <v>0</v>
      </c>
      <c r="N586" s="8"/>
      <c r="O586" s="8">
        <v>0</v>
      </c>
      <c r="P586" s="101" t="s">
        <v>197</v>
      </c>
      <c r="Q586" s="42" t="s">
        <v>4</v>
      </c>
      <c r="R586" s="31"/>
      <c r="S586" s="28">
        <f>T586+U586</f>
        <v>31320</v>
      </c>
      <c r="T586" s="28">
        <v>15660</v>
      </c>
      <c r="U586" s="28">
        <v>15660</v>
      </c>
      <c r="V586" s="29">
        <f>X586</f>
        <v>31320</v>
      </c>
      <c r="W586" s="28">
        <v>10440</v>
      </c>
      <c r="X586" s="28">
        <v>31320</v>
      </c>
      <c r="Y586" s="8">
        <f t="shared" ref="Y586:Z589" si="366">M586+S586-V586</f>
        <v>0</v>
      </c>
      <c r="Z586" s="8">
        <f t="shared" si="366"/>
        <v>5220</v>
      </c>
      <c r="AA586" s="8">
        <f>O586+U586-X586+W586</f>
        <v>-5220</v>
      </c>
      <c r="AB586" s="83" t="s">
        <v>125</v>
      </c>
      <c r="AC586" s="83"/>
      <c r="AD586" s="21"/>
    </row>
    <row r="587" spans="1:30" ht="15.75" x14ac:dyDescent="0.2">
      <c r="A587" s="108"/>
      <c r="B587" s="154"/>
      <c r="C587" s="108"/>
      <c r="D587" s="110"/>
      <c r="E587" s="152"/>
      <c r="F587" s="96"/>
      <c r="G587" s="166"/>
      <c r="H587" s="152"/>
      <c r="I587" s="156"/>
      <c r="J587" s="96"/>
      <c r="K587" s="167"/>
      <c r="L587" s="167"/>
      <c r="M587" s="8">
        <f>N587+O587</f>
        <v>0</v>
      </c>
      <c r="N587" s="8">
        <v>5220</v>
      </c>
      <c r="O587" s="8">
        <v>-5220</v>
      </c>
      <c r="P587" s="102"/>
      <c r="Q587" s="42" t="s">
        <v>5</v>
      </c>
      <c r="R587" s="32"/>
      <c r="S587" s="28">
        <f>T587+U587</f>
        <v>20880</v>
      </c>
      <c r="T587" s="28">
        <v>10440</v>
      </c>
      <c r="U587" s="28">
        <v>10440</v>
      </c>
      <c r="V587" s="29">
        <f>X587</f>
        <v>20880</v>
      </c>
      <c r="W587" s="28">
        <v>15660</v>
      </c>
      <c r="X587" s="28">
        <v>20880</v>
      </c>
      <c r="Y587" s="8">
        <f t="shared" si="366"/>
        <v>0</v>
      </c>
      <c r="Z587" s="8">
        <f t="shared" si="366"/>
        <v>0</v>
      </c>
      <c r="AA587" s="8">
        <f>O587+U587-X587+W587</f>
        <v>0</v>
      </c>
      <c r="AB587" s="83"/>
      <c r="AC587" s="83"/>
      <c r="AD587" s="21"/>
    </row>
    <row r="588" spans="1:30" ht="15.75" x14ac:dyDescent="0.2">
      <c r="A588" s="108"/>
      <c r="B588" s="154"/>
      <c r="C588" s="108"/>
      <c r="D588" s="110"/>
      <c r="E588" s="152"/>
      <c r="F588" s="96"/>
      <c r="G588" s="166"/>
      <c r="H588" s="152"/>
      <c r="I588" s="156"/>
      <c r="J588" s="96"/>
      <c r="K588" s="167"/>
      <c r="L588" s="167"/>
      <c r="M588" s="8">
        <f>N588+O588</f>
        <v>0</v>
      </c>
      <c r="N588" s="8">
        <f t="shared" ref="N588:O589" si="367">Z587</f>
        <v>0</v>
      </c>
      <c r="O588" s="8">
        <f t="shared" si="367"/>
        <v>0</v>
      </c>
      <c r="P588" s="102"/>
      <c r="Q588" s="42" t="s">
        <v>6</v>
      </c>
      <c r="R588" s="32"/>
      <c r="S588" s="28">
        <f>T588+U588</f>
        <v>0</v>
      </c>
      <c r="T588" s="28">
        <v>0</v>
      </c>
      <c r="U588" s="28">
        <v>0</v>
      </c>
      <c r="V588" s="29">
        <f>X588</f>
        <v>0</v>
      </c>
      <c r="W588" s="28">
        <v>0</v>
      </c>
      <c r="X588" s="28">
        <v>0</v>
      </c>
      <c r="Y588" s="8">
        <f t="shared" si="366"/>
        <v>0</v>
      </c>
      <c r="Z588" s="8">
        <f t="shared" si="366"/>
        <v>0</v>
      </c>
      <c r="AA588" s="8">
        <f>O588+U588-X588+W588</f>
        <v>0</v>
      </c>
      <c r="AB588" s="83"/>
      <c r="AC588" s="83"/>
      <c r="AD588" s="21"/>
    </row>
    <row r="589" spans="1:30" ht="15.75" x14ac:dyDescent="0.2">
      <c r="A589" s="108"/>
      <c r="B589" s="154"/>
      <c r="C589" s="108"/>
      <c r="D589" s="110"/>
      <c r="E589" s="152"/>
      <c r="F589" s="96"/>
      <c r="G589" s="166"/>
      <c r="H589" s="152"/>
      <c r="I589" s="156"/>
      <c r="J589" s="96"/>
      <c r="K589" s="167"/>
      <c r="L589" s="167"/>
      <c r="M589" s="8">
        <f>N589+O589</f>
        <v>0</v>
      </c>
      <c r="N589" s="8">
        <f t="shared" si="367"/>
        <v>0</v>
      </c>
      <c r="O589" s="8">
        <f t="shared" si="367"/>
        <v>0</v>
      </c>
      <c r="P589" s="102"/>
      <c r="Q589" s="42" t="s">
        <v>7</v>
      </c>
      <c r="R589" s="32"/>
      <c r="S589" s="28">
        <f>T589+U589</f>
        <v>0</v>
      </c>
      <c r="T589" s="28">
        <v>0</v>
      </c>
      <c r="U589" s="28">
        <v>0</v>
      </c>
      <c r="V589" s="29">
        <f>X589</f>
        <v>0</v>
      </c>
      <c r="W589" s="28">
        <v>0</v>
      </c>
      <c r="X589" s="28">
        <v>0</v>
      </c>
      <c r="Y589" s="7">
        <f t="shared" si="366"/>
        <v>0</v>
      </c>
      <c r="Z589" s="7">
        <f t="shared" si="366"/>
        <v>0</v>
      </c>
      <c r="AA589" s="7">
        <f>O589+U589-X589+W589</f>
        <v>0</v>
      </c>
      <c r="AB589" s="83"/>
      <c r="AC589" s="83"/>
      <c r="AD589" s="21"/>
    </row>
    <row r="590" spans="1:30" ht="15.75" x14ac:dyDescent="0.2">
      <c r="A590" s="108"/>
      <c r="B590" s="154"/>
      <c r="C590" s="108"/>
      <c r="D590" s="111"/>
      <c r="E590" s="152"/>
      <c r="F590" s="97"/>
      <c r="G590" s="166"/>
      <c r="H590" s="152"/>
      <c r="I590" s="156"/>
      <c r="J590" s="97"/>
      <c r="K590" s="167"/>
      <c r="L590" s="167"/>
      <c r="M590" s="106"/>
      <c r="N590" s="106"/>
      <c r="O590" s="106"/>
      <c r="P590" s="102"/>
      <c r="Q590" s="33" t="s">
        <v>3</v>
      </c>
      <c r="R590" s="48">
        <f>R589</f>
        <v>0</v>
      </c>
      <c r="S590" s="30">
        <f t="shared" ref="S590:X590" si="368">SUM(S586:S589)</f>
        <v>52200</v>
      </c>
      <c r="T590" s="30">
        <f t="shared" si="368"/>
        <v>26100</v>
      </c>
      <c r="U590" s="30">
        <f t="shared" si="368"/>
        <v>26100</v>
      </c>
      <c r="V590" s="30">
        <f t="shared" si="368"/>
        <v>52200</v>
      </c>
      <c r="W590" s="30">
        <f t="shared" si="368"/>
        <v>26100</v>
      </c>
      <c r="X590" s="30">
        <f t="shared" si="368"/>
        <v>52200</v>
      </c>
      <c r="Y590" s="107"/>
      <c r="Z590" s="107"/>
      <c r="AA590" s="107"/>
      <c r="AB590" s="83"/>
      <c r="AC590" s="83"/>
      <c r="AD590" s="21"/>
    </row>
    <row r="591" spans="1:30" ht="15.75" customHeight="1" x14ac:dyDescent="0.2">
      <c r="A591" s="108">
        <v>13</v>
      </c>
      <c r="B591" s="154" t="s">
        <v>195</v>
      </c>
      <c r="C591" s="108" t="s">
        <v>223</v>
      </c>
      <c r="D591" s="109" t="s">
        <v>404</v>
      </c>
      <c r="E591" s="152" t="s">
        <v>401</v>
      </c>
      <c r="F591" s="95">
        <v>3456.08</v>
      </c>
      <c r="G591" s="166" t="s">
        <v>224</v>
      </c>
      <c r="H591" s="152" t="s">
        <v>205</v>
      </c>
      <c r="I591" s="94">
        <v>113.5</v>
      </c>
      <c r="J591" s="95">
        <v>13.05</v>
      </c>
      <c r="K591" s="167" t="s">
        <v>393</v>
      </c>
      <c r="L591" s="167">
        <v>46904</v>
      </c>
      <c r="M591" s="9">
        <f>N591+O591</f>
        <v>0</v>
      </c>
      <c r="N591" s="8"/>
      <c r="O591" s="8">
        <v>0</v>
      </c>
      <c r="P591" s="101" t="s">
        <v>197</v>
      </c>
      <c r="Q591" s="42" t="s">
        <v>4</v>
      </c>
      <c r="R591" s="31"/>
      <c r="S591" s="28">
        <f>T591+U591</f>
        <v>4443.54</v>
      </c>
      <c r="T591" s="28">
        <v>2221.77</v>
      </c>
      <c r="U591" s="28">
        <v>2221.77</v>
      </c>
      <c r="V591" s="29">
        <f>X591</f>
        <v>4443.54</v>
      </c>
      <c r="W591" s="28">
        <v>1481.18</v>
      </c>
      <c r="X591" s="28">
        <v>4443.54</v>
      </c>
      <c r="Y591" s="8">
        <f t="shared" ref="Y591:Z594" si="369">M591+S591-V591</f>
        <v>0</v>
      </c>
      <c r="Z591" s="8">
        <f t="shared" si="369"/>
        <v>740.58999999999992</v>
      </c>
      <c r="AA591" s="8">
        <f>O591+U591-X591+W591</f>
        <v>-740.58999999999992</v>
      </c>
      <c r="AB591" s="83" t="s">
        <v>125</v>
      </c>
      <c r="AC591" s="83"/>
      <c r="AD591" s="103"/>
    </row>
    <row r="592" spans="1:30" ht="15.75" x14ac:dyDescent="0.2">
      <c r="A592" s="108"/>
      <c r="B592" s="154"/>
      <c r="C592" s="108"/>
      <c r="D592" s="110"/>
      <c r="E592" s="152"/>
      <c r="F592" s="96"/>
      <c r="G592" s="166"/>
      <c r="H592" s="152"/>
      <c r="I592" s="94"/>
      <c r="J592" s="96"/>
      <c r="K592" s="167"/>
      <c r="L592" s="167"/>
      <c r="M592" s="8">
        <f>N592+O592</f>
        <v>0</v>
      </c>
      <c r="N592" s="8">
        <v>740.59</v>
      </c>
      <c r="O592" s="8">
        <v>-740.59</v>
      </c>
      <c r="P592" s="102"/>
      <c r="Q592" s="42" t="s">
        <v>5</v>
      </c>
      <c r="R592" s="32"/>
      <c r="S592" s="28">
        <f>T592+U592</f>
        <v>4443.54</v>
      </c>
      <c r="T592" s="28">
        <v>2221.77</v>
      </c>
      <c r="U592" s="28">
        <v>2221.77</v>
      </c>
      <c r="V592" s="29">
        <f>X592</f>
        <v>4433.54</v>
      </c>
      <c r="W592" s="28">
        <v>2962.36</v>
      </c>
      <c r="X592" s="28">
        <v>4433.54</v>
      </c>
      <c r="Y592" s="8">
        <f t="shared" si="369"/>
        <v>10</v>
      </c>
      <c r="Z592" s="8">
        <f t="shared" si="369"/>
        <v>0</v>
      </c>
      <c r="AA592" s="8">
        <f>O592+U592-X592+W592</f>
        <v>10</v>
      </c>
      <c r="AB592" s="83"/>
      <c r="AC592" s="83"/>
      <c r="AD592" s="104"/>
    </row>
    <row r="593" spans="1:30" ht="15.75" x14ac:dyDescent="0.2">
      <c r="A593" s="108"/>
      <c r="B593" s="154"/>
      <c r="C593" s="108"/>
      <c r="D593" s="110"/>
      <c r="E593" s="152"/>
      <c r="F593" s="96"/>
      <c r="G593" s="166"/>
      <c r="H593" s="152"/>
      <c r="I593" s="94"/>
      <c r="J593" s="96"/>
      <c r="K593" s="167"/>
      <c r="L593" s="167"/>
      <c r="M593" s="8">
        <f>N593+O593</f>
        <v>10</v>
      </c>
      <c r="N593" s="8">
        <f t="shared" ref="N593:O594" si="370">Z592</f>
        <v>0</v>
      </c>
      <c r="O593" s="8">
        <f t="shared" si="370"/>
        <v>10</v>
      </c>
      <c r="P593" s="102"/>
      <c r="Q593" s="42" t="s">
        <v>6</v>
      </c>
      <c r="R593" s="32"/>
      <c r="S593" s="28">
        <f>T593+U593</f>
        <v>4443.54</v>
      </c>
      <c r="T593" s="28">
        <v>2221.77</v>
      </c>
      <c r="U593" s="28">
        <v>2221.77</v>
      </c>
      <c r="V593" s="29">
        <f>X593</f>
        <v>4453.54</v>
      </c>
      <c r="W593" s="28">
        <v>2221.77</v>
      </c>
      <c r="X593" s="28">
        <v>4453.54</v>
      </c>
      <c r="Y593" s="8">
        <f t="shared" si="369"/>
        <v>0</v>
      </c>
      <c r="Z593" s="8">
        <f t="shared" si="369"/>
        <v>0</v>
      </c>
      <c r="AA593" s="8">
        <f>O593+U593-X593+W593</f>
        <v>0</v>
      </c>
      <c r="AB593" s="83"/>
      <c r="AC593" s="83"/>
      <c r="AD593" s="105"/>
    </row>
    <row r="594" spans="1:30" ht="15.75" x14ac:dyDescent="0.2">
      <c r="A594" s="108"/>
      <c r="B594" s="154"/>
      <c r="C594" s="108"/>
      <c r="D594" s="110"/>
      <c r="E594" s="152"/>
      <c r="F594" s="96"/>
      <c r="G594" s="166"/>
      <c r="H594" s="152"/>
      <c r="I594" s="94"/>
      <c r="J594" s="96"/>
      <c r="K594" s="167"/>
      <c r="L594" s="167"/>
      <c r="M594" s="8">
        <f>N594+O594</f>
        <v>0</v>
      </c>
      <c r="N594" s="8">
        <f t="shared" si="370"/>
        <v>0</v>
      </c>
      <c r="O594" s="8">
        <f t="shared" si="370"/>
        <v>0</v>
      </c>
      <c r="P594" s="102"/>
      <c r="Q594" s="42" t="s">
        <v>7</v>
      </c>
      <c r="R594" s="32"/>
      <c r="S594" s="28">
        <f>T594+U594</f>
        <v>4443.54</v>
      </c>
      <c r="T594" s="28">
        <v>2221.77</v>
      </c>
      <c r="U594" s="28">
        <v>2221.77</v>
      </c>
      <c r="V594" s="29">
        <f>X594</f>
        <v>4443.54</v>
      </c>
      <c r="W594" s="28">
        <v>2221.77</v>
      </c>
      <c r="X594" s="28">
        <v>4443.54</v>
      </c>
      <c r="Y594" s="7">
        <f t="shared" si="369"/>
        <v>0</v>
      </c>
      <c r="Z594" s="7">
        <f t="shared" si="369"/>
        <v>0</v>
      </c>
      <c r="AA594" s="7">
        <f>O594+U594-X594+W594</f>
        <v>0</v>
      </c>
      <c r="AB594" s="83"/>
      <c r="AC594" s="83"/>
      <c r="AD594" s="21"/>
    </row>
    <row r="595" spans="1:30" ht="15.75" x14ac:dyDescent="0.2">
      <c r="A595" s="108"/>
      <c r="B595" s="154"/>
      <c r="C595" s="108"/>
      <c r="D595" s="111"/>
      <c r="E595" s="152"/>
      <c r="F595" s="97"/>
      <c r="G595" s="166"/>
      <c r="H595" s="152"/>
      <c r="I595" s="94"/>
      <c r="J595" s="97"/>
      <c r="K595" s="167"/>
      <c r="L595" s="167"/>
      <c r="M595" s="106"/>
      <c r="N595" s="106"/>
      <c r="O595" s="106"/>
      <c r="P595" s="102"/>
      <c r="Q595" s="33" t="s">
        <v>3</v>
      </c>
      <c r="R595" s="48">
        <f>R594</f>
        <v>0</v>
      </c>
      <c r="S595" s="30">
        <f t="shared" ref="S595:X595" si="371">SUM(S591:S594)</f>
        <v>17774.16</v>
      </c>
      <c r="T595" s="30">
        <f t="shared" si="371"/>
        <v>8887.08</v>
      </c>
      <c r="U595" s="30">
        <f t="shared" si="371"/>
        <v>8887.08</v>
      </c>
      <c r="V595" s="30">
        <f t="shared" si="371"/>
        <v>17774.16</v>
      </c>
      <c r="W595" s="30">
        <f t="shared" si="371"/>
        <v>8887.08</v>
      </c>
      <c r="X595" s="30">
        <f t="shared" si="371"/>
        <v>17774.16</v>
      </c>
      <c r="Y595" s="107"/>
      <c r="Z595" s="107"/>
      <c r="AA595" s="107"/>
      <c r="AB595" s="83"/>
      <c r="AC595" s="83"/>
      <c r="AD595" s="21"/>
    </row>
    <row r="596" spans="1:30" ht="15.75" customHeight="1" x14ac:dyDescent="0.2">
      <c r="A596" s="108">
        <v>14</v>
      </c>
      <c r="B596" s="154" t="s">
        <v>195</v>
      </c>
      <c r="C596" s="108" t="s">
        <v>225</v>
      </c>
      <c r="D596" s="109" t="s">
        <v>405</v>
      </c>
      <c r="E596" s="152" t="s">
        <v>401</v>
      </c>
      <c r="F596" s="95">
        <v>41250.620000000003</v>
      </c>
      <c r="G596" s="166" t="s">
        <v>406</v>
      </c>
      <c r="H596" s="152" t="s">
        <v>226</v>
      </c>
      <c r="I596" s="94">
        <v>1354.7</v>
      </c>
      <c r="J596" s="162">
        <v>26.11</v>
      </c>
      <c r="K596" s="167" t="s">
        <v>407</v>
      </c>
      <c r="L596" s="167">
        <v>45443</v>
      </c>
      <c r="M596" s="9">
        <f>N596+O596</f>
        <v>0</v>
      </c>
      <c r="N596" s="8"/>
      <c r="O596" s="8">
        <v>0</v>
      </c>
      <c r="P596" s="101" t="s">
        <v>197</v>
      </c>
      <c r="Q596" s="42" t="s">
        <v>4</v>
      </c>
      <c r="R596" s="31"/>
      <c r="S596" s="28">
        <f>T596+U596</f>
        <v>106127.03999999999</v>
      </c>
      <c r="T596" s="28">
        <v>53063.519999999997</v>
      </c>
      <c r="U596" s="28">
        <v>53063.519999999997</v>
      </c>
      <c r="V596" s="29">
        <f>X596</f>
        <v>106127.03999999999</v>
      </c>
      <c r="W596" s="28">
        <v>35375.68</v>
      </c>
      <c r="X596" s="28">
        <v>106127.03999999999</v>
      </c>
      <c r="Y596" s="8">
        <f t="shared" ref="Y596:Z599" si="372">M596+S596-V596</f>
        <v>0</v>
      </c>
      <c r="Z596" s="8">
        <f t="shared" si="372"/>
        <v>17687.839999999997</v>
      </c>
      <c r="AA596" s="8">
        <f>O596+U596-X596+W596</f>
        <v>-17687.839999999997</v>
      </c>
      <c r="AB596" s="83" t="s">
        <v>125</v>
      </c>
      <c r="AC596" s="83"/>
      <c r="AD596" s="21"/>
    </row>
    <row r="597" spans="1:30" ht="15.75" x14ac:dyDescent="0.2">
      <c r="A597" s="108"/>
      <c r="B597" s="154"/>
      <c r="C597" s="108"/>
      <c r="D597" s="110"/>
      <c r="E597" s="152"/>
      <c r="F597" s="96"/>
      <c r="G597" s="166"/>
      <c r="H597" s="152"/>
      <c r="I597" s="94"/>
      <c r="J597" s="163"/>
      <c r="K597" s="167"/>
      <c r="L597" s="167"/>
      <c r="M597" s="8">
        <f>N597+O597</f>
        <v>0</v>
      </c>
      <c r="N597" s="8">
        <v>17687.84</v>
      </c>
      <c r="O597" s="8">
        <v>-17687.84</v>
      </c>
      <c r="P597" s="102"/>
      <c r="Q597" s="42" t="s">
        <v>5</v>
      </c>
      <c r="R597" s="32"/>
      <c r="S597" s="28">
        <f>T597+U597</f>
        <v>70751.360000000001</v>
      </c>
      <c r="T597" s="28">
        <v>35375.68</v>
      </c>
      <c r="U597" s="28">
        <v>35375.68</v>
      </c>
      <c r="V597" s="29">
        <f>X597</f>
        <v>70751.360000000001</v>
      </c>
      <c r="W597" s="28">
        <v>53063.519999999997</v>
      </c>
      <c r="X597" s="28">
        <v>70751.360000000001</v>
      </c>
      <c r="Y597" s="8">
        <f t="shared" si="372"/>
        <v>0</v>
      </c>
      <c r="Z597" s="8">
        <f t="shared" si="372"/>
        <v>0</v>
      </c>
      <c r="AA597" s="8">
        <f>O597+U597-X597+W597</f>
        <v>0</v>
      </c>
      <c r="AB597" s="83"/>
      <c r="AC597" s="83"/>
      <c r="AD597" s="21"/>
    </row>
    <row r="598" spans="1:30" ht="15.75" x14ac:dyDescent="0.2">
      <c r="A598" s="108"/>
      <c r="B598" s="154"/>
      <c r="C598" s="108"/>
      <c r="D598" s="110"/>
      <c r="E598" s="152"/>
      <c r="F598" s="96"/>
      <c r="G598" s="166"/>
      <c r="H598" s="152"/>
      <c r="I598" s="94"/>
      <c r="J598" s="163"/>
      <c r="K598" s="167"/>
      <c r="L598" s="167"/>
      <c r="M598" s="8">
        <f>N598+O598</f>
        <v>0</v>
      </c>
      <c r="N598" s="8">
        <f t="shared" ref="N598:O599" si="373">Z597</f>
        <v>0</v>
      </c>
      <c r="O598" s="8">
        <f t="shared" si="373"/>
        <v>0</v>
      </c>
      <c r="P598" s="102"/>
      <c r="Q598" s="42" t="s">
        <v>6</v>
      </c>
      <c r="R598" s="32"/>
      <c r="S598" s="28">
        <f>T598+U598</f>
        <v>0</v>
      </c>
      <c r="T598" s="28">
        <v>0</v>
      </c>
      <c r="U598" s="28">
        <v>0</v>
      </c>
      <c r="V598" s="29">
        <f>X598</f>
        <v>0</v>
      </c>
      <c r="W598" s="28">
        <v>0</v>
      </c>
      <c r="X598" s="28">
        <v>0</v>
      </c>
      <c r="Y598" s="8">
        <f t="shared" si="372"/>
        <v>0</v>
      </c>
      <c r="Z598" s="8">
        <f t="shared" si="372"/>
        <v>0</v>
      </c>
      <c r="AA598" s="8">
        <f>O598+U598-X598+W598</f>
        <v>0</v>
      </c>
      <c r="AB598" s="83"/>
      <c r="AC598" s="83"/>
      <c r="AD598" s="21"/>
    </row>
    <row r="599" spans="1:30" ht="15.75" x14ac:dyDescent="0.2">
      <c r="A599" s="108"/>
      <c r="B599" s="154"/>
      <c r="C599" s="108"/>
      <c r="D599" s="110"/>
      <c r="E599" s="152"/>
      <c r="F599" s="96"/>
      <c r="G599" s="166"/>
      <c r="H599" s="152"/>
      <c r="I599" s="94"/>
      <c r="J599" s="163"/>
      <c r="K599" s="167"/>
      <c r="L599" s="167"/>
      <c r="M599" s="8">
        <f>N599+O599</f>
        <v>0</v>
      </c>
      <c r="N599" s="8">
        <f t="shared" si="373"/>
        <v>0</v>
      </c>
      <c r="O599" s="8">
        <f t="shared" si="373"/>
        <v>0</v>
      </c>
      <c r="P599" s="102"/>
      <c r="Q599" s="42" t="s">
        <v>7</v>
      </c>
      <c r="R599" s="32"/>
      <c r="S599" s="28">
        <f>T599+U599</f>
        <v>0</v>
      </c>
      <c r="T599" s="28">
        <v>0</v>
      </c>
      <c r="U599" s="28">
        <v>0</v>
      </c>
      <c r="V599" s="29">
        <f>X599</f>
        <v>0</v>
      </c>
      <c r="W599" s="28">
        <v>0</v>
      </c>
      <c r="X599" s="28">
        <v>0</v>
      </c>
      <c r="Y599" s="7">
        <f t="shared" si="372"/>
        <v>0</v>
      </c>
      <c r="Z599" s="7">
        <f t="shared" si="372"/>
        <v>0</v>
      </c>
      <c r="AA599" s="7">
        <f>O599+U599-X599+W599</f>
        <v>0</v>
      </c>
      <c r="AB599" s="83"/>
      <c r="AC599" s="83"/>
      <c r="AD599" s="21"/>
    </row>
    <row r="600" spans="1:30" ht="15.75" x14ac:dyDescent="0.2">
      <c r="A600" s="108"/>
      <c r="B600" s="154"/>
      <c r="C600" s="108"/>
      <c r="D600" s="111"/>
      <c r="E600" s="152"/>
      <c r="F600" s="97"/>
      <c r="G600" s="166"/>
      <c r="H600" s="152"/>
      <c r="I600" s="94"/>
      <c r="J600" s="164"/>
      <c r="K600" s="167"/>
      <c r="L600" s="167"/>
      <c r="M600" s="106"/>
      <c r="N600" s="106"/>
      <c r="O600" s="106"/>
      <c r="P600" s="102"/>
      <c r="Q600" s="33" t="s">
        <v>3</v>
      </c>
      <c r="R600" s="48">
        <f>R599</f>
        <v>0</v>
      </c>
      <c r="S600" s="30">
        <f t="shared" ref="S600:X600" si="374">SUM(S596:S599)</f>
        <v>176878.4</v>
      </c>
      <c r="T600" s="30">
        <f t="shared" si="374"/>
        <v>88439.2</v>
      </c>
      <c r="U600" s="30">
        <f t="shared" si="374"/>
        <v>88439.2</v>
      </c>
      <c r="V600" s="30">
        <f t="shared" si="374"/>
        <v>176878.4</v>
      </c>
      <c r="W600" s="30">
        <f t="shared" si="374"/>
        <v>88439.2</v>
      </c>
      <c r="X600" s="30">
        <f t="shared" si="374"/>
        <v>176878.4</v>
      </c>
      <c r="Y600" s="107"/>
      <c r="Z600" s="107"/>
      <c r="AA600" s="107"/>
      <c r="AB600" s="83"/>
      <c r="AC600" s="83"/>
      <c r="AD600" s="44"/>
    </row>
    <row r="601" spans="1:30" ht="15.75" customHeight="1" x14ac:dyDescent="0.2">
      <c r="A601" s="108">
        <v>15</v>
      </c>
      <c r="B601" s="154" t="s">
        <v>195</v>
      </c>
      <c r="C601" s="108" t="s">
        <v>227</v>
      </c>
      <c r="D601" s="109" t="s">
        <v>408</v>
      </c>
      <c r="E601" s="152" t="s">
        <v>409</v>
      </c>
      <c r="F601" s="95">
        <v>1336.76</v>
      </c>
      <c r="G601" s="166" t="s">
        <v>228</v>
      </c>
      <c r="H601" s="152" t="s">
        <v>205</v>
      </c>
      <c r="I601" s="94">
        <v>43.9</v>
      </c>
      <c r="J601" s="95">
        <v>13.05</v>
      </c>
      <c r="K601" s="167">
        <v>45108</v>
      </c>
      <c r="L601" s="167">
        <v>46903</v>
      </c>
      <c r="M601" s="9">
        <f>N601+O601</f>
        <v>-8.5399999999999991</v>
      </c>
      <c r="N601" s="8"/>
      <c r="O601" s="8">
        <v>-8.5399999999999991</v>
      </c>
      <c r="P601" s="101" t="s">
        <v>197</v>
      </c>
      <c r="Q601" s="42" t="s">
        <v>4</v>
      </c>
      <c r="R601" s="31"/>
      <c r="S601" s="28">
        <f>T601+U601</f>
        <v>1718.7</v>
      </c>
      <c r="T601" s="28">
        <v>859.35</v>
      </c>
      <c r="U601" s="28">
        <v>859.35</v>
      </c>
      <c r="V601" s="29">
        <f>X601</f>
        <v>1710.16</v>
      </c>
      <c r="W601" s="28">
        <v>572.9</v>
      </c>
      <c r="X601" s="28">
        <v>1710.16</v>
      </c>
      <c r="Y601" s="8">
        <f t="shared" ref="Y601:Z604" si="375">M601+S601-V601</f>
        <v>0</v>
      </c>
      <c r="Z601" s="8">
        <f t="shared" si="375"/>
        <v>286.45000000000005</v>
      </c>
      <c r="AA601" s="8">
        <f>O601+U601-X601+W601</f>
        <v>-286.45000000000005</v>
      </c>
      <c r="AB601" s="83" t="s">
        <v>125</v>
      </c>
      <c r="AC601" s="83"/>
      <c r="AD601" s="21"/>
    </row>
    <row r="602" spans="1:30" ht="15.75" x14ac:dyDescent="0.2">
      <c r="A602" s="108"/>
      <c r="B602" s="154"/>
      <c r="C602" s="108"/>
      <c r="D602" s="110"/>
      <c r="E602" s="152"/>
      <c r="F602" s="96"/>
      <c r="G602" s="166"/>
      <c r="H602" s="152"/>
      <c r="I602" s="94"/>
      <c r="J602" s="96"/>
      <c r="K602" s="167"/>
      <c r="L602" s="167"/>
      <c r="M602" s="8">
        <f>N602+O602</f>
        <v>0</v>
      </c>
      <c r="N602" s="8">
        <v>286.45</v>
      </c>
      <c r="O602" s="8">
        <v>-286.45</v>
      </c>
      <c r="P602" s="102"/>
      <c r="Q602" s="42" t="s">
        <v>5</v>
      </c>
      <c r="R602" s="32"/>
      <c r="S602" s="28">
        <f>T602+U602</f>
        <v>1718.7</v>
      </c>
      <c r="T602" s="28">
        <v>859.35</v>
      </c>
      <c r="U602" s="28">
        <v>859.35</v>
      </c>
      <c r="V602" s="29">
        <f>X602</f>
        <v>1720</v>
      </c>
      <c r="W602" s="28">
        <v>1145.8</v>
      </c>
      <c r="X602" s="28">
        <v>1720</v>
      </c>
      <c r="Y602" s="8">
        <f t="shared" si="375"/>
        <v>-1.2999999999999545</v>
      </c>
      <c r="Z602" s="8">
        <f t="shared" si="375"/>
        <v>0</v>
      </c>
      <c r="AA602" s="8">
        <f>O602+U602-X602+W602</f>
        <v>-1.2999999999999545</v>
      </c>
      <c r="AB602" s="83"/>
      <c r="AC602" s="83"/>
      <c r="AD602" s="21"/>
    </row>
    <row r="603" spans="1:30" ht="15.75" x14ac:dyDescent="0.2">
      <c r="A603" s="108"/>
      <c r="B603" s="154"/>
      <c r="C603" s="108"/>
      <c r="D603" s="110"/>
      <c r="E603" s="152"/>
      <c r="F603" s="96"/>
      <c r="G603" s="166"/>
      <c r="H603" s="152"/>
      <c r="I603" s="94"/>
      <c r="J603" s="96"/>
      <c r="K603" s="167"/>
      <c r="L603" s="167"/>
      <c r="M603" s="8">
        <f>N603+O603</f>
        <v>-286.45</v>
      </c>
      <c r="N603" s="8">
        <f t="shared" ref="N603:N604" si="376">Z602</f>
        <v>0</v>
      </c>
      <c r="O603" s="8">
        <v>-286.45</v>
      </c>
      <c r="P603" s="102"/>
      <c r="Q603" s="42" t="s">
        <v>6</v>
      </c>
      <c r="R603" s="32"/>
      <c r="S603" s="28">
        <f>T603+U603</f>
        <v>1718.7</v>
      </c>
      <c r="T603" s="28">
        <v>859.35</v>
      </c>
      <c r="U603" s="28">
        <v>859.35</v>
      </c>
      <c r="V603" s="29">
        <f>X603</f>
        <v>1717.9</v>
      </c>
      <c r="W603" s="28">
        <v>859.35</v>
      </c>
      <c r="X603" s="28">
        <v>1717.9</v>
      </c>
      <c r="Y603" s="8">
        <f t="shared" si="375"/>
        <v>-285.65000000000009</v>
      </c>
      <c r="Z603" s="8">
        <f t="shared" si="375"/>
        <v>0</v>
      </c>
      <c r="AA603" s="8">
        <f>O603+U603-X603+W603</f>
        <v>-285.64999999999998</v>
      </c>
      <c r="AB603" s="83"/>
      <c r="AC603" s="83"/>
      <c r="AD603" s="21"/>
    </row>
    <row r="604" spans="1:30" ht="15.75" x14ac:dyDescent="0.2">
      <c r="A604" s="108"/>
      <c r="B604" s="154"/>
      <c r="C604" s="108"/>
      <c r="D604" s="110"/>
      <c r="E604" s="152"/>
      <c r="F604" s="96"/>
      <c r="G604" s="166"/>
      <c r="H604" s="152"/>
      <c r="I604" s="94"/>
      <c r="J604" s="96"/>
      <c r="K604" s="167"/>
      <c r="L604" s="167"/>
      <c r="M604" s="8">
        <f>N604+O604</f>
        <v>-286.45</v>
      </c>
      <c r="N604" s="8">
        <f t="shared" si="376"/>
        <v>0</v>
      </c>
      <c r="O604" s="8">
        <v>-286.45</v>
      </c>
      <c r="P604" s="102"/>
      <c r="Q604" s="42" t="s">
        <v>7</v>
      </c>
      <c r="R604" s="32"/>
      <c r="S604" s="28">
        <f>T604+U604</f>
        <v>1718.7</v>
      </c>
      <c r="T604" s="28">
        <v>859.35</v>
      </c>
      <c r="U604" s="28">
        <v>859.35</v>
      </c>
      <c r="V604" s="29">
        <f>X604</f>
        <v>1718.2</v>
      </c>
      <c r="W604" s="28">
        <v>859.35</v>
      </c>
      <c r="X604" s="28">
        <v>1718.2</v>
      </c>
      <c r="Y604" s="7">
        <f t="shared" si="375"/>
        <v>-285.95000000000005</v>
      </c>
      <c r="Z604" s="7">
        <f t="shared" si="375"/>
        <v>0</v>
      </c>
      <c r="AA604" s="7">
        <f>O604+U604-X604+W604</f>
        <v>-285.94999999999993</v>
      </c>
      <c r="AB604" s="83"/>
      <c r="AC604" s="83"/>
      <c r="AD604" s="21"/>
    </row>
    <row r="605" spans="1:30" ht="15.75" x14ac:dyDescent="0.2">
      <c r="A605" s="108"/>
      <c r="B605" s="154"/>
      <c r="C605" s="108"/>
      <c r="D605" s="111"/>
      <c r="E605" s="152"/>
      <c r="F605" s="97"/>
      <c r="G605" s="166"/>
      <c r="H605" s="152"/>
      <c r="I605" s="94"/>
      <c r="J605" s="97"/>
      <c r="K605" s="167"/>
      <c r="L605" s="167"/>
      <c r="M605" s="106"/>
      <c r="N605" s="106"/>
      <c r="O605" s="106"/>
      <c r="P605" s="102"/>
      <c r="Q605" s="33" t="s">
        <v>3</v>
      </c>
      <c r="R605" s="48">
        <f>R604</f>
        <v>0</v>
      </c>
      <c r="S605" s="30">
        <f t="shared" ref="S605:X605" si="377">SUM(S601:S604)</f>
        <v>6874.8</v>
      </c>
      <c r="T605" s="30">
        <f t="shared" si="377"/>
        <v>3437.4</v>
      </c>
      <c r="U605" s="30">
        <f t="shared" si="377"/>
        <v>3437.4</v>
      </c>
      <c r="V605" s="30">
        <f t="shared" si="377"/>
        <v>6866.2599999999993</v>
      </c>
      <c r="W605" s="30">
        <f t="shared" si="377"/>
        <v>3437.3999999999996</v>
      </c>
      <c r="X605" s="30">
        <f t="shared" si="377"/>
        <v>6866.2599999999993</v>
      </c>
      <c r="Y605" s="107"/>
      <c r="Z605" s="107"/>
      <c r="AA605" s="107"/>
      <c r="AB605" s="83"/>
      <c r="AC605" s="83"/>
      <c r="AD605" s="21"/>
    </row>
    <row r="606" spans="1:30" ht="15.75" customHeight="1" x14ac:dyDescent="0.2">
      <c r="A606" s="108">
        <v>16</v>
      </c>
      <c r="B606" s="154" t="s">
        <v>195</v>
      </c>
      <c r="C606" s="108" t="s">
        <v>229</v>
      </c>
      <c r="D606" s="109" t="s">
        <v>410</v>
      </c>
      <c r="E606" s="152" t="s">
        <v>411</v>
      </c>
      <c r="F606" s="95">
        <v>4756.29</v>
      </c>
      <c r="G606" s="166" t="s">
        <v>230</v>
      </c>
      <c r="H606" s="152" t="s">
        <v>205</v>
      </c>
      <c r="I606" s="156">
        <v>156.19999999999999</v>
      </c>
      <c r="J606" s="95">
        <v>13.05</v>
      </c>
      <c r="K606" s="167">
        <v>45108</v>
      </c>
      <c r="L606" s="167">
        <v>46904</v>
      </c>
      <c r="M606" s="9">
        <f>N606+O606</f>
        <v>-2038.41</v>
      </c>
      <c r="N606" s="8">
        <v>0</v>
      </c>
      <c r="O606" s="8">
        <v>-2038.41</v>
      </c>
      <c r="P606" s="101" t="s">
        <v>197</v>
      </c>
      <c r="Q606" s="42" t="s">
        <v>4</v>
      </c>
      <c r="R606" s="31"/>
      <c r="S606" s="28">
        <f>T606+U606</f>
        <v>6115.23</v>
      </c>
      <c r="T606" s="28">
        <v>3057.63</v>
      </c>
      <c r="U606" s="28">
        <v>3057.6</v>
      </c>
      <c r="V606" s="29">
        <f>X606</f>
        <v>4164.2700000000004</v>
      </c>
      <c r="W606" s="28">
        <v>2038.42</v>
      </c>
      <c r="X606" s="28">
        <v>4164.2700000000004</v>
      </c>
      <c r="Y606" s="8">
        <f t="shared" ref="Y606:Z609" si="378">M606+S606-V606</f>
        <v>-87.450000000000728</v>
      </c>
      <c r="Z606" s="8">
        <f t="shared" si="378"/>
        <v>1019.21</v>
      </c>
      <c r="AA606" s="8">
        <f>O606+U606-X606+W606</f>
        <v>-1106.6600000000008</v>
      </c>
      <c r="AB606" s="83" t="s">
        <v>125</v>
      </c>
      <c r="AC606" s="83"/>
      <c r="AD606" s="21"/>
    </row>
    <row r="607" spans="1:30" ht="15.75" x14ac:dyDescent="0.2">
      <c r="A607" s="108"/>
      <c r="B607" s="154"/>
      <c r="C607" s="108"/>
      <c r="D607" s="110"/>
      <c r="E607" s="152"/>
      <c r="F607" s="96"/>
      <c r="G607" s="166"/>
      <c r="H607" s="152"/>
      <c r="I607" s="156"/>
      <c r="J607" s="96"/>
      <c r="K607" s="167"/>
      <c r="L607" s="167"/>
      <c r="M607" s="8">
        <f>N607+O607</f>
        <v>-87.450000000000728</v>
      </c>
      <c r="N607" s="8">
        <v>1019.21</v>
      </c>
      <c r="O607" s="8">
        <f t="shared" ref="N607:O609" si="379">AA606</f>
        <v>-1106.6600000000008</v>
      </c>
      <c r="P607" s="102"/>
      <c r="Q607" s="42" t="s">
        <v>5</v>
      </c>
      <c r="R607" s="32"/>
      <c r="S607" s="28">
        <f>T607+U607</f>
        <v>6115.23</v>
      </c>
      <c r="T607" s="28">
        <v>3057.63</v>
      </c>
      <c r="U607" s="28">
        <v>3057.6</v>
      </c>
      <c r="V607" s="29">
        <f>X607</f>
        <v>6027.78</v>
      </c>
      <c r="W607" s="28">
        <v>4076.84</v>
      </c>
      <c r="X607" s="28">
        <v>6027.78</v>
      </c>
      <c r="Y607" s="8">
        <f t="shared" si="378"/>
        <v>0</v>
      </c>
      <c r="Z607" s="8">
        <f t="shared" si="378"/>
        <v>0</v>
      </c>
      <c r="AA607" s="8">
        <f>O607+U607-X607+W607</f>
        <v>0</v>
      </c>
      <c r="AB607" s="83"/>
      <c r="AC607" s="83"/>
      <c r="AD607" s="21"/>
    </row>
    <row r="608" spans="1:30" ht="15.75" x14ac:dyDescent="0.2">
      <c r="A608" s="108"/>
      <c r="B608" s="154"/>
      <c r="C608" s="108"/>
      <c r="D608" s="110"/>
      <c r="E608" s="152"/>
      <c r="F608" s="96"/>
      <c r="G608" s="166"/>
      <c r="H608" s="152"/>
      <c r="I608" s="156"/>
      <c r="J608" s="96"/>
      <c r="K608" s="167"/>
      <c r="L608" s="167"/>
      <c r="M608" s="8">
        <f>N608+O608</f>
        <v>0</v>
      </c>
      <c r="N608" s="8">
        <f t="shared" si="379"/>
        <v>0</v>
      </c>
      <c r="O608" s="8">
        <f t="shared" si="379"/>
        <v>0</v>
      </c>
      <c r="P608" s="102"/>
      <c r="Q608" s="42" t="s">
        <v>6</v>
      </c>
      <c r="R608" s="32"/>
      <c r="S608" s="28">
        <f>T608+U608</f>
        <v>6115.23</v>
      </c>
      <c r="T608" s="28">
        <v>3057.63</v>
      </c>
      <c r="U608" s="28">
        <v>3057.6</v>
      </c>
      <c r="V608" s="29">
        <f>X608</f>
        <v>6115.23</v>
      </c>
      <c r="W608" s="28">
        <v>3057.63</v>
      </c>
      <c r="X608" s="28">
        <v>6115.23</v>
      </c>
      <c r="Y608" s="8">
        <f t="shared" si="378"/>
        <v>0</v>
      </c>
      <c r="Z608" s="8">
        <f t="shared" si="378"/>
        <v>0</v>
      </c>
      <c r="AA608" s="8">
        <f>O608+U608-X608+W608</f>
        <v>0</v>
      </c>
      <c r="AB608" s="83"/>
      <c r="AC608" s="83"/>
      <c r="AD608" s="21"/>
    </row>
    <row r="609" spans="1:30" ht="15.75" x14ac:dyDescent="0.2">
      <c r="A609" s="108"/>
      <c r="B609" s="154"/>
      <c r="C609" s="108"/>
      <c r="D609" s="110"/>
      <c r="E609" s="152"/>
      <c r="F609" s="96"/>
      <c r="G609" s="166"/>
      <c r="H609" s="152"/>
      <c r="I609" s="156"/>
      <c r="J609" s="96"/>
      <c r="K609" s="167"/>
      <c r="L609" s="167"/>
      <c r="M609" s="8">
        <f>N609+O609</f>
        <v>0</v>
      </c>
      <c r="N609" s="8">
        <f t="shared" si="379"/>
        <v>0</v>
      </c>
      <c r="O609" s="8">
        <f t="shared" si="379"/>
        <v>0</v>
      </c>
      <c r="P609" s="102"/>
      <c r="Q609" s="42" t="s">
        <v>7</v>
      </c>
      <c r="R609" s="32"/>
      <c r="S609" s="28">
        <f>T609+U609</f>
        <v>6115.23</v>
      </c>
      <c r="T609" s="28">
        <v>3057.63</v>
      </c>
      <c r="U609" s="28">
        <v>3057.6</v>
      </c>
      <c r="V609" s="29">
        <f>X609</f>
        <v>6115.23</v>
      </c>
      <c r="W609" s="28">
        <v>3057.63</v>
      </c>
      <c r="X609" s="28">
        <v>6115.23</v>
      </c>
      <c r="Y609" s="7">
        <f t="shared" si="378"/>
        <v>0</v>
      </c>
      <c r="Z609" s="7">
        <f t="shared" si="378"/>
        <v>0</v>
      </c>
      <c r="AA609" s="7">
        <f>O609+U609-X609+W609</f>
        <v>0</v>
      </c>
      <c r="AB609" s="83"/>
      <c r="AC609" s="83"/>
      <c r="AD609" s="21"/>
    </row>
    <row r="610" spans="1:30" ht="15.75" x14ac:dyDescent="0.2">
      <c r="A610" s="108"/>
      <c r="B610" s="154"/>
      <c r="C610" s="108"/>
      <c r="D610" s="111"/>
      <c r="E610" s="152"/>
      <c r="F610" s="97"/>
      <c r="G610" s="166"/>
      <c r="H610" s="152"/>
      <c r="I610" s="156"/>
      <c r="J610" s="97"/>
      <c r="K610" s="167"/>
      <c r="L610" s="167"/>
      <c r="M610" s="106"/>
      <c r="N610" s="106"/>
      <c r="O610" s="106"/>
      <c r="P610" s="102"/>
      <c r="Q610" s="33" t="s">
        <v>3</v>
      </c>
      <c r="R610" s="48">
        <f>R609</f>
        <v>0</v>
      </c>
      <c r="S610" s="30">
        <f t="shared" ref="S610:X610" si="380">SUM(S606:S609)</f>
        <v>24460.92</v>
      </c>
      <c r="T610" s="30">
        <f t="shared" si="380"/>
        <v>12230.52</v>
      </c>
      <c r="U610" s="30">
        <f t="shared" si="380"/>
        <v>12230.4</v>
      </c>
      <c r="V610" s="30">
        <f t="shared" si="380"/>
        <v>22422.51</v>
      </c>
      <c r="W610" s="30">
        <f t="shared" si="380"/>
        <v>12230.52</v>
      </c>
      <c r="X610" s="30">
        <f t="shared" si="380"/>
        <v>22422.51</v>
      </c>
      <c r="Y610" s="107"/>
      <c r="Z610" s="107"/>
      <c r="AA610" s="107"/>
      <c r="AB610" s="83"/>
      <c r="AC610" s="83"/>
      <c r="AD610" s="21"/>
    </row>
    <row r="611" spans="1:30" ht="15.75" customHeight="1" x14ac:dyDescent="0.2">
      <c r="A611" s="108">
        <v>17</v>
      </c>
      <c r="B611" s="154" t="s">
        <v>195</v>
      </c>
      <c r="C611" s="108" t="s">
        <v>231</v>
      </c>
      <c r="D611" s="109" t="s">
        <v>412</v>
      </c>
      <c r="E611" s="152" t="s">
        <v>409</v>
      </c>
      <c r="F611" s="95">
        <v>19664.61</v>
      </c>
      <c r="G611" s="166" t="s">
        <v>232</v>
      </c>
      <c r="H611" s="152" t="s">
        <v>413</v>
      </c>
      <c r="I611" s="94">
        <v>645.79999999999995</v>
      </c>
      <c r="J611" s="95">
        <v>26.1</v>
      </c>
      <c r="K611" s="167">
        <v>45108</v>
      </c>
      <c r="L611" s="167">
        <v>45443</v>
      </c>
      <c r="M611" s="9">
        <f>N611+O611</f>
        <v>0</v>
      </c>
      <c r="N611" s="8"/>
      <c r="O611" s="8">
        <v>0</v>
      </c>
      <c r="P611" s="101" t="s">
        <v>197</v>
      </c>
      <c r="Q611" s="42" t="s">
        <v>4</v>
      </c>
      <c r="R611" s="31"/>
      <c r="S611" s="28">
        <f>T611+U611</f>
        <v>50566.14</v>
      </c>
      <c r="T611" s="28">
        <v>25283.07</v>
      </c>
      <c r="U611" s="28">
        <v>25283.07</v>
      </c>
      <c r="V611" s="29">
        <f>X611</f>
        <v>32157.29</v>
      </c>
      <c r="W611" s="28">
        <v>16855.38</v>
      </c>
      <c r="X611" s="28">
        <v>32157.29</v>
      </c>
      <c r="Y611" s="8">
        <f t="shared" ref="Y611:Z614" si="381">M611+S611-V611</f>
        <v>18408.849999999999</v>
      </c>
      <c r="Z611" s="8">
        <f t="shared" si="381"/>
        <v>8427.6899999999987</v>
      </c>
      <c r="AA611" s="8">
        <f>O611+U611-X611+W611</f>
        <v>9981.16</v>
      </c>
      <c r="AB611" s="83" t="s">
        <v>125</v>
      </c>
      <c r="AC611" s="83"/>
      <c r="AD611" s="103"/>
    </row>
    <row r="612" spans="1:30" ht="15.75" x14ac:dyDescent="0.2">
      <c r="A612" s="108"/>
      <c r="B612" s="154"/>
      <c r="C612" s="108"/>
      <c r="D612" s="110"/>
      <c r="E612" s="152"/>
      <c r="F612" s="96"/>
      <c r="G612" s="166"/>
      <c r="H612" s="152"/>
      <c r="I612" s="94"/>
      <c r="J612" s="96"/>
      <c r="K612" s="167"/>
      <c r="L612" s="167"/>
      <c r="M612" s="8">
        <f>N612+O612</f>
        <v>18408.849999999999</v>
      </c>
      <c r="N612" s="8">
        <v>8427.69</v>
      </c>
      <c r="O612" s="8">
        <v>9981.16</v>
      </c>
      <c r="P612" s="102"/>
      <c r="Q612" s="42" t="s">
        <v>5</v>
      </c>
      <c r="R612" s="32"/>
      <c r="S612" s="28">
        <f>T612+U612</f>
        <v>33710.76</v>
      </c>
      <c r="T612" s="28">
        <v>16855.38</v>
      </c>
      <c r="U612" s="28">
        <v>16855.38</v>
      </c>
      <c r="V612" s="29">
        <f>X612</f>
        <v>16855.38</v>
      </c>
      <c r="W612" s="28">
        <v>25283.07</v>
      </c>
      <c r="X612" s="28">
        <v>16855.38</v>
      </c>
      <c r="Y612" s="8">
        <f t="shared" si="381"/>
        <v>35264.229999999996</v>
      </c>
      <c r="Z612" s="8">
        <f t="shared" si="381"/>
        <v>0</v>
      </c>
      <c r="AA612" s="8">
        <f>O612+U612-X612+W612</f>
        <v>35264.229999999996</v>
      </c>
      <c r="AB612" s="83"/>
      <c r="AC612" s="83"/>
      <c r="AD612" s="104"/>
    </row>
    <row r="613" spans="1:30" ht="15.75" x14ac:dyDescent="0.2">
      <c r="A613" s="108"/>
      <c r="B613" s="154"/>
      <c r="C613" s="108"/>
      <c r="D613" s="110"/>
      <c r="E613" s="152"/>
      <c r="F613" s="96"/>
      <c r="G613" s="166"/>
      <c r="H613" s="152"/>
      <c r="I613" s="94"/>
      <c r="J613" s="96"/>
      <c r="K613" s="167"/>
      <c r="L613" s="167"/>
      <c r="M613" s="8">
        <f>N613+O613</f>
        <v>35264.229999999996</v>
      </c>
      <c r="N613" s="8">
        <f t="shared" ref="N613:O614" si="382">Z612</f>
        <v>0</v>
      </c>
      <c r="O613" s="8">
        <f t="shared" si="382"/>
        <v>35264.229999999996</v>
      </c>
      <c r="P613" s="102"/>
      <c r="Q613" s="42" t="s">
        <v>6</v>
      </c>
      <c r="R613" s="32"/>
      <c r="S613" s="28">
        <f>T613+U613</f>
        <v>0</v>
      </c>
      <c r="T613" s="28">
        <v>0</v>
      </c>
      <c r="U613" s="28">
        <v>0</v>
      </c>
      <c r="V613" s="29">
        <f>X613</f>
        <v>35264.230000000003</v>
      </c>
      <c r="W613" s="28">
        <v>0</v>
      </c>
      <c r="X613" s="28">
        <v>35264.230000000003</v>
      </c>
      <c r="Y613" s="8">
        <f t="shared" si="381"/>
        <v>0</v>
      </c>
      <c r="Z613" s="8">
        <f t="shared" si="381"/>
        <v>0</v>
      </c>
      <c r="AA613" s="8">
        <f>O613+U613-X613+W613</f>
        <v>-7.2759576141834259E-12</v>
      </c>
      <c r="AB613" s="83"/>
      <c r="AC613" s="83"/>
      <c r="AD613" s="105"/>
    </row>
    <row r="614" spans="1:30" ht="15.75" x14ac:dyDescent="0.2">
      <c r="A614" s="108"/>
      <c r="B614" s="154"/>
      <c r="C614" s="108"/>
      <c r="D614" s="110"/>
      <c r="E614" s="152"/>
      <c r="F614" s="96"/>
      <c r="G614" s="166"/>
      <c r="H614" s="152"/>
      <c r="I614" s="94"/>
      <c r="J614" s="96"/>
      <c r="K614" s="167"/>
      <c r="L614" s="167"/>
      <c r="M614" s="8">
        <f>N614+O614</f>
        <v>-7.2759576141834259E-12</v>
      </c>
      <c r="N614" s="8">
        <f t="shared" si="382"/>
        <v>0</v>
      </c>
      <c r="O614" s="8">
        <f t="shared" si="382"/>
        <v>-7.2759576141834259E-12</v>
      </c>
      <c r="P614" s="102"/>
      <c r="Q614" s="42" t="s">
        <v>7</v>
      </c>
      <c r="R614" s="32"/>
      <c r="S614" s="28">
        <f>T614+U614</f>
        <v>0</v>
      </c>
      <c r="T614" s="28">
        <v>0</v>
      </c>
      <c r="U614" s="28">
        <v>0</v>
      </c>
      <c r="V614" s="29">
        <f>X614</f>
        <v>0</v>
      </c>
      <c r="W614" s="28">
        <v>0</v>
      </c>
      <c r="X614" s="28">
        <v>0</v>
      </c>
      <c r="Y614" s="7">
        <f t="shared" si="381"/>
        <v>-7.2759576141834259E-12</v>
      </c>
      <c r="Z614" s="7">
        <f t="shared" si="381"/>
        <v>0</v>
      </c>
      <c r="AA614" s="7">
        <f>O614+U614-X614+W614</f>
        <v>-7.2759576141834259E-12</v>
      </c>
      <c r="AB614" s="83"/>
      <c r="AC614" s="83"/>
      <c r="AD614" s="21"/>
    </row>
    <row r="615" spans="1:30" ht="15.75" x14ac:dyDescent="0.2">
      <c r="A615" s="108"/>
      <c r="B615" s="154"/>
      <c r="C615" s="108"/>
      <c r="D615" s="111"/>
      <c r="E615" s="152"/>
      <c r="F615" s="97"/>
      <c r="G615" s="166"/>
      <c r="H615" s="152"/>
      <c r="I615" s="94"/>
      <c r="J615" s="97"/>
      <c r="K615" s="167"/>
      <c r="L615" s="167"/>
      <c r="M615" s="106"/>
      <c r="N615" s="106"/>
      <c r="O615" s="106"/>
      <c r="P615" s="102"/>
      <c r="Q615" s="33" t="s">
        <v>3</v>
      </c>
      <c r="R615" s="48">
        <f>R614</f>
        <v>0</v>
      </c>
      <c r="S615" s="30">
        <f t="shared" ref="S615:X615" si="383">SUM(S611:S614)</f>
        <v>84276.9</v>
      </c>
      <c r="T615" s="30">
        <f t="shared" si="383"/>
        <v>42138.45</v>
      </c>
      <c r="U615" s="30">
        <f t="shared" si="383"/>
        <v>42138.45</v>
      </c>
      <c r="V615" s="30">
        <f t="shared" si="383"/>
        <v>84276.9</v>
      </c>
      <c r="W615" s="30">
        <f t="shared" si="383"/>
        <v>42138.45</v>
      </c>
      <c r="X615" s="30">
        <f t="shared" si="383"/>
        <v>84276.9</v>
      </c>
      <c r="Y615" s="107"/>
      <c r="Z615" s="107"/>
      <c r="AA615" s="107"/>
      <c r="AB615" s="83"/>
      <c r="AC615" s="83"/>
      <c r="AD615" s="21"/>
    </row>
    <row r="616" spans="1:30" ht="15.75" x14ac:dyDescent="0.2">
      <c r="A616" s="108">
        <v>18</v>
      </c>
      <c r="B616" s="154" t="s">
        <v>195</v>
      </c>
      <c r="C616" s="108" t="s">
        <v>233</v>
      </c>
      <c r="D616" s="109" t="s">
        <v>414</v>
      </c>
      <c r="E616" s="152" t="s">
        <v>409</v>
      </c>
      <c r="F616" s="95">
        <v>3012.23</v>
      </c>
      <c r="G616" s="166" t="s">
        <v>234</v>
      </c>
      <c r="H616" s="152" t="s">
        <v>235</v>
      </c>
      <c r="I616" s="156">
        <v>79.900000000000006</v>
      </c>
      <c r="J616" s="95">
        <v>26.1</v>
      </c>
      <c r="K616" s="167">
        <v>45108</v>
      </c>
      <c r="L616" s="167" t="s">
        <v>415</v>
      </c>
      <c r="M616" s="9">
        <f>N616+O616</f>
        <v>0</v>
      </c>
      <c r="N616" s="8"/>
      <c r="O616" s="8">
        <v>0</v>
      </c>
      <c r="P616" s="101" t="s">
        <v>197</v>
      </c>
      <c r="Q616" s="42" t="s">
        <v>4</v>
      </c>
      <c r="R616" s="31"/>
      <c r="S616" s="28">
        <f>T616+U616</f>
        <v>6256.17</v>
      </c>
      <c r="T616" s="28">
        <v>3128.1</v>
      </c>
      <c r="U616" s="28">
        <v>3128.07</v>
      </c>
      <c r="V616" s="29">
        <f>X616</f>
        <v>6256.17</v>
      </c>
      <c r="W616" s="28">
        <v>2085.4</v>
      </c>
      <c r="X616" s="28">
        <v>6256.17</v>
      </c>
      <c r="Y616" s="8">
        <f t="shared" ref="Y616:Z619" si="384">M616+S616-V616</f>
        <v>0</v>
      </c>
      <c r="Z616" s="8">
        <f t="shared" si="384"/>
        <v>1042.6999999999998</v>
      </c>
      <c r="AA616" s="8">
        <f>O616+U616-X616+W616</f>
        <v>-1042.6999999999998</v>
      </c>
      <c r="AB616" s="83" t="s">
        <v>123</v>
      </c>
      <c r="AC616" s="83"/>
      <c r="AD616" s="21"/>
    </row>
    <row r="617" spans="1:30" ht="15.75" x14ac:dyDescent="0.2">
      <c r="A617" s="108"/>
      <c r="B617" s="154"/>
      <c r="C617" s="108"/>
      <c r="D617" s="110"/>
      <c r="E617" s="152"/>
      <c r="F617" s="96"/>
      <c r="G617" s="166"/>
      <c r="H617" s="152"/>
      <c r="I617" s="156"/>
      <c r="J617" s="96"/>
      <c r="K617" s="167"/>
      <c r="L617" s="167"/>
      <c r="M617" s="8">
        <f>N617+O617</f>
        <v>0</v>
      </c>
      <c r="N617" s="8">
        <v>1042.7</v>
      </c>
      <c r="O617" s="8">
        <v>-1042.7</v>
      </c>
      <c r="P617" s="102"/>
      <c r="Q617" s="42" t="s">
        <v>5</v>
      </c>
      <c r="R617" s="32"/>
      <c r="S617" s="28">
        <f>T617+U617</f>
        <v>0</v>
      </c>
      <c r="T617" s="28">
        <v>0</v>
      </c>
      <c r="U617" s="28">
        <v>0</v>
      </c>
      <c r="V617" s="29">
        <f>X617</f>
        <v>0</v>
      </c>
      <c r="W617" s="28">
        <v>1042.7</v>
      </c>
      <c r="X617" s="28">
        <v>0</v>
      </c>
      <c r="Y617" s="8">
        <f t="shared" si="384"/>
        <v>0</v>
      </c>
      <c r="Z617" s="8">
        <f t="shared" si="384"/>
        <v>0</v>
      </c>
      <c r="AA617" s="8">
        <f>O617+U617-X617+W617</f>
        <v>0</v>
      </c>
      <c r="AB617" s="83"/>
      <c r="AC617" s="83"/>
      <c r="AD617" s="21"/>
    </row>
    <row r="618" spans="1:30" ht="15.75" x14ac:dyDescent="0.2">
      <c r="A618" s="108"/>
      <c r="B618" s="154"/>
      <c r="C618" s="108"/>
      <c r="D618" s="110"/>
      <c r="E618" s="152"/>
      <c r="F618" s="96"/>
      <c r="G618" s="166"/>
      <c r="H618" s="152"/>
      <c r="I618" s="156"/>
      <c r="J618" s="96"/>
      <c r="K618" s="167"/>
      <c r="L618" s="167"/>
      <c r="M618" s="8">
        <f>N618+O618</f>
        <v>0</v>
      </c>
      <c r="N618" s="8">
        <f t="shared" ref="N618:O619" si="385">Z617</f>
        <v>0</v>
      </c>
      <c r="O618" s="8">
        <f t="shared" si="385"/>
        <v>0</v>
      </c>
      <c r="P618" s="102"/>
      <c r="Q618" s="42" t="s">
        <v>6</v>
      </c>
      <c r="R618" s="32"/>
      <c r="S618" s="28">
        <f>T618+U618</f>
        <v>0</v>
      </c>
      <c r="T618" s="28">
        <v>0</v>
      </c>
      <c r="U618" s="28">
        <v>0</v>
      </c>
      <c r="V618" s="29">
        <f>X618</f>
        <v>0</v>
      </c>
      <c r="W618" s="28">
        <v>0</v>
      </c>
      <c r="X618" s="28">
        <v>0</v>
      </c>
      <c r="Y618" s="8">
        <f t="shared" si="384"/>
        <v>0</v>
      </c>
      <c r="Z618" s="8">
        <f t="shared" si="384"/>
        <v>0</v>
      </c>
      <c r="AA618" s="8">
        <f>O618+U618-X618+W618</f>
        <v>0</v>
      </c>
      <c r="AB618" s="83"/>
      <c r="AC618" s="83"/>
      <c r="AD618" s="21"/>
    </row>
    <row r="619" spans="1:30" ht="15.75" x14ac:dyDescent="0.2">
      <c r="A619" s="108"/>
      <c r="B619" s="154"/>
      <c r="C619" s="108"/>
      <c r="D619" s="110"/>
      <c r="E619" s="152"/>
      <c r="F619" s="96"/>
      <c r="G619" s="166"/>
      <c r="H619" s="152"/>
      <c r="I619" s="156"/>
      <c r="J619" s="96"/>
      <c r="K619" s="167"/>
      <c r="L619" s="167"/>
      <c r="M619" s="8">
        <f>N619+O619</f>
        <v>0</v>
      </c>
      <c r="N619" s="8">
        <f t="shared" si="385"/>
        <v>0</v>
      </c>
      <c r="O619" s="8">
        <f t="shared" si="385"/>
        <v>0</v>
      </c>
      <c r="P619" s="102"/>
      <c r="Q619" s="42" t="s">
        <v>7</v>
      </c>
      <c r="R619" s="32"/>
      <c r="S619" s="28">
        <f>T619+U619</f>
        <v>0</v>
      </c>
      <c r="T619" s="28">
        <v>0</v>
      </c>
      <c r="U619" s="28">
        <v>0</v>
      </c>
      <c r="V619" s="29">
        <f>X619</f>
        <v>0</v>
      </c>
      <c r="W619" s="28">
        <v>0</v>
      </c>
      <c r="X619" s="28">
        <v>0</v>
      </c>
      <c r="Y619" s="7">
        <f t="shared" si="384"/>
        <v>0</v>
      </c>
      <c r="Z619" s="7">
        <f t="shared" si="384"/>
        <v>0</v>
      </c>
      <c r="AA619" s="7">
        <f>O619+U619-X619+W619</f>
        <v>0</v>
      </c>
      <c r="AB619" s="83"/>
      <c r="AC619" s="83"/>
      <c r="AD619" s="21"/>
    </row>
    <row r="620" spans="1:30" ht="15.75" x14ac:dyDescent="0.2">
      <c r="A620" s="108"/>
      <c r="B620" s="154"/>
      <c r="C620" s="108"/>
      <c r="D620" s="111"/>
      <c r="E620" s="152"/>
      <c r="F620" s="97"/>
      <c r="G620" s="166"/>
      <c r="H620" s="152"/>
      <c r="I620" s="156"/>
      <c r="J620" s="97"/>
      <c r="K620" s="167"/>
      <c r="L620" s="167"/>
      <c r="M620" s="106"/>
      <c r="N620" s="106"/>
      <c r="O620" s="106"/>
      <c r="P620" s="102"/>
      <c r="Q620" s="33" t="s">
        <v>3</v>
      </c>
      <c r="R620" s="48">
        <f>R619</f>
        <v>0</v>
      </c>
      <c r="S620" s="30">
        <f t="shared" ref="S620:X620" si="386">SUM(S616:S619)</f>
        <v>6256.17</v>
      </c>
      <c r="T620" s="30">
        <f t="shared" si="386"/>
        <v>3128.1</v>
      </c>
      <c r="U620" s="30">
        <f t="shared" si="386"/>
        <v>3128.07</v>
      </c>
      <c r="V620" s="30">
        <f t="shared" si="386"/>
        <v>6256.17</v>
      </c>
      <c r="W620" s="30">
        <f t="shared" si="386"/>
        <v>3128.1000000000004</v>
      </c>
      <c r="X620" s="30">
        <f t="shared" si="386"/>
        <v>6256.17</v>
      </c>
      <c r="Y620" s="107"/>
      <c r="Z620" s="107"/>
      <c r="AA620" s="107"/>
      <c r="AB620" s="83"/>
      <c r="AC620" s="83"/>
      <c r="AD620" s="21"/>
    </row>
    <row r="621" spans="1:30" ht="15.75" x14ac:dyDescent="0.2">
      <c r="A621" s="108">
        <v>19</v>
      </c>
      <c r="B621" s="154" t="s">
        <v>195</v>
      </c>
      <c r="C621" s="108" t="s">
        <v>236</v>
      </c>
      <c r="D621" s="109" t="s">
        <v>416</v>
      </c>
      <c r="E621" s="152" t="s">
        <v>409</v>
      </c>
      <c r="F621" s="95">
        <v>2012.76</v>
      </c>
      <c r="G621" s="166" t="s">
        <v>237</v>
      </c>
      <c r="H621" s="152" t="s">
        <v>238</v>
      </c>
      <c r="I621" s="156">
        <v>66.099999999999994</v>
      </c>
      <c r="J621" s="95">
        <v>21.75</v>
      </c>
      <c r="K621" s="167">
        <v>45108</v>
      </c>
      <c r="L621" s="167">
        <v>46904</v>
      </c>
      <c r="M621" s="9">
        <f>N621+O621</f>
        <v>0</v>
      </c>
      <c r="N621" s="8"/>
      <c r="O621" s="8">
        <v>0</v>
      </c>
      <c r="P621" s="101" t="s">
        <v>197</v>
      </c>
      <c r="Q621" s="42" t="s">
        <v>4</v>
      </c>
      <c r="R621" s="31"/>
      <c r="S621" s="28">
        <f>T621+U621</f>
        <v>4313.04</v>
      </c>
      <c r="T621" s="28">
        <v>2156.52</v>
      </c>
      <c r="U621" s="28">
        <v>2156.52</v>
      </c>
      <c r="V621" s="29">
        <f>X621</f>
        <v>4313.04</v>
      </c>
      <c r="W621" s="28">
        <v>1437.68</v>
      </c>
      <c r="X621" s="28">
        <v>4313.04</v>
      </c>
      <c r="Y621" s="8">
        <f t="shared" ref="Y621:Z624" si="387">M621+S621-V621</f>
        <v>0</v>
      </c>
      <c r="Z621" s="8">
        <f t="shared" si="387"/>
        <v>718.83999999999992</v>
      </c>
      <c r="AA621" s="8">
        <f>O621+U621-X621+W621</f>
        <v>-718.83999999999992</v>
      </c>
      <c r="AB621" s="83" t="s">
        <v>125</v>
      </c>
      <c r="AC621" s="83"/>
      <c r="AD621" s="21"/>
    </row>
    <row r="622" spans="1:30" ht="15.75" x14ac:dyDescent="0.2">
      <c r="A622" s="108"/>
      <c r="B622" s="154"/>
      <c r="C622" s="108"/>
      <c r="D622" s="110"/>
      <c r="E622" s="152"/>
      <c r="F622" s="96"/>
      <c r="G622" s="166"/>
      <c r="H622" s="152"/>
      <c r="I622" s="156"/>
      <c r="J622" s="96"/>
      <c r="K622" s="167"/>
      <c r="L622" s="167"/>
      <c r="M622" s="8">
        <f>N622+O622</f>
        <v>0</v>
      </c>
      <c r="N622" s="8">
        <v>718.84</v>
      </c>
      <c r="O622" s="8">
        <v>-718.84</v>
      </c>
      <c r="P622" s="102"/>
      <c r="Q622" s="42" t="s">
        <v>5</v>
      </c>
      <c r="R622" s="32"/>
      <c r="S622" s="28">
        <f>T622+U622</f>
        <v>4313.04</v>
      </c>
      <c r="T622" s="28">
        <v>2156.52</v>
      </c>
      <c r="U622" s="28">
        <v>2156.52</v>
      </c>
      <c r="V622" s="29">
        <f>X622</f>
        <v>4313.04</v>
      </c>
      <c r="W622" s="28">
        <v>2875.36</v>
      </c>
      <c r="X622" s="28">
        <v>4313.04</v>
      </c>
      <c r="Y622" s="8">
        <f t="shared" si="387"/>
        <v>0</v>
      </c>
      <c r="Z622" s="8">
        <f t="shared" si="387"/>
        <v>0</v>
      </c>
      <c r="AA622" s="8">
        <f>O622+U622-X622+W622</f>
        <v>0</v>
      </c>
      <c r="AB622" s="83"/>
      <c r="AC622" s="83"/>
      <c r="AD622" s="21"/>
    </row>
    <row r="623" spans="1:30" ht="15.75" x14ac:dyDescent="0.2">
      <c r="A623" s="108"/>
      <c r="B623" s="154"/>
      <c r="C623" s="108"/>
      <c r="D623" s="110"/>
      <c r="E623" s="152"/>
      <c r="F623" s="96"/>
      <c r="G623" s="166"/>
      <c r="H623" s="152"/>
      <c r="I623" s="156"/>
      <c r="J623" s="96"/>
      <c r="K623" s="167"/>
      <c r="L623" s="167"/>
      <c r="M623" s="8">
        <f>N623+O623</f>
        <v>0</v>
      </c>
      <c r="N623" s="8">
        <f t="shared" ref="N623:O624" si="388">Z622</f>
        <v>0</v>
      </c>
      <c r="O623" s="8">
        <f t="shared" si="388"/>
        <v>0</v>
      </c>
      <c r="P623" s="102"/>
      <c r="Q623" s="42" t="s">
        <v>6</v>
      </c>
      <c r="R623" s="32"/>
      <c r="S623" s="28">
        <f>T623+U623</f>
        <v>4313.04</v>
      </c>
      <c r="T623" s="28">
        <v>2156.52</v>
      </c>
      <c r="U623" s="28">
        <v>2156.52</v>
      </c>
      <c r="V623" s="29">
        <f>X623</f>
        <v>4313.04</v>
      </c>
      <c r="W623" s="28">
        <v>2156.52</v>
      </c>
      <c r="X623" s="28">
        <v>4313.04</v>
      </c>
      <c r="Y623" s="8">
        <f t="shared" si="387"/>
        <v>0</v>
      </c>
      <c r="Z623" s="8">
        <f t="shared" si="387"/>
        <v>0</v>
      </c>
      <c r="AA623" s="8">
        <f>O623+U623-X623+W623</f>
        <v>0</v>
      </c>
      <c r="AB623" s="83"/>
      <c r="AC623" s="83"/>
      <c r="AD623" s="21"/>
    </row>
    <row r="624" spans="1:30" ht="15.75" x14ac:dyDescent="0.2">
      <c r="A624" s="108"/>
      <c r="B624" s="154"/>
      <c r="C624" s="108"/>
      <c r="D624" s="110"/>
      <c r="E624" s="152"/>
      <c r="F624" s="96"/>
      <c r="G624" s="166"/>
      <c r="H624" s="152"/>
      <c r="I624" s="156"/>
      <c r="J624" s="96"/>
      <c r="K624" s="167"/>
      <c r="L624" s="167"/>
      <c r="M624" s="8">
        <f>N624+O624</f>
        <v>0</v>
      </c>
      <c r="N624" s="8">
        <f t="shared" si="388"/>
        <v>0</v>
      </c>
      <c r="O624" s="8">
        <f t="shared" si="388"/>
        <v>0</v>
      </c>
      <c r="P624" s="102"/>
      <c r="Q624" s="42" t="s">
        <v>7</v>
      </c>
      <c r="R624" s="32"/>
      <c r="S624" s="28">
        <f>T624+U624</f>
        <v>4313.04</v>
      </c>
      <c r="T624" s="28">
        <v>2156.52</v>
      </c>
      <c r="U624" s="28">
        <v>2156.52</v>
      </c>
      <c r="V624" s="29">
        <f>X624</f>
        <v>4313.04</v>
      </c>
      <c r="W624" s="28">
        <v>2156.52</v>
      </c>
      <c r="X624" s="28">
        <v>4313.04</v>
      </c>
      <c r="Y624" s="7">
        <f t="shared" si="387"/>
        <v>0</v>
      </c>
      <c r="Z624" s="7">
        <f t="shared" si="387"/>
        <v>0</v>
      </c>
      <c r="AA624" s="7">
        <f>O624+U624-X624+W624</f>
        <v>0</v>
      </c>
      <c r="AB624" s="83"/>
      <c r="AC624" s="83"/>
      <c r="AD624" s="21"/>
    </row>
    <row r="625" spans="1:30" ht="15.75" x14ac:dyDescent="0.2">
      <c r="A625" s="108"/>
      <c r="B625" s="154"/>
      <c r="C625" s="108"/>
      <c r="D625" s="111"/>
      <c r="E625" s="152"/>
      <c r="F625" s="97"/>
      <c r="G625" s="166"/>
      <c r="H625" s="152"/>
      <c r="I625" s="156"/>
      <c r="J625" s="97"/>
      <c r="K625" s="167"/>
      <c r="L625" s="167"/>
      <c r="M625" s="106"/>
      <c r="N625" s="106"/>
      <c r="O625" s="106"/>
      <c r="P625" s="102"/>
      <c r="Q625" s="33" t="s">
        <v>3</v>
      </c>
      <c r="R625" s="48">
        <f>R624</f>
        <v>0</v>
      </c>
      <c r="S625" s="30">
        <f t="shared" ref="S625:X625" si="389">SUM(S621:S624)</f>
        <v>17252.16</v>
      </c>
      <c r="T625" s="30">
        <f t="shared" si="389"/>
        <v>8626.08</v>
      </c>
      <c r="U625" s="30">
        <f t="shared" si="389"/>
        <v>8626.08</v>
      </c>
      <c r="V625" s="30">
        <f t="shared" si="389"/>
        <v>17252.16</v>
      </c>
      <c r="W625" s="30">
        <f t="shared" si="389"/>
        <v>8626.08</v>
      </c>
      <c r="X625" s="30">
        <f t="shared" si="389"/>
        <v>17252.16</v>
      </c>
      <c r="Y625" s="107"/>
      <c r="Z625" s="107"/>
      <c r="AA625" s="107"/>
      <c r="AB625" s="83"/>
      <c r="AC625" s="83"/>
      <c r="AD625" s="21"/>
    </row>
    <row r="626" spans="1:30" ht="15.75" x14ac:dyDescent="0.2">
      <c r="A626" s="108">
        <v>20</v>
      </c>
      <c r="B626" s="154" t="s">
        <v>195</v>
      </c>
      <c r="C626" s="108" t="s">
        <v>239</v>
      </c>
      <c r="D626" s="109" t="s">
        <v>417</v>
      </c>
      <c r="E626" s="152" t="s">
        <v>409</v>
      </c>
      <c r="F626" s="95">
        <v>19631.12</v>
      </c>
      <c r="G626" s="166" t="s">
        <v>240</v>
      </c>
      <c r="H626" s="152" t="s">
        <v>241</v>
      </c>
      <c r="I626" s="94">
        <v>644.70000000000005</v>
      </c>
      <c r="J626" s="95">
        <v>18.71</v>
      </c>
      <c r="K626" s="167" t="s">
        <v>393</v>
      </c>
      <c r="L626" s="167">
        <v>46904</v>
      </c>
      <c r="M626" s="9">
        <f>N626+O626</f>
        <v>0</v>
      </c>
      <c r="N626" s="8"/>
      <c r="O626" s="8">
        <v>0</v>
      </c>
      <c r="P626" s="101" t="s">
        <v>197</v>
      </c>
      <c r="Q626" s="42" t="s">
        <v>4</v>
      </c>
      <c r="R626" s="31"/>
      <c r="S626" s="28">
        <f>T626+U626</f>
        <v>36173.339999999997</v>
      </c>
      <c r="T626" s="28">
        <v>18086.7</v>
      </c>
      <c r="U626" s="28">
        <v>18086.64</v>
      </c>
      <c r="V626" s="29">
        <f>X626</f>
        <v>36173.339999999997</v>
      </c>
      <c r="W626" s="28">
        <v>12057.8</v>
      </c>
      <c r="X626" s="28">
        <v>36173.339999999997</v>
      </c>
      <c r="Y626" s="8">
        <f t="shared" ref="Y626:Z629" si="390">M626+S626-V626</f>
        <v>0</v>
      </c>
      <c r="Z626" s="8">
        <f t="shared" si="390"/>
        <v>6028.9000000000015</v>
      </c>
      <c r="AA626" s="8">
        <f>O626+U626-X626+W626</f>
        <v>-6028.8999999999978</v>
      </c>
      <c r="AB626" s="83" t="s">
        <v>123</v>
      </c>
      <c r="AC626" s="83"/>
      <c r="AD626" s="21"/>
    </row>
    <row r="627" spans="1:30" ht="15.75" x14ac:dyDescent="0.2">
      <c r="A627" s="108"/>
      <c r="B627" s="154"/>
      <c r="C627" s="108"/>
      <c r="D627" s="110"/>
      <c r="E627" s="152"/>
      <c r="F627" s="96"/>
      <c r="G627" s="166"/>
      <c r="H627" s="152"/>
      <c r="I627" s="94"/>
      <c r="J627" s="96"/>
      <c r="K627" s="167"/>
      <c r="L627" s="167"/>
      <c r="M627" s="8">
        <f>N627+O627</f>
        <v>0</v>
      </c>
      <c r="N627" s="8">
        <v>6028.9</v>
      </c>
      <c r="O627" s="8">
        <v>-6028.9</v>
      </c>
      <c r="P627" s="102"/>
      <c r="Q627" s="42" t="s">
        <v>5</v>
      </c>
      <c r="R627" s="32"/>
      <c r="S627" s="28">
        <f>T627+U627</f>
        <v>36173.339999999997</v>
      </c>
      <c r="T627" s="28">
        <v>18086.7</v>
      </c>
      <c r="U627" s="28">
        <v>18086.64</v>
      </c>
      <c r="V627" s="29">
        <f>X627</f>
        <v>36173.339999999997</v>
      </c>
      <c r="W627" s="28">
        <v>24115.599999999999</v>
      </c>
      <c r="X627" s="28">
        <v>36173.339999999997</v>
      </c>
      <c r="Y627" s="8">
        <f t="shared" si="390"/>
        <v>0</v>
      </c>
      <c r="Z627" s="8">
        <f t="shared" si="390"/>
        <v>0</v>
      </c>
      <c r="AA627" s="8">
        <f>O627+U627-X627+W627</f>
        <v>0</v>
      </c>
      <c r="AB627" s="83"/>
      <c r="AC627" s="83"/>
      <c r="AD627" s="21"/>
    </row>
    <row r="628" spans="1:30" ht="15.75" x14ac:dyDescent="0.2">
      <c r="A628" s="108"/>
      <c r="B628" s="154"/>
      <c r="C628" s="108"/>
      <c r="D628" s="110"/>
      <c r="E628" s="152"/>
      <c r="F628" s="96"/>
      <c r="G628" s="166"/>
      <c r="H628" s="152"/>
      <c r="I628" s="94"/>
      <c r="J628" s="96"/>
      <c r="K628" s="167"/>
      <c r="L628" s="167"/>
      <c r="M628" s="8">
        <f>N628+O628</f>
        <v>0</v>
      </c>
      <c r="N628" s="8">
        <f t="shared" ref="N628:O629" si="391">Z627</f>
        <v>0</v>
      </c>
      <c r="O628" s="8">
        <f t="shared" si="391"/>
        <v>0</v>
      </c>
      <c r="P628" s="102"/>
      <c r="Q628" s="42" t="s">
        <v>6</v>
      </c>
      <c r="R628" s="32"/>
      <c r="S628" s="28">
        <f>T628+U628</f>
        <v>36173.339999999997</v>
      </c>
      <c r="T628" s="28">
        <v>18086.7</v>
      </c>
      <c r="U628" s="28">
        <v>18086.64</v>
      </c>
      <c r="V628" s="29">
        <f>X628</f>
        <v>36173.339999999997</v>
      </c>
      <c r="W628" s="28">
        <v>18086.7</v>
      </c>
      <c r="X628" s="28">
        <v>36173.339999999997</v>
      </c>
      <c r="Y628" s="8">
        <f t="shared" si="390"/>
        <v>0</v>
      </c>
      <c r="Z628" s="8">
        <f t="shared" si="390"/>
        <v>0</v>
      </c>
      <c r="AA628" s="8">
        <f>O628+U628-X628+W628</f>
        <v>0</v>
      </c>
      <c r="AB628" s="83"/>
      <c r="AC628" s="83"/>
      <c r="AD628" s="21"/>
    </row>
    <row r="629" spans="1:30" ht="15.75" x14ac:dyDescent="0.2">
      <c r="A629" s="108"/>
      <c r="B629" s="154"/>
      <c r="C629" s="108"/>
      <c r="D629" s="110"/>
      <c r="E629" s="152"/>
      <c r="F629" s="96"/>
      <c r="G629" s="166"/>
      <c r="H629" s="152"/>
      <c r="I629" s="94"/>
      <c r="J629" s="96"/>
      <c r="K629" s="167"/>
      <c r="L629" s="167"/>
      <c r="M629" s="8">
        <f>N629+O629</f>
        <v>0</v>
      </c>
      <c r="N629" s="8">
        <f t="shared" si="391"/>
        <v>0</v>
      </c>
      <c r="O629" s="8">
        <f t="shared" si="391"/>
        <v>0</v>
      </c>
      <c r="P629" s="102"/>
      <c r="Q629" s="42" t="s">
        <v>7</v>
      </c>
      <c r="R629" s="32"/>
      <c r="S629" s="28">
        <f>T629+U629</f>
        <v>36173.339999999997</v>
      </c>
      <c r="T629" s="28">
        <v>18086.7</v>
      </c>
      <c r="U629" s="28">
        <v>18086.64</v>
      </c>
      <c r="V629" s="29">
        <f>X629</f>
        <v>36173.339999999997</v>
      </c>
      <c r="W629" s="28">
        <v>18086.7</v>
      </c>
      <c r="X629" s="28">
        <v>36173.339999999997</v>
      </c>
      <c r="Y629" s="7">
        <f t="shared" si="390"/>
        <v>0</v>
      </c>
      <c r="Z629" s="7">
        <f t="shared" si="390"/>
        <v>0</v>
      </c>
      <c r="AA629" s="7">
        <f>O629+U629-X629+W629</f>
        <v>0</v>
      </c>
      <c r="AB629" s="83"/>
      <c r="AC629" s="83"/>
      <c r="AD629" s="21"/>
    </row>
    <row r="630" spans="1:30" ht="15.75" x14ac:dyDescent="0.2">
      <c r="A630" s="108"/>
      <c r="B630" s="154"/>
      <c r="C630" s="108"/>
      <c r="D630" s="111"/>
      <c r="E630" s="152"/>
      <c r="F630" s="97"/>
      <c r="G630" s="166"/>
      <c r="H630" s="152"/>
      <c r="I630" s="94"/>
      <c r="J630" s="97"/>
      <c r="K630" s="167"/>
      <c r="L630" s="167"/>
      <c r="M630" s="106"/>
      <c r="N630" s="106"/>
      <c r="O630" s="106"/>
      <c r="P630" s="102"/>
      <c r="Q630" s="33" t="s">
        <v>3</v>
      </c>
      <c r="R630" s="48">
        <f>R629</f>
        <v>0</v>
      </c>
      <c r="S630" s="30">
        <f t="shared" ref="S630:X630" si="392">SUM(S626:S629)</f>
        <v>144693.35999999999</v>
      </c>
      <c r="T630" s="30">
        <f t="shared" si="392"/>
        <v>72346.8</v>
      </c>
      <c r="U630" s="30">
        <f t="shared" si="392"/>
        <v>72346.559999999998</v>
      </c>
      <c r="V630" s="30">
        <f t="shared" si="392"/>
        <v>144693.35999999999</v>
      </c>
      <c r="W630" s="30">
        <f t="shared" si="392"/>
        <v>72346.799999999988</v>
      </c>
      <c r="X630" s="30">
        <f t="shared" si="392"/>
        <v>144693.35999999999</v>
      </c>
      <c r="Y630" s="107"/>
      <c r="Z630" s="107"/>
      <c r="AA630" s="107"/>
      <c r="AB630" s="83"/>
      <c r="AC630" s="83"/>
      <c r="AD630" s="21"/>
    </row>
    <row r="631" spans="1:30" ht="15.75" x14ac:dyDescent="0.2">
      <c r="A631" s="108">
        <v>21</v>
      </c>
      <c r="B631" s="154" t="s">
        <v>195</v>
      </c>
      <c r="C631" s="108" t="s">
        <v>242</v>
      </c>
      <c r="D631" s="109" t="s">
        <v>418</v>
      </c>
      <c r="E631" s="152" t="s">
        <v>409</v>
      </c>
      <c r="F631" s="95">
        <v>5511.74</v>
      </c>
      <c r="G631" s="166" t="s">
        <v>243</v>
      </c>
      <c r="H631" s="152" t="s">
        <v>196</v>
      </c>
      <c r="I631" s="94">
        <v>146.19999999999999</v>
      </c>
      <c r="J631" s="95">
        <v>21.75</v>
      </c>
      <c r="K631" s="167">
        <v>45108</v>
      </c>
      <c r="L631" s="167">
        <v>46904</v>
      </c>
      <c r="M631" s="9">
        <f>N631+O631</f>
        <v>0</v>
      </c>
      <c r="N631" s="8"/>
      <c r="O631" s="8">
        <v>0</v>
      </c>
      <c r="P631" s="101" t="s">
        <v>197</v>
      </c>
      <c r="Q631" s="42" t="s">
        <v>4</v>
      </c>
      <c r="R631" s="31"/>
      <c r="S631" s="28">
        <f>T631+U631</f>
        <v>9539.5499999999993</v>
      </c>
      <c r="T631" s="28">
        <v>4769.79</v>
      </c>
      <c r="U631" s="28">
        <v>4769.76</v>
      </c>
      <c r="V631" s="29">
        <f>X631</f>
        <v>9539.5499999999993</v>
      </c>
      <c r="W631" s="28">
        <v>3179.86</v>
      </c>
      <c r="X631" s="28">
        <v>9539.5499999999993</v>
      </c>
      <c r="Y631" s="8">
        <f t="shared" ref="Y631:Z634" si="393">M631+S631-V631</f>
        <v>0</v>
      </c>
      <c r="Z631" s="8">
        <f t="shared" si="393"/>
        <v>1589.9299999999998</v>
      </c>
      <c r="AA631" s="8">
        <f>O631+U631-X631+W631</f>
        <v>-1589.9299999999989</v>
      </c>
      <c r="AB631" s="83" t="s">
        <v>125</v>
      </c>
      <c r="AC631" s="83"/>
      <c r="AD631" s="21"/>
    </row>
    <row r="632" spans="1:30" ht="15.75" x14ac:dyDescent="0.2">
      <c r="A632" s="108"/>
      <c r="B632" s="154"/>
      <c r="C632" s="108"/>
      <c r="D632" s="110"/>
      <c r="E632" s="152"/>
      <c r="F632" s="96"/>
      <c r="G632" s="166"/>
      <c r="H632" s="152"/>
      <c r="I632" s="94"/>
      <c r="J632" s="96"/>
      <c r="K632" s="167"/>
      <c r="L632" s="167"/>
      <c r="M632" s="8">
        <f>N632+O632</f>
        <v>0</v>
      </c>
      <c r="N632" s="8">
        <v>1589.93</v>
      </c>
      <c r="O632" s="8">
        <v>-1589.93</v>
      </c>
      <c r="P632" s="102"/>
      <c r="Q632" s="42" t="s">
        <v>5</v>
      </c>
      <c r="R632" s="32"/>
      <c r="S632" s="28">
        <f>T632+U632</f>
        <v>9539.5499999999993</v>
      </c>
      <c r="T632" s="28">
        <v>4769.79</v>
      </c>
      <c r="U632" s="28">
        <v>4769.76</v>
      </c>
      <c r="V632" s="29">
        <f>X632</f>
        <v>9539.5499999999993</v>
      </c>
      <c r="W632" s="28">
        <v>6359.72</v>
      </c>
      <c r="X632" s="28">
        <v>9539.5499999999993</v>
      </c>
      <c r="Y632" s="8">
        <f t="shared" si="393"/>
        <v>0</v>
      </c>
      <c r="Z632" s="8">
        <f t="shared" si="393"/>
        <v>0</v>
      </c>
      <c r="AA632" s="8">
        <f>O632+U632-X632+W632</f>
        <v>0</v>
      </c>
      <c r="AB632" s="83"/>
      <c r="AC632" s="83"/>
      <c r="AD632" s="21"/>
    </row>
    <row r="633" spans="1:30" ht="15.75" x14ac:dyDescent="0.2">
      <c r="A633" s="108"/>
      <c r="B633" s="154"/>
      <c r="C633" s="108"/>
      <c r="D633" s="110"/>
      <c r="E633" s="152"/>
      <c r="F633" s="96"/>
      <c r="G633" s="166"/>
      <c r="H633" s="152"/>
      <c r="I633" s="94"/>
      <c r="J633" s="96"/>
      <c r="K633" s="167"/>
      <c r="L633" s="167"/>
      <c r="M633" s="8">
        <f>N633+O633</f>
        <v>0</v>
      </c>
      <c r="N633" s="8">
        <v>1589.93</v>
      </c>
      <c r="O633" s="8">
        <v>-1589.93</v>
      </c>
      <c r="P633" s="102"/>
      <c r="Q633" s="42" t="s">
        <v>6</v>
      </c>
      <c r="R633" s="32"/>
      <c r="S633" s="28">
        <f>T633+U633</f>
        <v>9539.5499999999993</v>
      </c>
      <c r="T633" s="28">
        <v>4769.79</v>
      </c>
      <c r="U633" s="28">
        <v>4769.76</v>
      </c>
      <c r="V633" s="29">
        <f>X633</f>
        <v>9539.5499999999993</v>
      </c>
      <c r="W633" s="28">
        <v>4769.79</v>
      </c>
      <c r="X633" s="28">
        <v>9539.5499999999993</v>
      </c>
      <c r="Y633" s="8">
        <f t="shared" si="393"/>
        <v>0</v>
      </c>
      <c r="Z633" s="8">
        <f t="shared" si="393"/>
        <v>1589.9300000000003</v>
      </c>
      <c r="AA633" s="8">
        <f>O633+U633-X633+W633</f>
        <v>-1589.9299999999994</v>
      </c>
      <c r="AB633" s="83"/>
      <c r="AC633" s="83"/>
      <c r="AD633" s="21"/>
    </row>
    <row r="634" spans="1:30" ht="15.75" x14ac:dyDescent="0.2">
      <c r="A634" s="108"/>
      <c r="B634" s="154"/>
      <c r="C634" s="108"/>
      <c r="D634" s="110"/>
      <c r="E634" s="152"/>
      <c r="F634" s="96"/>
      <c r="G634" s="166"/>
      <c r="H634" s="152"/>
      <c r="I634" s="94"/>
      <c r="J634" s="96"/>
      <c r="K634" s="167"/>
      <c r="L634" s="167"/>
      <c r="M634" s="8">
        <f>N634+O634</f>
        <v>0</v>
      </c>
      <c r="N634" s="8">
        <v>1589.93</v>
      </c>
      <c r="O634" s="8">
        <v>-1589.93</v>
      </c>
      <c r="P634" s="102"/>
      <c r="Q634" s="42" t="s">
        <v>7</v>
      </c>
      <c r="R634" s="32"/>
      <c r="S634" s="28">
        <f>T634+U634</f>
        <v>9539.5499999999993</v>
      </c>
      <c r="T634" s="28">
        <v>4769.79</v>
      </c>
      <c r="U634" s="28">
        <v>4769.76</v>
      </c>
      <c r="V634" s="29">
        <f>X634</f>
        <v>9539.5499999999993</v>
      </c>
      <c r="W634" s="28">
        <v>4769.79</v>
      </c>
      <c r="X634" s="28">
        <v>9539.5499999999993</v>
      </c>
      <c r="Y634" s="7">
        <f t="shared" si="393"/>
        <v>0</v>
      </c>
      <c r="Z634" s="7">
        <f t="shared" si="393"/>
        <v>1589.9300000000003</v>
      </c>
      <c r="AA634" s="7">
        <f>O634+U634-X634+W634</f>
        <v>-1589.9299999999994</v>
      </c>
      <c r="AB634" s="83"/>
      <c r="AC634" s="83"/>
      <c r="AD634" s="21"/>
    </row>
    <row r="635" spans="1:30" ht="15.75" x14ac:dyDescent="0.2">
      <c r="A635" s="108"/>
      <c r="B635" s="154"/>
      <c r="C635" s="108"/>
      <c r="D635" s="111"/>
      <c r="E635" s="152"/>
      <c r="F635" s="97"/>
      <c r="G635" s="166"/>
      <c r="H635" s="152"/>
      <c r="I635" s="94"/>
      <c r="J635" s="97"/>
      <c r="K635" s="167"/>
      <c r="L635" s="167"/>
      <c r="M635" s="106"/>
      <c r="N635" s="106"/>
      <c r="O635" s="106"/>
      <c r="P635" s="102"/>
      <c r="Q635" s="33" t="s">
        <v>3</v>
      </c>
      <c r="R635" s="48">
        <f>R634</f>
        <v>0</v>
      </c>
      <c r="S635" s="30">
        <f t="shared" ref="S635:X635" si="394">SUM(S631:S634)</f>
        <v>38158.199999999997</v>
      </c>
      <c r="T635" s="30">
        <f t="shared" si="394"/>
        <v>19079.16</v>
      </c>
      <c r="U635" s="30">
        <f t="shared" si="394"/>
        <v>19079.04</v>
      </c>
      <c r="V635" s="30">
        <f t="shared" si="394"/>
        <v>38158.199999999997</v>
      </c>
      <c r="W635" s="30">
        <f t="shared" si="394"/>
        <v>19079.16</v>
      </c>
      <c r="X635" s="30">
        <f t="shared" si="394"/>
        <v>38158.199999999997</v>
      </c>
      <c r="Y635" s="107"/>
      <c r="Z635" s="107"/>
      <c r="AA635" s="107"/>
      <c r="AB635" s="83"/>
      <c r="AC635" s="83"/>
      <c r="AD635" s="21"/>
    </row>
    <row r="636" spans="1:30" ht="15.75" x14ac:dyDescent="0.2">
      <c r="A636" s="108">
        <v>22</v>
      </c>
      <c r="B636" s="154" t="s">
        <v>195</v>
      </c>
      <c r="C636" s="152" t="s">
        <v>244</v>
      </c>
      <c r="D636" s="109" t="s">
        <v>419</v>
      </c>
      <c r="E636" s="152" t="s">
        <v>409</v>
      </c>
      <c r="F636" s="95">
        <v>5255.38</v>
      </c>
      <c r="G636" s="166" t="s">
        <v>243</v>
      </c>
      <c r="H636" s="152" t="s">
        <v>196</v>
      </c>
      <c r="I636" s="94">
        <v>139.4</v>
      </c>
      <c r="J636" s="95">
        <v>21.75</v>
      </c>
      <c r="K636" s="167">
        <v>45108</v>
      </c>
      <c r="L636" s="167">
        <v>46904</v>
      </c>
      <c r="M636" s="28">
        <f>N636+O636</f>
        <v>0</v>
      </c>
      <c r="N636" s="28"/>
      <c r="O636" s="28">
        <v>0</v>
      </c>
      <c r="P636" s="101" t="s">
        <v>197</v>
      </c>
      <c r="Q636" s="42" t="s">
        <v>4</v>
      </c>
      <c r="R636" s="31"/>
      <c r="S636" s="28">
        <f>T636+U636</f>
        <v>9095.8499999999985</v>
      </c>
      <c r="T636" s="28">
        <v>4547.9399999999996</v>
      </c>
      <c r="U636" s="28">
        <v>4547.91</v>
      </c>
      <c r="V636" s="29">
        <f>X636</f>
        <v>9095.85</v>
      </c>
      <c r="W636" s="28">
        <v>3031.96</v>
      </c>
      <c r="X636" s="28">
        <v>9095.85</v>
      </c>
      <c r="Y636" s="8">
        <f t="shared" ref="Y636:Z639" si="395">M636+S636-V636</f>
        <v>0</v>
      </c>
      <c r="Z636" s="8">
        <f t="shared" si="395"/>
        <v>1515.9799999999996</v>
      </c>
      <c r="AA636" s="8">
        <f>O636+U636-X636+W636</f>
        <v>-1515.9800000000005</v>
      </c>
      <c r="AB636" s="83" t="s">
        <v>123</v>
      </c>
      <c r="AC636" s="83"/>
      <c r="AD636" s="21"/>
    </row>
    <row r="637" spans="1:30" ht="15.75" x14ac:dyDescent="0.2">
      <c r="A637" s="108"/>
      <c r="B637" s="154"/>
      <c r="C637" s="152"/>
      <c r="D637" s="110"/>
      <c r="E637" s="152"/>
      <c r="F637" s="96"/>
      <c r="G637" s="166"/>
      <c r="H637" s="152"/>
      <c r="I637" s="94"/>
      <c r="J637" s="96"/>
      <c r="K637" s="167"/>
      <c r="L637" s="167"/>
      <c r="M637" s="28">
        <f>N637+O637</f>
        <v>0</v>
      </c>
      <c r="N637" s="28">
        <v>1515.98</v>
      </c>
      <c r="O637" s="28">
        <v>-1515.98</v>
      </c>
      <c r="P637" s="102"/>
      <c r="Q637" s="42" t="s">
        <v>5</v>
      </c>
      <c r="R637" s="32"/>
      <c r="S637" s="28">
        <f>T637+U637</f>
        <v>9095.8499999999985</v>
      </c>
      <c r="T637" s="28">
        <v>4547.9399999999996</v>
      </c>
      <c r="U637" s="28">
        <v>4547.91</v>
      </c>
      <c r="V637" s="29">
        <f>X637</f>
        <v>9095.85</v>
      </c>
      <c r="W637" s="28">
        <v>6063.92</v>
      </c>
      <c r="X637" s="28">
        <v>9095.85</v>
      </c>
      <c r="Y637" s="8">
        <f t="shared" si="395"/>
        <v>0</v>
      </c>
      <c r="Z637" s="8">
        <f t="shared" si="395"/>
        <v>0</v>
      </c>
      <c r="AA637" s="8">
        <f>O637+U637-X637+W637</f>
        <v>0</v>
      </c>
      <c r="AB637" s="83"/>
      <c r="AC637" s="83"/>
      <c r="AD637" s="21"/>
    </row>
    <row r="638" spans="1:30" ht="15.75" x14ac:dyDescent="0.2">
      <c r="A638" s="108"/>
      <c r="B638" s="154"/>
      <c r="C638" s="152"/>
      <c r="D638" s="110"/>
      <c r="E638" s="152"/>
      <c r="F638" s="96"/>
      <c r="G638" s="166"/>
      <c r="H638" s="152"/>
      <c r="I638" s="94"/>
      <c r="J638" s="96"/>
      <c r="K638" s="167"/>
      <c r="L638" s="167"/>
      <c r="M638" s="28">
        <f>N638+O638</f>
        <v>0</v>
      </c>
      <c r="N638" s="28">
        <v>1515.98</v>
      </c>
      <c r="O638" s="28">
        <v>-1515.98</v>
      </c>
      <c r="P638" s="102"/>
      <c r="Q638" s="42" t="s">
        <v>6</v>
      </c>
      <c r="R638" s="32"/>
      <c r="S638" s="28">
        <f>T638+U638</f>
        <v>9095.8499999999985</v>
      </c>
      <c r="T638" s="28">
        <v>4547.9399999999996</v>
      </c>
      <c r="U638" s="28">
        <v>4547.91</v>
      </c>
      <c r="V638" s="29">
        <f>X638</f>
        <v>9095.85</v>
      </c>
      <c r="W638" s="28">
        <v>4547.9399999999996</v>
      </c>
      <c r="X638" s="28">
        <v>9095.85</v>
      </c>
      <c r="Y638" s="8">
        <f t="shared" si="395"/>
        <v>0</v>
      </c>
      <c r="Z638" s="8">
        <f t="shared" si="395"/>
        <v>1515.9800000000005</v>
      </c>
      <c r="AA638" s="8">
        <f>O638+U638-X638+W638</f>
        <v>-1515.9800000000005</v>
      </c>
      <c r="AB638" s="83"/>
      <c r="AC638" s="83"/>
      <c r="AD638" s="21"/>
    </row>
    <row r="639" spans="1:30" ht="15.75" x14ac:dyDescent="0.2">
      <c r="A639" s="108"/>
      <c r="B639" s="154"/>
      <c r="C639" s="152"/>
      <c r="D639" s="110"/>
      <c r="E639" s="152"/>
      <c r="F639" s="96"/>
      <c r="G639" s="166"/>
      <c r="H639" s="152"/>
      <c r="I639" s="94"/>
      <c r="J639" s="96"/>
      <c r="K639" s="167"/>
      <c r="L639" s="167"/>
      <c r="M639" s="28">
        <f>N639+O639</f>
        <v>0</v>
      </c>
      <c r="N639" s="28">
        <v>1515.98</v>
      </c>
      <c r="O639" s="28">
        <v>-1515.98</v>
      </c>
      <c r="P639" s="102"/>
      <c r="Q639" s="42" t="s">
        <v>7</v>
      </c>
      <c r="R639" s="32"/>
      <c r="S639" s="28">
        <f>T639+U639</f>
        <v>9095.8499999999985</v>
      </c>
      <c r="T639" s="28">
        <v>4547.9399999999996</v>
      </c>
      <c r="U639" s="28">
        <v>4547.91</v>
      </c>
      <c r="V639" s="29">
        <f>X639</f>
        <v>9095.85</v>
      </c>
      <c r="W639" s="28">
        <v>4547.9399999999996</v>
      </c>
      <c r="X639" s="28">
        <v>9095.85</v>
      </c>
      <c r="Y639" s="7">
        <f t="shared" si="395"/>
        <v>0</v>
      </c>
      <c r="Z639" s="7">
        <f t="shared" si="395"/>
        <v>1515.9800000000005</v>
      </c>
      <c r="AA639" s="7">
        <f>O639+U639-X639+W639</f>
        <v>-1515.9800000000005</v>
      </c>
      <c r="AB639" s="83"/>
      <c r="AC639" s="83"/>
      <c r="AD639" s="21"/>
    </row>
    <row r="640" spans="1:30" ht="15.75" x14ac:dyDescent="0.2">
      <c r="A640" s="108"/>
      <c r="B640" s="154"/>
      <c r="C640" s="152"/>
      <c r="D640" s="111"/>
      <c r="E640" s="152"/>
      <c r="F640" s="97"/>
      <c r="G640" s="166"/>
      <c r="H640" s="152"/>
      <c r="I640" s="94"/>
      <c r="J640" s="97"/>
      <c r="K640" s="167"/>
      <c r="L640" s="167"/>
      <c r="M640" s="106"/>
      <c r="N640" s="106"/>
      <c r="O640" s="106"/>
      <c r="P640" s="102"/>
      <c r="Q640" s="33" t="s">
        <v>3</v>
      </c>
      <c r="R640" s="48">
        <f>R639</f>
        <v>0</v>
      </c>
      <c r="S640" s="30">
        <f t="shared" ref="S640:X640" si="396">SUM(S636:S639)</f>
        <v>36383.399999999994</v>
      </c>
      <c r="T640" s="30">
        <f t="shared" si="396"/>
        <v>18191.759999999998</v>
      </c>
      <c r="U640" s="30">
        <f t="shared" si="396"/>
        <v>18191.64</v>
      </c>
      <c r="V640" s="30">
        <f t="shared" si="396"/>
        <v>36383.4</v>
      </c>
      <c r="W640" s="30">
        <f t="shared" si="396"/>
        <v>18191.759999999998</v>
      </c>
      <c r="X640" s="30">
        <f t="shared" si="396"/>
        <v>36383.4</v>
      </c>
      <c r="Y640" s="107"/>
      <c r="Z640" s="107"/>
      <c r="AA640" s="107"/>
      <c r="AB640" s="83"/>
      <c r="AC640" s="83"/>
      <c r="AD640" s="21"/>
    </row>
    <row r="641" spans="1:30" ht="15.75" x14ac:dyDescent="0.2">
      <c r="A641" s="108">
        <v>23</v>
      </c>
      <c r="B641" s="154" t="s">
        <v>195</v>
      </c>
      <c r="C641" s="108" t="s">
        <v>245</v>
      </c>
      <c r="D641" s="109" t="s">
        <v>469</v>
      </c>
      <c r="E641" s="152" t="s">
        <v>409</v>
      </c>
      <c r="F641" s="95">
        <v>11984.83</v>
      </c>
      <c r="G641" s="166" t="s">
        <v>246</v>
      </c>
      <c r="H641" s="152" t="s">
        <v>202</v>
      </c>
      <c r="I641" s="156">
        <v>317.89999999999998</v>
      </c>
      <c r="J641" s="156">
        <v>28.21</v>
      </c>
      <c r="K641" s="167" t="s">
        <v>470</v>
      </c>
      <c r="L641" s="167" t="s">
        <v>471</v>
      </c>
      <c r="M641" s="9">
        <f>N641+O641</f>
        <v>0</v>
      </c>
      <c r="N641" s="8"/>
      <c r="O641" s="8">
        <v>0</v>
      </c>
      <c r="P641" s="101" t="s">
        <v>197</v>
      </c>
      <c r="Q641" s="42" t="s">
        <v>4</v>
      </c>
      <c r="R641" s="31"/>
      <c r="S641" s="28">
        <f>T641+U641</f>
        <v>26907</v>
      </c>
      <c r="T641" s="28">
        <v>13453.5</v>
      </c>
      <c r="U641" s="28">
        <v>13453.5</v>
      </c>
      <c r="V641" s="29">
        <f>X641</f>
        <v>26945</v>
      </c>
      <c r="W641" s="28">
        <v>8969</v>
      </c>
      <c r="X641" s="28">
        <v>26945</v>
      </c>
      <c r="Y641" s="8">
        <f t="shared" ref="Y641:Z644" si="397">M641+S641-V641</f>
        <v>-38</v>
      </c>
      <c r="Z641" s="8">
        <f t="shared" si="397"/>
        <v>4484.5</v>
      </c>
      <c r="AA641" s="8">
        <f>O641+U641-X641+W641</f>
        <v>-4522.5</v>
      </c>
      <c r="AB641" s="83" t="s">
        <v>125</v>
      </c>
      <c r="AC641" s="83"/>
      <c r="AD641" s="21"/>
    </row>
    <row r="642" spans="1:30" ht="15.75" x14ac:dyDescent="0.2">
      <c r="A642" s="108"/>
      <c r="B642" s="154"/>
      <c r="C642" s="108"/>
      <c r="D642" s="110"/>
      <c r="E642" s="152"/>
      <c r="F642" s="96"/>
      <c r="G642" s="166"/>
      <c r="H642" s="152"/>
      <c r="I642" s="156"/>
      <c r="J642" s="156"/>
      <c r="K642" s="167"/>
      <c r="L642" s="167"/>
      <c r="M642" s="8">
        <f>N642+O642</f>
        <v>-38</v>
      </c>
      <c r="N642" s="8">
        <v>4484.5</v>
      </c>
      <c r="O642" s="8">
        <v>-4522.5</v>
      </c>
      <c r="P642" s="102"/>
      <c r="Q642" s="42" t="s">
        <v>5</v>
      </c>
      <c r="R642" s="32"/>
      <c r="S642" s="28">
        <f>T642+U642</f>
        <v>17938</v>
      </c>
      <c r="T642" s="28">
        <v>8969</v>
      </c>
      <c r="U642" s="28">
        <v>8969</v>
      </c>
      <c r="V642" s="29">
        <f>X642</f>
        <v>17900</v>
      </c>
      <c r="W642" s="28">
        <v>13453.5</v>
      </c>
      <c r="X642" s="28">
        <v>17900</v>
      </c>
      <c r="Y642" s="8">
        <f t="shared" si="397"/>
        <v>0</v>
      </c>
      <c r="Z642" s="8">
        <f t="shared" si="397"/>
        <v>0</v>
      </c>
      <c r="AA642" s="8">
        <f>O642+U642-X642+W642</f>
        <v>0</v>
      </c>
      <c r="AB642" s="83"/>
      <c r="AC642" s="83"/>
      <c r="AD642" s="21"/>
    </row>
    <row r="643" spans="1:30" ht="15.75" x14ac:dyDescent="0.2">
      <c r="A643" s="108"/>
      <c r="B643" s="154"/>
      <c r="C643" s="108"/>
      <c r="D643" s="110"/>
      <c r="E643" s="152"/>
      <c r="F643" s="96"/>
      <c r="G643" s="166"/>
      <c r="H643" s="152"/>
      <c r="I643" s="156"/>
      <c r="J643" s="156"/>
      <c r="K643" s="167"/>
      <c r="L643" s="167"/>
      <c r="M643" s="8">
        <f>N643+O643</f>
        <v>0</v>
      </c>
      <c r="N643" s="8">
        <f t="shared" ref="N643:O644" si="398">Z642</f>
        <v>0</v>
      </c>
      <c r="O643" s="8">
        <f t="shared" si="398"/>
        <v>0</v>
      </c>
      <c r="P643" s="102"/>
      <c r="Q643" s="42" t="s">
        <v>6</v>
      </c>
      <c r="R643" s="32"/>
      <c r="S643" s="28">
        <f>T643+U643</f>
        <v>0</v>
      </c>
      <c r="T643" s="28">
        <v>0</v>
      </c>
      <c r="U643" s="28">
        <v>0</v>
      </c>
      <c r="V643" s="29">
        <f>X643</f>
        <v>0</v>
      </c>
      <c r="W643" s="28">
        <v>0</v>
      </c>
      <c r="X643" s="28">
        <v>0</v>
      </c>
      <c r="Y643" s="8">
        <f t="shared" si="397"/>
        <v>0</v>
      </c>
      <c r="Z643" s="8">
        <f t="shared" si="397"/>
        <v>0</v>
      </c>
      <c r="AA643" s="8">
        <f>O643+U643-X643+W643</f>
        <v>0</v>
      </c>
      <c r="AB643" s="83"/>
      <c r="AC643" s="83"/>
      <c r="AD643" s="21"/>
    </row>
    <row r="644" spans="1:30" ht="15.75" x14ac:dyDescent="0.2">
      <c r="A644" s="108"/>
      <c r="B644" s="154"/>
      <c r="C644" s="108"/>
      <c r="D644" s="110"/>
      <c r="E644" s="152"/>
      <c r="F644" s="96"/>
      <c r="G644" s="166"/>
      <c r="H644" s="152"/>
      <c r="I644" s="156"/>
      <c r="J644" s="156"/>
      <c r="K644" s="167"/>
      <c r="L644" s="167"/>
      <c r="M644" s="8">
        <f>N644+O644</f>
        <v>0</v>
      </c>
      <c r="N644" s="8">
        <f t="shared" si="398"/>
        <v>0</v>
      </c>
      <c r="O644" s="8">
        <f t="shared" si="398"/>
        <v>0</v>
      </c>
      <c r="P644" s="102"/>
      <c r="Q644" s="42" t="s">
        <v>7</v>
      </c>
      <c r="R644" s="32"/>
      <c r="S644" s="28">
        <f>T644+U644</f>
        <v>0</v>
      </c>
      <c r="T644" s="28">
        <v>0</v>
      </c>
      <c r="U644" s="28">
        <v>0</v>
      </c>
      <c r="V644" s="29">
        <f>X644</f>
        <v>0</v>
      </c>
      <c r="W644" s="28">
        <v>0</v>
      </c>
      <c r="X644" s="28">
        <v>0</v>
      </c>
      <c r="Y644" s="7">
        <f t="shared" si="397"/>
        <v>0</v>
      </c>
      <c r="Z644" s="7">
        <f t="shared" si="397"/>
        <v>0</v>
      </c>
      <c r="AA644" s="7">
        <f>O644+U644-X644+W644</f>
        <v>0</v>
      </c>
      <c r="AB644" s="83"/>
      <c r="AC644" s="83"/>
      <c r="AD644" s="21"/>
    </row>
    <row r="645" spans="1:30" ht="15.75" x14ac:dyDescent="0.2">
      <c r="A645" s="108"/>
      <c r="B645" s="154"/>
      <c r="C645" s="108"/>
      <c r="D645" s="111"/>
      <c r="E645" s="152"/>
      <c r="F645" s="97"/>
      <c r="G645" s="166"/>
      <c r="H645" s="152"/>
      <c r="I645" s="156"/>
      <c r="J645" s="156"/>
      <c r="K645" s="167"/>
      <c r="L645" s="167"/>
      <c r="M645" s="106"/>
      <c r="N645" s="106"/>
      <c r="O645" s="106"/>
      <c r="P645" s="102"/>
      <c r="Q645" s="33" t="s">
        <v>3</v>
      </c>
      <c r="R645" s="48">
        <f>R644</f>
        <v>0</v>
      </c>
      <c r="S645" s="30">
        <f t="shared" ref="S645:X645" si="399">SUM(S641:S644)</f>
        <v>44845</v>
      </c>
      <c r="T645" s="30">
        <f t="shared" si="399"/>
        <v>22422.5</v>
      </c>
      <c r="U645" s="30">
        <f t="shared" si="399"/>
        <v>22422.5</v>
      </c>
      <c r="V645" s="30">
        <f t="shared" si="399"/>
        <v>44845</v>
      </c>
      <c r="W645" s="30">
        <f t="shared" si="399"/>
        <v>22422.5</v>
      </c>
      <c r="X645" s="30">
        <f t="shared" si="399"/>
        <v>44845</v>
      </c>
      <c r="Y645" s="107"/>
      <c r="Z645" s="107"/>
      <c r="AA645" s="107"/>
      <c r="AB645" s="83"/>
      <c r="AC645" s="83"/>
      <c r="AD645" s="21"/>
    </row>
    <row r="646" spans="1:30" ht="15.75" x14ac:dyDescent="0.2">
      <c r="A646" s="108">
        <v>24</v>
      </c>
      <c r="B646" s="154" t="s">
        <v>195</v>
      </c>
      <c r="C646" s="108" t="s">
        <v>247</v>
      </c>
      <c r="D646" s="109" t="s">
        <v>420</v>
      </c>
      <c r="E646" s="152" t="s">
        <v>421</v>
      </c>
      <c r="F646" s="95">
        <v>2963.22</v>
      </c>
      <c r="G646" s="166" t="s">
        <v>248</v>
      </c>
      <c r="H646" s="152" t="s">
        <v>200</v>
      </c>
      <c r="I646" s="156">
        <v>78.599999999999994</v>
      </c>
      <c r="J646" s="156">
        <f>2051.46/1/I646</f>
        <v>26.1</v>
      </c>
      <c r="K646" s="167">
        <v>45108</v>
      </c>
      <c r="L646" s="167" t="s">
        <v>472</v>
      </c>
      <c r="M646" s="9">
        <f>N646+O646</f>
        <v>0</v>
      </c>
      <c r="N646" s="8"/>
      <c r="O646" s="8">
        <v>0</v>
      </c>
      <c r="P646" s="101" t="s">
        <v>197</v>
      </c>
      <c r="Q646" s="42" t="s">
        <v>4</v>
      </c>
      <c r="R646" s="31"/>
      <c r="S646" s="28">
        <f>T646+U646</f>
        <v>6154.38</v>
      </c>
      <c r="T646" s="28">
        <v>3077.19</v>
      </c>
      <c r="U646" s="28">
        <v>3077.19</v>
      </c>
      <c r="V646" s="29">
        <f>X646</f>
        <v>6154.38</v>
      </c>
      <c r="W646" s="28">
        <v>2051.46</v>
      </c>
      <c r="X646" s="28">
        <v>6154.38</v>
      </c>
      <c r="Y646" s="8">
        <f t="shared" ref="Y646:Z649" si="400">M646+S646-V646</f>
        <v>0</v>
      </c>
      <c r="Z646" s="8">
        <f t="shared" si="400"/>
        <v>1025.73</v>
      </c>
      <c r="AA646" s="8">
        <f>O646+U646-X646+W646</f>
        <v>-1025.73</v>
      </c>
      <c r="AB646" s="83" t="s">
        <v>123</v>
      </c>
      <c r="AC646" s="83"/>
      <c r="AD646" s="21"/>
    </row>
    <row r="647" spans="1:30" ht="15.75" x14ac:dyDescent="0.2">
      <c r="A647" s="108"/>
      <c r="B647" s="154"/>
      <c r="C647" s="108"/>
      <c r="D647" s="110"/>
      <c r="E647" s="152"/>
      <c r="F647" s="96"/>
      <c r="G647" s="166"/>
      <c r="H647" s="152"/>
      <c r="I647" s="156"/>
      <c r="J647" s="156"/>
      <c r="K647" s="167"/>
      <c r="L647" s="167"/>
      <c r="M647" s="8">
        <f>N647+O647</f>
        <v>0</v>
      </c>
      <c r="N647" s="8">
        <v>1025.73</v>
      </c>
      <c r="O647" s="8">
        <v>-1025.73</v>
      </c>
      <c r="P647" s="102"/>
      <c r="Q647" s="42" t="s">
        <v>5</v>
      </c>
      <c r="R647" s="32"/>
      <c r="S647" s="28">
        <f>T647+U647</f>
        <v>6154.38</v>
      </c>
      <c r="T647" s="28">
        <v>3077.19</v>
      </c>
      <c r="U647" s="28">
        <v>3077.19</v>
      </c>
      <c r="V647" s="29">
        <f>X647</f>
        <v>6154.38</v>
      </c>
      <c r="W647" s="28">
        <v>4102.92</v>
      </c>
      <c r="X647" s="28">
        <v>6154.38</v>
      </c>
      <c r="Y647" s="8">
        <f t="shared" si="400"/>
        <v>0</v>
      </c>
      <c r="Z647" s="8">
        <f t="shared" si="400"/>
        <v>0</v>
      </c>
      <c r="AA647" s="8">
        <f>O647+U647-X647+W647</f>
        <v>0</v>
      </c>
      <c r="AB647" s="83"/>
      <c r="AC647" s="83"/>
      <c r="AD647" s="21"/>
    </row>
    <row r="648" spans="1:30" ht="15.75" x14ac:dyDescent="0.2">
      <c r="A648" s="108"/>
      <c r="B648" s="154"/>
      <c r="C648" s="108"/>
      <c r="D648" s="110"/>
      <c r="E648" s="152"/>
      <c r="F648" s="96"/>
      <c r="G648" s="166"/>
      <c r="H648" s="152"/>
      <c r="I648" s="156"/>
      <c r="J648" s="156"/>
      <c r="K648" s="167"/>
      <c r="L648" s="167"/>
      <c r="M648" s="8">
        <f>N648+O648</f>
        <v>0</v>
      </c>
      <c r="N648" s="8">
        <f t="shared" ref="N648:O649" si="401">Z647</f>
        <v>0</v>
      </c>
      <c r="O648" s="8">
        <f t="shared" si="401"/>
        <v>0</v>
      </c>
      <c r="P648" s="102"/>
      <c r="Q648" s="42" t="s">
        <v>6</v>
      </c>
      <c r="R648" s="32"/>
      <c r="S648" s="28">
        <f>T648+U648</f>
        <v>6154.38</v>
      </c>
      <c r="T648" s="28">
        <v>3077.19</v>
      </c>
      <c r="U648" s="28">
        <v>3077.19</v>
      </c>
      <c r="V648" s="29">
        <f>X648</f>
        <v>6154.38</v>
      </c>
      <c r="W648" s="28">
        <v>3077.19</v>
      </c>
      <c r="X648" s="28">
        <v>6154.38</v>
      </c>
      <c r="Y648" s="8">
        <f t="shared" si="400"/>
        <v>0</v>
      </c>
      <c r="Z648" s="8">
        <f t="shared" si="400"/>
        <v>0</v>
      </c>
      <c r="AA648" s="8">
        <f>O648+U648-X648+W648</f>
        <v>0</v>
      </c>
      <c r="AB648" s="83"/>
      <c r="AC648" s="83"/>
      <c r="AD648" s="21"/>
    </row>
    <row r="649" spans="1:30" ht="15.75" x14ac:dyDescent="0.2">
      <c r="A649" s="108"/>
      <c r="B649" s="154"/>
      <c r="C649" s="108"/>
      <c r="D649" s="110"/>
      <c r="E649" s="152"/>
      <c r="F649" s="96"/>
      <c r="G649" s="166"/>
      <c r="H649" s="152"/>
      <c r="I649" s="156"/>
      <c r="J649" s="156"/>
      <c r="K649" s="167"/>
      <c r="L649" s="167"/>
      <c r="M649" s="8">
        <f>N649+O649</f>
        <v>0</v>
      </c>
      <c r="N649" s="8">
        <f t="shared" si="401"/>
        <v>0</v>
      </c>
      <c r="O649" s="8">
        <f t="shared" si="401"/>
        <v>0</v>
      </c>
      <c r="P649" s="102"/>
      <c r="Q649" s="42" t="s">
        <v>7</v>
      </c>
      <c r="R649" s="32"/>
      <c r="S649" s="28">
        <f>T649+U649</f>
        <v>6154.38</v>
      </c>
      <c r="T649" s="28">
        <v>3077.19</v>
      </c>
      <c r="U649" s="28">
        <v>3077.19</v>
      </c>
      <c r="V649" s="29">
        <f>X649</f>
        <v>6154.38</v>
      </c>
      <c r="W649" s="28">
        <v>3077.19</v>
      </c>
      <c r="X649" s="28">
        <v>6154.38</v>
      </c>
      <c r="Y649" s="7">
        <f t="shared" si="400"/>
        <v>0</v>
      </c>
      <c r="Z649" s="7">
        <f t="shared" si="400"/>
        <v>0</v>
      </c>
      <c r="AA649" s="7">
        <f>O649+U649-X649+W649</f>
        <v>0</v>
      </c>
      <c r="AB649" s="83"/>
      <c r="AC649" s="83"/>
      <c r="AD649" s="21"/>
    </row>
    <row r="650" spans="1:30" ht="15.75" x14ac:dyDescent="0.2">
      <c r="A650" s="108"/>
      <c r="B650" s="154"/>
      <c r="C650" s="108"/>
      <c r="D650" s="111"/>
      <c r="E650" s="152"/>
      <c r="F650" s="97"/>
      <c r="G650" s="166"/>
      <c r="H650" s="152"/>
      <c r="I650" s="156"/>
      <c r="J650" s="156"/>
      <c r="K650" s="167"/>
      <c r="L650" s="167"/>
      <c r="M650" s="106"/>
      <c r="N650" s="106"/>
      <c r="O650" s="106"/>
      <c r="P650" s="102"/>
      <c r="Q650" s="33" t="s">
        <v>3</v>
      </c>
      <c r="R650" s="48">
        <f>R649</f>
        <v>0</v>
      </c>
      <c r="S650" s="30">
        <f t="shared" ref="S650:X650" si="402">SUM(S646:S649)</f>
        <v>24617.52</v>
      </c>
      <c r="T650" s="30">
        <f t="shared" si="402"/>
        <v>12308.76</v>
      </c>
      <c r="U650" s="30">
        <f t="shared" si="402"/>
        <v>12308.76</v>
      </c>
      <c r="V650" s="30">
        <f t="shared" si="402"/>
        <v>24617.52</v>
      </c>
      <c r="W650" s="30">
        <f t="shared" si="402"/>
        <v>12308.76</v>
      </c>
      <c r="X650" s="30">
        <f t="shared" si="402"/>
        <v>24617.52</v>
      </c>
      <c r="Y650" s="107"/>
      <c r="Z650" s="107"/>
      <c r="AA650" s="107"/>
      <c r="AB650" s="83"/>
      <c r="AC650" s="83"/>
      <c r="AD650" s="21"/>
    </row>
    <row r="651" spans="1:30" ht="15.75" x14ac:dyDescent="0.2">
      <c r="A651" s="108">
        <v>25</v>
      </c>
      <c r="B651" s="154" t="s">
        <v>195</v>
      </c>
      <c r="C651" s="137" t="s">
        <v>217</v>
      </c>
      <c r="D651" s="109" t="s">
        <v>423</v>
      </c>
      <c r="E651" s="152" t="s">
        <v>421</v>
      </c>
      <c r="F651" s="95">
        <v>2040.15</v>
      </c>
      <c r="G651" s="166" t="s">
        <v>251</v>
      </c>
      <c r="H651" s="109" t="s">
        <v>219</v>
      </c>
      <c r="I651" s="95">
        <v>67</v>
      </c>
      <c r="J651" s="137">
        <v>13.05</v>
      </c>
      <c r="K651" s="215">
        <v>45344</v>
      </c>
      <c r="L651" s="215">
        <v>47139</v>
      </c>
      <c r="M651" s="9">
        <f>N651+O651</f>
        <v>0</v>
      </c>
      <c r="N651" s="8">
        <v>0</v>
      </c>
      <c r="O651" s="8">
        <v>0</v>
      </c>
      <c r="P651" s="101" t="s">
        <v>197</v>
      </c>
      <c r="Q651" s="42" t="s">
        <v>4</v>
      </c>
      <c r="R651" s="31"/>
      <c r="S651" s="28">
        <f>T651+U651</f>
        <v>1115.55</v>
      </c>
      <c r="T651" s="28">
        <v>557.78</v>
      </c>
      <c r="U651" s="28">
        <v>557.77</v>
      </c>
      <c r="V651" s="29">
        <f>X651</f>
        <v>1115.55</v>
      </c>
      <c r="W651" s="28">
        <v>120.6</v>
      </c>
      <c r="X651" s="28">
        <v>1115.55</v>
      </c>
      <c r="Y651" s="8">
        <f t="shared" ref="Y651:Z654" si="403">M651+S651-V651</f>
        <v>0</v>
      </c>
      <c r="Z651" s="8">
        <f t="shared" si="403"/>
        <v>437.17999999999995</v>
      </c>
      <c r="AA651" s="8">
        <f>O651+U651-X651+W651</f>
        <v>-437.17999999999995</v>
      </c>
      <c r="AB651" s="83" t="s">
        <v>125</v>
      </c>
      <c r="AC651" s="83"/>
      <c r="AD651" s="21"/>
    </row>
    <row r="652" spans="1:30" ht="15.75" x14ac:dyDescent="0.2">
      <c r="A652" s="108"/>
      <c r="B652" s="154"/>
      <c r="C652" s="138"/>
      <c r="D652" s="110"/>
      <c r="E652" s="152"/>
      <c r="F652" s="96"/>
      <c r="G652" s="166"/>
      <c r="H652" s="110"/>
      <c r="I652" s="96"/>
      <c r="J652" s="138"/>
      <c r="K652" s="215"/>
      <c r="L652" s="215"/>
      <c r="M652" s="8">
        <f>N652+O652</f>
        <v>0</v>
      </c>
      <c r="N652" s="8">
        <v>437.18</v>
      </c>
      <c r="O652" s="8">
        <v>-437.18</v>
      </c>
      <c r="P652" s="102"/>
      <c r="Q652" s="42" t="s">
        <v>5</v>
      </c>
      <c r="R652" s="32"/>
      <c r="S652" s="28">
        <f>T652+U652</f>
        <v>2623.05</v>
      </c>
      <c r="T652" s="28">
        <v>1311.54</v>
      </c>
      <c r="U652" s="28">
        <v>1311.51</v>
      </c>
      <c r="V652" s="29">
        <f>X652</f>
        <v>2623.05</v>
      </c>
      <c r="W652" s="28">
        <v>1748.72</v>
      </c>
      <c r="X652" s="28">
        <v>2623.05</v>
      </c>
      <c r="Y652" s="8">
        <f t="shared" si="403"/>
        <v>0</v>
      </c>
      <c r="Z652" s="8">
        <f t="shared" si="403"/>
        <v>0</v>
      </c>
      <c r="AA652" s="8">
        <f>O652+U652-X652+W652</f>
        <v>0</v>
      </c>
      <c r="AB652" s="83"/>
      <c r="AC652" s="83"/>
      <c r="AD652" s="21"/>
    </row>
    <row r="653" spans="1:30" ht="15.75" x14ac:dyDescent="0.2">
      <c r="A653" s="108"/>
      <c r="B653" s="154"/>
      <c r="C653" s="138"/>
      <c r="D653" s="110"/>
      <c r="E653" s="152"/>
      <c r="F653" s="96"/>
      <c r="G653" s="166"/>
      <c r="H653" s="110"/>
      <c r="I653" s="96"/>
      <c r="J653" s="138"/>
      <c r="K653" s="215"/>
      <c r="L653" s="215"/>
      <c r="M653" s="8">
        <f>N653+O653</f>
        <v>0</v>
      </c>
      <c r="N653" s="8">
        <v>437.18</v>
      </c>
      <c r="O653" s="8">
        <v>-437.18</v>
      </c>
      <c r="P653" s="102"/>
      <c r="Q653" s="42" t="s">
        <v>6</v>
      </c>
      <c r="R653" s="32"/>
      <c r="S653" s="28">
        <f>T653+U653</f>
        <v>2623.05</v>
      </c>
      <c r="T653" s="28">
        <v>1311.54</v>
      </c>
      <c r="U653" s="28">
        <v>1311.51</v>
      </c>
      <c r="V653" s="29">
        <f>X653</f>
        <v>2623.05</v>
      </c>
      <c r="W653" s="28">
        <v>1311.54</v>
      </c>
      <c r="X653" s="28">
        <v>2623.05</v>
      </c>
      <c r="Y653" s="8">
        <f t="shared" si="403"/>
        <v>0</v>
      </c>
      <c r="Z653" s="8">
        <f t="shared" si="403"/>
        <v>437.18000000000006</v>
      </c>
      <c r="AA653" s="8">
        <f>O653+U653-X653+W653</f>
        <v>-437.18000000000029</v>
      </c>
      <c r="AB653" s="83"/>
      <c r="AC653" s="83"/>
      <c r="AD653" s="21"/>
    </row>
    <row r="654" spans="1:30" ht="15.75" x14ac:dyDescent="0.2">
      <c r="A654" s="108"/>
      <c r="B654" s="154"/>
      <c r="C654" s="138"/>
      <c r="D654" s="110"/>
      <c r="E654" s="152"/>
      <c r="F654" s="96"/>
      <c r="G654" s="166"/>
      <c r="H654" s="110"/>
      <c r="I654" s="96"/>
      <c r="J654" s="138"/>
      <c r="K654" s="215"/>
      <c r="L654" s="215"/>
      <c r="M654" s="8">
        <f>N654+O654</f>
        <v>0</v>
      </c>
      <c r="N654" s="8">
        <v>437.18</v>
      </c>
      <c r="O654" s="8">
        <v>-437.18</v>
      </c>
      <c r="P654" s="102"/>
      <c r="Q654" s="42" t="s">
        <v>7</v>
      </c>
      <c r="R654" s="32"/>
      <c r="S654" s="28">
        <f>T654+U654</f>
        <v>2623.05</v>
      </c>
      <c r="T654" s="28">
        <v>1311.54</v>
      </c>
      <c r="U654" s="28">
        <v>1311.51</v>
      </c>
      <c r="V654" s="29">
        <f>X654</f>
        <v>2623.05</v>
      </c>
      <c r="W654" s="28">
        <v>1311.54</v>
      </c>
      <c r="X654" s="28">
        <v>2623.05</v>
      </c>
      <c r="Y654" s="8">
        <f t="shared" si="403"/>
        <v>0</v>
      </c>
      <c r="Z654" s="8">
        <f t="shared" si="403"/>
        <v>437.18000000000006</v>
      </c>
      <c r="AA654" s="8">
        <f>O654+U654-X654+W654</f>
        <v>-437.18000000000029</v>
      </c>
      <c r="AB654" s="83"/>
      <c r="AC654" s="83"/>
      <c r="AD654" s="21"/>
    </row>
    <row r="655" spans="1:30" ht="15.75" x14ac:dyDescent="0.2">
      <c r="A655" s="108"/>
      <c r="B655" s="154"/>
      <c r="C655" s="139"/>
      <c r="D655" s="111"/>
      <c r="E655" s="152"/>
      <c r="F655" s="97"/>
      <c r="G655" s="166"/>
      <c r="H655" s="111"/>
      <c r="I655" s="97"/>
      <c r="J655" s="139"/>
      <c r="K655" s="215"/>
      <c r="L655" s="215"/>
      <c r="M655" s="120"/>
      <c r="N655" s="121"/>
      <c r="O655" s="122"/>
      <c r="P655" s="102"/>
      <c r="Q655" s="33" t="s">
        <v>3</v>
      </c>
      <c r="R655" s="48">
        <f>R654</f>
        <v>0</v>
      </c>
      <c r="S655" s="30">
        <f t="shared" ref="S655:X655" si="404">SUM(S651:S654)</f>
        <v>8984.7000000000007</v>
      </c>
      <c r="T655" s="30">
        <f t="shared" si="404"/>
        <v>4492.3999999999996</v>
      </c>
      <c r="U655" s="30">
        <f t="shared" si="404"/>
        <v>4492.3</v>
      </c>
      <c r="V655" s="30">
        <f t="shared" si="404"/>
        <v>8984.7000000000007</v>
      </c>
      <c r="W655" s="30">
        <f t="shared" si="404"/>
        <v>4492.3999999999996</v>
      </c>
      <c r="X655" s="30">
        <f t="shared" si="404"/>
        <v>8984.7000000000007</v>
      </c>
      <c r="Y655" s="134"/>
      <c r="Z655" s="135"/>
      <c r="AA655" s="136"/>
      <c r="AB655" s="83"/>
      <c r="AC655" s="83"/>
      <c r="AD655" s="21"/>
    </row>
    <row r="656" spans="1:30" ht="15.75" x14ac:dyDescent="0.2">
      <c r="A656" s="108">
        <v>26</v>
      </c>
      <c r="B656" s="123" t="s">
        <v>195</v>
      </c>
      <c r="C656" s="137" t="s">
        <v>254</v>
      </c>
      <c r="D656" s="109" t="s">
        <v>422</v>
      </c>
      <c r="E656" s="152" t="s">
        <v>421</v>
      </c>
      <c r="F656" s="95">
        <v>754</v>
      </c>
      <c r="G656" s="143" t="s">
        <v>252</v>
      </c>
      <c r="H656" s="109" t="s">
        <v>253</v>
      </c>
      <c r="I656" s="95">
        <v>15.7</v>
      </c>
      <c r="J656" s="95">
        <v>26.1</v>
      </c>
      <c r="K656" s="98">
        <v>45222</v>
      </c>
      <c r="L656" s="98">
        <v>47019</v>
      </c>
      <c r="M656" s="9">
        <f>N656+O656</f>
        <v>0</v>
      </c>
      <c r="N656" s="8">
        <v>0</v>
      </c>
      <c r="O656" s="8">
        <v>0</v>
      </c>
      <c r="P656" s="101" t="s">
        <v>197</v>
      </c>
      <c r="Q656" s="42" t="s">
        <v>4</v>
      </c>
      <c r="R656" s="31"/>
      <c r="S656" s="28">
        <f>T656+U656</f>
        <v>1229.31</v>
      </c>
      <c r="T656" s="28">
        <v>614.66999999999996</v>
      </c>
      <c r="U656" s="28">
        <v>614.64</v>
      </c>
      <c r="V656" s="29">
        <f>X656</f>
        <v>1229.31</v>
      </c>
      <c r="W656" s="28">
        <v>409.78</v>
      </c>
      <c r="X656" s="28">
        <v>1229.31</v>
      </c>
      <c r="Y656" s="8">
        <f t="shared" ref="Y656:Z659" si="405">M656+S656-V656</f>
        <v>0</v>
      </c>
      <c r="Z656" s="8">
        <f t="shared" si="405"/>
        <v>204.89</v>
      </c>
      <c r="AA656" s="8">
        <f>O656+U656-X656+W656</f>
        <v>-204.89</v>
      </c>
      <c r="AB656" s="83" t="s">
        <v>125</v>
      </c>
      <c r="AC656" s="83"/>
      <c r="AD656" s="21"/>
    </row>
    <row r="657" spans="1:30" ht="15.75" x14ac:dyDescent="0.2">
      <c r="A657" s="108"/>
      <c r="B657" s="124"/>
      <c r="C657" s="138"/>
      <c r="D657" s="110"/>
      <c r="E657" s="152"/>
      <c r="F657" s="96"/>
      <c r="G657" s="144"/>
      <c r="H657" s="110"/>
      <c r="I657" s="96"/>
      <c r="J657" s="96"/>
      <c r="K657" s="99"/>
      <c r="L657" s="99"/>
      <c r="M657" s="8">
        <f>N657+O657</f>
        <v>0</v>
      </c>
      <c r="N657" s="8">
        <v>204.89</v>
      </c>
      <c r="O657" s="8">
        <v>-204.89</v>
      </c>
      <c r="P657" s="102"/>
      <c r="Q657" s="42" t="s">
        <v>5</v>
      </c>
      <c r="R657" s="32"/>
      <c r="S657" s="28">
        <f>T657+U657</f>
        <v>1229.31</v>
      </c>
      <c r="T657" s="28">
        <v>614.66999999999996</v>
      </c>
      <c r="U657" s="28">
        <v>614.64</v>
      </c>
      <c r="V657" s="29">
        <f>X657</f>
        <v>1229.31</v>
      </c>
      <c r="W657" s="28">
        <v>819.56</v>
      </c>
      <c r="X657" s="28">
        <v>1229.31</v>
      </c>
      <c r="Y657" s="8">
        <f t="shared" si="405"/>
        <v>0</v>
      </c>
      <c r="Z657" s="8">
        <f t="shared" si="405"/>
        <v>0</v>
      </c>
      <c r="AA657" s="8">
        <f>O657+U657-X657+W657</f>
        <v>0</v>
      </c>
      <c r="AB657" s="83"/>
      <c r="AC657" s="83"/>
      <c r="AD657" s="21"/>
    </row>
    <row r="658" spans="1:30" ht="15.75" x14ac:dyDescent="0.2">
      <c r="A658" s="108"/>
      <c r="B658" s="124"/>
      <c r="C658" s="138"/>
      <c r="D658" s="110"/>
      <c r="E658" s="152"/>
      <c r="F658" s="96"/>
      <c r="G658" s="144"/>
      <c r="H658" s="110"/>
      <c r="I658" s="96"/>
      <c r="J658" s="96"/>
      <c r="K658" s="99"/>
      <c r="L658" s="99"/>
      <c r="M658" s="8">
        <f>N658+O658</f>
        <v>0</v>
      </c>
      <c r="N658" s="8">
        <v>204.89</v>
      </c>
      <c r="O658" s="8">
        <v>-204.89</v>
      </c>
      <c r="P658" s="102"/>
      <c r="Q658" s="42" t="s">
        <v>6</v>
      </c>
      <c r="R658" s="32"/>
      <c r="S658" s="28">
        <f>T658+U658</f>
        <v>1229.31</v>
      </c>
      <c r="T658" s="28">
        <v>614.66999999999996</v>
      </c>
      <c r="U658" s="28">
        <v>614.64</v>
      </c>
      <c r="V658" s="29">
        <f>X658</f>
        <v>1229.31</v>
      </c>
      <c r="W658" s="28">
        <v>614.66999999999996</v>
      </c>
      <c r="X658" s="28">
        <v>1229.31</v>
      </c>
      <c r="Y658" s="8">
        <f t="shared" si="405"/>
        <v>0</v>
      </c>
      <c r="Z658" s="8">
        <f t="shared" si="405"/>
        <v>204.89</v>
      </c>
      <c r="AA658" s="8">
        <f>O658+U658-X658+W658</f>
        <v>-204.89</v>
      </c>
      <c r="AB658" s="83"/>
      <c r="AC658" s="83"/>
      <c r="AD658" s="21"/>
    </row>
    <row r="659" spans="1:30" ht="15.75" x14ac:dyDescent="0.2">
      <c r="A659" s="108"/>
      <c r="B659" s="124"/>
      <c r="C659" s="138"/>
      <c r="D659" s="110"/>
      <c r="E659" s="152"/>
      <c r="F659" s="96"/>
      <c r="G659" s="144"/>
      <c r="H659" s="110"/>
      <c r="I659" s="96"/>
      <c r="J659" s="96"/>
      <c r="K659" s="99"/>
      <c r="L659" s="99"/>
      <c r="M659" s="8">
        <f>N659+O659</f>
        <v>0</v>
      </c>
      <c r="N659" s="8">
        <v>204.89</v>
      </c>
      <c r="O659" s="8">
        <v>-204.89</v>
      </c>
      <c r="P659" s="102"/>
      <c r="Q659" s="42" t="s">
        <v>7</v>
      </c>
      <c r="R659" s="32"/>
      <c r="S659" s="28">
        <f>T659+U659</f>
        <v>1229.31</v>
      </c>
      <c r="T659" s="28">
        <v>614.66999999999996</v>
      </c>
      <c r="U659" s="28">
        <v>614.64</v>
      </c>
      <c r="V659" s="29">
        <f>X659</f>
        <v>1229.31</v>
      </c>
      <c r="W659" s="28">
        <v>614.66999999999996</v>
      </c>
      <c r="X659" s="28">
        <v>1229.31</v>
      </c>
      <c r="Y659" s="8">
        <f t="shared" si="405"/>
        <v>0</v>
      </c>
      <c r="Z659" s="8">
        <f t="shared" si="405"/>
        <v>204.89</v>
      </c>
      <c r="AA659" s="8">
        <f>O659+U659-X659+W659</f>
        <v>-204.89</v>
      </c>
      <c r="AB659" s="83"/>
      <c r="AC659" s="83"/>
      <c r="AD659" s="21"/>
    </row>
    <row r="660" spans="1:30" ht="15.75" x14ac:dyDescent="0.2">
      <c r="A660" s="108"/>
      <c r="B660" s="125"/>
      <c r="C660" s="139"/>
      <c r="D660" s="111"/>
      <c r="E660" s="152"/>
      <c r="F660" s="97"/>
      <c r="G660" s="145"/>
      <c r="H660" s="111"/>
      <c r="I660" s="97"/>
      <c r="J660" s="97"/>
      <c r="K660" s="100"/>
      <c r="L660" s="100"/>
      <c r="M660" s="120"/>
      <c r="N660" s="121"/>
      <c r="O660" s="122"/>
      <c r="P660" s="102"/>
      <c r="Q660" s="33" t="s">
        <v>3</v>
      </c>
      <c r="R660" s="48">
        <f>R659</f>
        <v>0</v>
      </c>
      <c r="S660" s="30">
        <f t="shared" ref="S660:X660" si="406">SUM(S656:S659)</f>
        <v>4917.24</v>
      </c>
      <c r="T660" s="30">
        <f t="shared" si="406"/>
        <v>2458.6799999999998</v>
      </c>
      <c r="U660" s="30">
        <f t="shared" si="406"/>
        <v>2458.56</v>
      </c>
      <c r="V660" s="30">
        <f t="shared" si="406"/>
        <v>4917.24</v>
      </c>
      <c r="W660" s="30">
        <f t="shared" si="406"/>
        <v>2458.6799999999998</v>
      </c>
      <c r="X660" s="30">
        <f t="shared" si="406"/>
        <v>4917.24</v>
      </c>
      <c r="Y660" s="134"/>
      <c r="Z660" s="135"/>
      <c r="AA660" s="136"/>
      <c r="AB660" s="83"/>
      <c r="AC660" s="83"/>
      <c r="AD660" s="21"/>
    </row>
    <row r="661" spans="1:30" ht="15.75" x14ac:dyDescent="0.2">
      <c r="A661" s="108">
        <v>27</v>
      </c>
      <c r="B661" s="123" t="s">
        <v>195</v>
      </c>
      <c r="C661" s="137" t="s">
        <v>203</v>
      </c>
      <c r="D661" s="109" t="s">
        <v>424</v>
      </c>
      <c r="E661" s="152" t="s">
        <v>421</v>
      </c>
      <c r="F661" s="95">
        <v>1845.27</v>
      </c>
      <c r="G661" s="143" t="s">
        <v>255</v>
      </c>
      <c r="H661" s="109" t="s">
        <v>205</v>
      </c>
      <c r="I661" s="95">
        <v>60.6</v>
      </c>
      <c r="J661" s="95">
        <v>10.44</v>
      </c>
      <c r="K661" s="98">
        <v>45221</v>
      </c>
      <c r="L661" s="98">
        <v>47017</v>
      </c>
      <c r="M661" s="9">
        <f>N661+O661</f>
        <v>0</v>
      </c>
      <c r="N661" s="8">
        <v>0</v>
      </c>
      <c r="O661" s="8">
        <v>0</v>
      </c>
      <c r="P661" s="149" t="s">
        <v>197</v>
      </c>
      <c r="Q661" s="42" t="s">
        <v>4</v>
      </c>
      <c r="R661" s="31"/>
      <c r="S661" s="28">
        <f>T661+U661</f>
        <v>1897.98</v>
      </c>
      <c r="T661" s="28">
        <v>948.99</v>
      </c>
      <c r="U661" s="28">
        <v>948.99</v>
      </c>
      <c r="V661" s="29">
        <f>X661</f>
        <v>1897.98</v>
      </c>
      <c r="W661" s="28">
        <v>632.66</v>
      </c>
      <c r="X661" s="28">
        <v>1897.98</v>
      </c>
      <c r="Y661" s="8">
        <f t="shared" ref="Y661:Z664" si="407">M661+S661-V661</f>
        <v>0</v>
      </c>
      <c r="Z661" s="8">
        <f t="shared" si="407"/>
        <v>316.33000000000004</v>
      </c>
      <c r="AA661" s="8">
        <f>O661+U661-X661+W661</f>
        <v>-316.33000000000004</v>
      </c>
      <c r="AB661" s="83" t="s">
        <v>125</v>
      </c>
      <c r="AC661" s="83"/>
      <c r="AD661" s="21"/>
    </row>
    <row r="662" spans="1:30" ht="15.75" x14ac:dyDescent="0.2">
      <c r="A662" s="108"/>
      <c r="B662" s="124"/>
      <c r="C662" s="138"/>
      <c r="D662" s="110"/>
      <c r="E662" s="152"/>
      <c r="F662" s="96"/>
      <c r="G662" s="144"/>
      <c r="H662" s="110"/>
      <c r="I662" s="96"/>
      <c r="J662" s="96"/>
      <c r="K662" s="99"/>
      <c r="L662" s="99"/>
      <c r="M662" s="8">
        <f>N662+O662</f>
        <v>0</v>
      </c>
      <c r="N662" s="28">
        <v>316.33</v>
      </c>
      <c r="O662" s="8">
        <v>-316.33</v>
      </c>
      <c r="P662" s="150"/>
      <c r="Q662" s="42" t="s">
        <v>5</v>
      </c>
      <c r="R662" s="32"/>
      <c r="S662" s="28">
        <f>T662+U662</f>
        <v>1897.98</v>
      </c>
      <c r="T662" s="28">
        <v>948.99</v>
      </c>
      <c r="U662" s="28">
        <v>948.99</v>
      </c>
      <c r="V662" s="29">
        <f>X662</f>
        <v>1897.98</v>
      </c>
      <c r="W662" s="28">
        <v>1265.32</v>
      </c>
      <c r="X662" s="28">
        <v>1897.98</v>
      </c>
      <c r="Y662" s="8">
        <f t="shared" si="407"/>
        <v>0</v>
      </c>
      <c r="Z662" s="8">
        <f t="shared" si="407"/>
        <v>0</v>
      </c>
      <c r="AA662" s="8">
        <f>O662+U662-X662+W662</f>
        <v>0</v>
      </c>
      <c r="AB662" s="83"/>
      <c r="AC662" s="83"/>
      <c r="AD662" s="21"/>
    </row>
    <row r="663" spans="1:30" ht="15.75" x14ac:dyDescent="0.2">
      <c r="A663" s="108"/>
      <c r="B663" s="124"/>
      <c r="C663" s="138"/>
      <c r="D663" s="110"/>
      <c r="E663" s="152"/>
      <c r="F663" s="96"/>
      <c r="G663" s="144"/>
      <c r="H663" s="110"/>
      <c r="I663" s="96"/>
      <c r="J663" s="96"/>
      <c r="K663" s="99"/>
      <c r="L663" s="99"/>
      <c r="M663" s="8">
        <f>N663+O663</f>
        <v>0</v>
      </c>
      <c r="N663" s="8">
        <v>316.33</v>
      </c>
      <c r="O663" s="8">
        <v>-316.33</v>
      </c>
      <c r="P663" s="150"/>
      <c r="Q663" s="42" t="s">
        <v>6</v>
      </c>
      <c r="R663" s="32"/>
      <c r="S663" s="28">
        <f>T663+U663</f>
        <v>0</v>
      </c>
      <c r="T663" s="28">
        <v>0</v>
      </c>
      <c r="U663" s="28">
        <v>0</v>
      </c>
      <c r="V663" s="29">
        <f>X663</f>
        <v>0</v>
      </c>
      <c r="W663" s="28">
        <v>0</v>
      </c>
      <c r="X663" s="28">
        <v>0</v>
      </c>
      <c r="Y663" s="8">
        <f t="shared" si="407"/>
        <v>0</v>
      </c>
      <c r="Z663" s="8">
        <f t="shared" si="407"/>
        <v>316.33</v>
      </c>
      <c r="AA663" s="8">
        <f>O663+U663-X663+W663</f>
        <v>-316.33</v>
      </c>
      <c r="AB663" s="83"/>
      <c r="AC663" s="83"/>
      <c r="AD663" s="21"/>
    </row>
    <row r="664" spans="1:30" ht="15.75" x14ac:dyDescent="0.2">
      <c r="A664" s="108"/>
      <c r="B664" s="124"/>
      <c r="C664" s="138"/>
      <c r="D664" s="110"/>
      <c r="E664" s="152"/>
      <c r="F664" s="96"/>
      <c r="G664" s="144"/>
      <c r="H664" s="110"/>
      <c r="I664" s="96"/>
      <c r="J664" s="96"/>
      <c r="K664" s="99"/>
      <c r="L664" s="99"/>
      <c r="M664" s="8">
        <f>N664+O664</f>
        <v>0</v>
      </c>
      <c r="N664" s="8">
        <v>316.33</v>
      </c>
      <c r="O664" s="8">
        <v>-316.33</v>
      </c>
      <c r="P664" s="150"/>
      <c r="Q664" s="42" t="s">
        <v>7</v>
      </c>
      <c r="R664" s="32"/>
      <c r="S664" s="28">
        <f>T664+U664</f>
        <v>0</v>
      </c>
      <c r="T664" s="28">
        <v>0</v>
      </c>
      <c r="U664" s="28">
        <v>0</v>
      </c>
      <c r="V664" s="29">
        <f>X664</f>
        <v>0</v>
      </c>
      <c r="W664" s="28">
        <v>0</v>
      </c>
      <c r="X664" s="28">
        <v>0</v>
      </c>
      <c r="Y664" s="8">
        <f t="shared" si="407"/>
        <v>0</v>
      </c>
      <c r="Z664" s="8">
        <f t="shared" si="407"/>
        <v>316.33</v>
      </c>
      <c r="AA664" s="8">
        <f>O664+U664-X664+W664</f>
        <v>-316.33</v>
      </c>
      <c r="AB664" s="83"/>
      <c r="AC664" s="83"/>
      <c r="AD664" s="21"/>
    </row>
    <row r="665" spans="1:30" ht="15.75" x14ac:dyDescent="0.2">
      <c r="A665" s="108"/>
      <c r="B665" s="125"/>
      <c r="C665" s="139"/>
      <c r="D665" s="111"/>
      <c r="E665" s="152"/>
      <c r="F665" s="97"/>
      <c r="G665" s="145"/>
      <c r="H665" s="111"/>
      <c r="I665" s="97"/>
      <c r="J665" s="97"/>
      <c r="K665" s="100"/>
      <c r="L665" s="100"/>
      <c r="M665" s="120"/>
      <c r="N665" s="121"/>
      <c r="O665" s="122"/>
      <c r="P665" s="151"/>
      <c r="Q665" s="33" t="s">
        <v>3</v>
      </c>
      <c r="R665" s="48">
        <f>R664</f>
        <v>0</v>
      </c>
      <c r="S665" s="30">
        <f t="shared" ref="S665:X665" si="408">SUM(S661:S664)</f>
        <v>3795.96</v>
      </c>
      <c r="T665" s="30">
        <f t="shared" si="408"/>
        <v>1897.98</v>
      </c>
      <c r="U665" s="30">
        <f t="shared" si="408"/>
        <v>1897.98</v>
      </c>
      <c r="V665" s="30">
        <f t="shared" si="408"/>
        <v>3795.96</v>
      </c>
      <c r="W665" s="30">
        <f t="shared" si="408"/>
        <v>1897.98</v>
      </c>
      <c r="X665" s="30">
        <f t="shared" si="408"/>
        <v>3795.96</v>
      </c>
      <c r="Y665" s="134"/>
      <c r="Z665" s="135"/>
      <c r="AA665" s="136"/>
      <c r="AB665" s="83"/>
      <c r="AC665" s="83"/>
      <c r="AD665" s="21"/>
    </row>
    <row r="666" spans="1:30" ht="15.75" x14ac:dyDescent="0.2">
      <c r="A666" s="108">
        <v>28</v>
      </c>
      <c r="B666" s="123" t="s">
        <v>195</v>
      </c>
      <c r="C666" s="137" t="s">
        <v>216</v>
      </c>
      <c r="D666" s="109" t="s">
        <v>429</v>
      </c>
      <c r="E666" s="109" t="s">
        <v>65</v>
      </c>
      <c r="F666" s="162">
        <v>1493.5</v>
      </c>
      <c r="G666" s="143" t="s">
        <v>430</v>
      </c>
      <c r="H666" s="109" t="s">
        <v>333</v>
      </c>
      <c r="I666" s="162">
        <v>103</v>
      </c>
      <c r="J666" s="95">
        <v>52.2</v>
      </c>
      <c r="K666" s="195">
        <v>45108</v>
      </c>
      <c r="L666" s="195">
        <v>45443</v>
      </c>
      <c r="M666" s="9">
        <f>N666+O666</f>
        <v>0</v>
      </c>
      <c r="N666" s="8">
        <v>0</v>
      </c>
      <c r="O666" s="8">
        <v>0</v>
      </c>
      <c r="P666" s="149" t="s">
        <v>197</v>
      </c>
      <c r="Q666" s="42" t="s">
        <v>4</v>
      </c>
      <c r="R666" s="31"/>
      <c r="S666" s="28">
        <f>T666+U666</f>
        <v>16129.8</v>
      </c>
      <c r="T666" s="28">
        <v>8064.9</v>
      </c>
      <c r="U666" s="28">
        <v>8064.9</v>
      </c>
      <c r="V666" s="29">
        <f>X666</f>
        <v>16129.8</v>
      </c>
      <c r="W666" s="28">
        <v>5376.6</v>
      </c>
      <c r="X666" s="28">
        <v>16129.8</v>
      </c>
      <c r="Y666" s="8">
        <f t="shared" ref="Y666:Z669" si="409">M666+S666-V666</f>
        <v>0</v>
      </c>
      <c r="Z666" s="8">
        <f t="shared" si="409"/>
        <v>2688.2999999999993</v>
      </c>
      <c r="AA666" s="8">
        <f>O666+U666-X666+W666</f>
        <v>-2688.2999999999993</v>
      </c>
      <c r="AB666" s="83" t="s">
        <v>125</v>
      </c>
      <c r="AC666" s="83"/>
      <c r="AD666" s="21"/>
    </row>
    <row r="667" spans="1:30" ht="15.75" x14ac:dyDescent="0.2">
      <c r="A667" s="108"/>
      <c r="B667" s="124"/>
      <c r="C667" s="138"/>
      <c r="D667" s="110"/>
      <c r="E667" s="110"/>
      <c r="F667" s="163"/>
      <c r="G667" s="144"/>
      <c r="H667" s="110"/>
      <c r="I667" s="163"/>
      <c r="J667" s="96"/>
      <c r="K667" s="196"/>
      <c r="L667" s="196"/>
      <c r="M667" s="8">
        <f>N667+O667</f>
        <v>0</v>
      </c>
      <c r="N667" s="8">
        <v>2688.3</v>
      </c>
      <c r="O667" s="8">
        <v>-2688.3</v>
      </c>
      <c r="P667" s="150"/>
      <c r="Q667" s="42" t="s">
        <v>5</v>
      </c>
      <c r="R667" s="32"/>
      <c r="S667" s="28">
        <f>T667+U667</f>
        <v>10753.2</v>
      </c>
      <c r="T667" s="28">
        <v>5376.6</v>
      </c>
      <c r="U667" s="28">
        <v>5376.6</v>
      </c>
      <c r="V667" s="29">
        <f>X667</f>
        <v>10753.2</v>
      </c>
      <c r="W667" s="28">
        <v>8064.9</v>
      </c>
      <c r="X667" s="28">
        <v>10753.2</v>
      </c>
      <c r="Y667" s="8">
        <f t="shared" si="409"/>
        <v>0</v>
      </c>
      <c r="Z667" s="8">
        <f t="shared" si="409"/>
        <v>0</v>
      </c>
      <c r="AA667" s="8">
        <f>O667+U667-X667+W667</f>
        <v>0</v>
      </c>
      <c r="AB667" s="83"/>
      <c r="AC667" s="83"/>
      <c r="AD667" s="21"/>
    </row>
    <row r="668" spans="1:30" ht="15.75" x14ac:dyDescent="0.2">
      <c r="A668" s="108"/>
      <c r="B668" s="124"/>
      <c r="C668" s="138"/>
      <c r="D668" s="110"/>
      <c r="E668" s="110"/>
      <c r="F668" s="163"/>
      <c r="G668" s="144"/>
      <c r="H668" s="110"/>
      <c r="I668" s="163"/>
      <c r="J668" s="96"/>
      <c r="K668" s="196"/>
      <c r="L668" s="196"/>
      <c r="M668" s="8">
        <f>N668+O668</f>
        <v>0</v>
      </c>
      <c r="N668" s="8">
        <v>2688.3</v>
      </c>
      <c r="O668" s="8">
        <v>-2688.3</v>
      </c>
      <c r="P668" s="150"/>
      <c r="Q668" s="42" t="s">
        <v>6</v>
      </c>
      <c r="R668" s="32"/>
      <c r="S668" s="28">
        <f>T668+U668</f>
        <v>0</v>
      </c>
      <c r="T668" s="28">
        <v>0</v>
      </c>
      <c r="U668" s="28">
        <v>0</v>
      </c>
      <c r="V668" s="29">
        <f>X668</f>
        <v>0</v>
      </c>
      <c r="W668" s="28">
        <v>0</v>
      </c>
      <c r="X668" s="28">
        <v>0</v>
      </c>
      <c r="Y668" s="8">
        <f t="shared" si="409"/>
        <v>0</v>
      </c>
      <c r="Z668" s="8">
        <f t="shared" si="409"/>
        <v>2688.3</v>
      </c>
      <c r="AA668" s="8">
        <f>O668+U668-X668+W668</f>
        <v>-2688.3</v>
      </c>
      <c r="AB668" s="83"/>
      <c r="AC668" s="83"/>
      <c r="AD668" s="21"/>
    </row>
    <row r="669" spans="1:30" ht="15.75" x14ac:dyDescent="0.2">
      <c r="A669" s="108"/>
      <c r="B669" s="124"/>
      <c r="C669" s="138"/>
      <c r="D669" s="110"/>
      <c r="E669" s="110"/>
      <c r="F669" s="163"/>
      <c r="G669" s="144"/>
      <c r="H669" s="110"/>
      <c r="I669" s="163"/>
      <c r="J669" s="96"/>
      <c r="K669" s="196"/>
      <c r="L669" s="196"/>
      <c r="M669" s="8">
        <f>N669+O669</f>
        <v>0</v>
      </c>
      <c r="N669" s="8">
        <v>2688.3</v>
      </c>
      <c r="O669" s="8">
        <v>-2688.3</v>
      </c>
      <c r="P669" s="150"/>
      <c r="Q669" s="42" t="s">
        <v>7</v>
      </c>
      <c r="R669" s="32"/>
      <c r="S669" s="28">
        <f>T669+U669</f>
        <v>0</v>
      </c>
      <c r="T669" s="28">
        <v>0</v>
      </c>
      <c r="U669" s="28">
        <v>0</v>
      </c>
      <c r="V669" s="29">
        <f>X669</f>
        <v>0</v>
      </c>
      <c r="W669" s="28">
        <v>0</v>
      </c>
      <c r="X669" s="28">
        <v>0</v>
      </c>
      <c r="Y669" s="8">
        <f t="shared" si="409"/>
        <v>0</v>
      </c>
      <c r="Z669" s="8">
        <f t="shared" si="409"/>
        <v>2688.3</v>
      </c>
      <c r="AA669" s="8">
        <f>O669+U669-X669+W669</f>
        <v>-2688.3</v>
      </c>
      <c r="AB669" s="83"/>
      <c r="AC669" s="83"/>
      <c r="AD669" s="21"/>
    </row>
    <row r="670" spans="1:30" ht="15.75" x14ac:dyDescent="0.2">
      <c r="A670" s="108"/>
      <c r="B670" s="125"/>
      <c r="C670" s="139"/>
      <c r="D670" s="111"/>
      <c r="E670" s="111"/>
      <c r="F670" s="164"/>
      <c r="G670" s="145"/>
      <c r="H670" s="111"/>
      <c r="I670" s="164"/>
      <c r="J670" s="97"/>
      <c r="K670" s="197"/>
      <c r="L670" s="197"/>
      <c r="M670" s="120"/>
      <c r="N670" s="121"/>
      <c r="O670" s="122"/>
      <c r="P670" s="151"/>
      <c r="Q670" s="33" t="s">
        <v>3</v>
      </c>
      <c r="R670" s="48">
        <f>R669</f>
        <v>0</v>
      </c>
      <c r="S670" s="30">
        <f t="shared" ref="S670:X670" si="410">SUM(S666:S669)</f>
        <v>26883</v>
      </c>
      <c r="T670" s="30">
        <f t="shared" si="410"/>
        <v>13441.5</v>
      </c>
      <c r="U670" s="30">
        <f t="shared" si="410"/>
        <v>13441.5</v>
      </c>
      <c r="V670" s="30">
        <f t="shared" si="410"/>
        <v>26883</v>
      </c>
      <c r="W670" s="30">
        <f t="shared" si="410"/>
        <v>13441.5</v>
      </c>
      <c r="X670" s="30">
        <f t="shared" si="410"/>
        <v>26883</v>
      </c>
      <c r="Y670" s="134"/>
      <c r="Z670" s="135"/>
      <c r="AA670" s="136"/>
      <c r="AB670" s="83"/>
      <c r="AC670" s="83"/>
      <c r="AD670" s="21"/>
    </row>
    <row r="671" spans="1:30" ht="15.75" x14ac:dyDescent="0.2">
      <c r="A671" s="108">
        <v>29</v>
      </c>
      <c r="B671" s="123" t="s">
        <v>195</v>
      </c>
      <c r="C671" s="137" t="s">
        <v>299</v>
      </c>
      <c r="D671" s="109" t="s">
        <v>428</v>
      </c>
      <c r="E671" s="109" t="s">
        <v>300</v>
      </c>
      <c r="F671" s="162">
        <v>8111.88</v>
      </c>
      <c r="G671" s="143" t="s">
        <v>301</v>
      </c>
      <c r="H671" s="109" t="s">
        <v>200</v>
      </c>
      <c r="I671" s="162">
        <v>266.39999999999998</v>
      </c>
      <c r="J671" s="95">
        <v>29.23</v>
      </c>
      <c r="K671" s="195">
        <v>45108</v>
      </c>
      <c r="L671" s="195">
        <v>45443</v>
      </c>
      <c r="M671" s="9">
        <f>N671+O671</f>
        <v>0</v>
      </c>
      <c r="N671" s="8">
        <v>0</v>
      </c>
      <c r="O671" s="8">
        <v>0</v>
      </c>
      <c r="P671" s="149" t="s">
        <v>197</v>
      </c>
      <c r="Q671" s="42" t="s">
        <v>4</v>
      </c>
      <c r="R671" s="31"/>
      <c r="S671" s="28">
        <f>T671+U671</f>
        <v>23362.2</v>
      </c>
      <c r="T671" s="28">
        <v>11681.1</v>
      </c>
      <c r="U671" s="28">
        <v>11681.1</v>
      </c>
      <c r="V671" s="29">
        <f>X671</f>
        <v>23362.2</v>
      </c>
      <c r="W671" s="28">
        <v>7787.4</v>
      </c>
      <c r="X671" s="28">
        <v>23362.2</v>
      </c>
      <c r="Y671" s="8">
        <f t="shared" ref="Y671:Z674" si="411">M671+S671-V671</f>
        <v>0</v>
      </c>
      <c r="Z671" s="8">
        <f t="shared" si="411"/>
        <v>3893.7000000000007</v>
      </c>
      <c r="AA671" s="8">
        <f>O671+U671-X671+W671</f>
        <v>-3893.7000000000007</v>
      </c>
      <c r="AB671" s="83" t="s">
        <v>125</v>
      </c>
      <c r="AC671" s="83"/>
      <c r="AD671" s="21"/>
    </row>
    <row r="672" spans="1:30" ht="15.75" x14ac:dyDescent="0.2">
      <c r="A672" s="108"/>
      <c r="B672" s="124"/>
      <c r="C672" s="138"/>
      <c r="D672" s="110"/>
      <c r="E672" s="110"/>
      <c r="F672" s="163"/>
      <c r="G672" s="144"/>
      <c r="H672" s="110"/>
      <c r="I672" s="163"/>
      <c r="J672" s="96"/>
      <c r="K672" s="196"/>
      <c r="L672" s="196"/>
      <c r="M672" s="8">
        <f>N672+O672</f>
        <v>0</v>
      </c>
      <c r="N672" s="8">
        <v>3893.7</v>
      </c>
      <c r="O672" s="8">
        <v>-3893.7</v>
      </c>
      <c r="P672" s="150"/>
      <c r="Q672" s="42" t="s">
        <v>5</v>
      </c>
      <c r="R672" s="32"/>
      <c r="S672" s="28">
        <f>T672+U672</f>
        <v>15574.8</v>
      </c>
      <c r="T672" s="28">
        <v>7787.4</v>
      </c>
      <c r="U672" s="28">
        <v>7787.4</v>
      </c>
      <c r="V672" s="29">
        <f>X672</f>
        <v>15574.8</v>
      </c>
      <c r="W672" s="28">
        <v>11681.1</v>
      </c>
      <c r="X672" s="28">
        <v>15574.8</v>
      </c>
      <c r="Y672" s="8">
        <f t="shared" si="411"/>
        <v>0</v>
      </c>
      <c r="Z672" s="8">
        <f t="shared" si="411"/>
        <v>0</v>
      </c>
      <c r="AA672" s="8">
        <f>O672+U672-X672+W672</f>
        <v>0</v>
      </c>
      <c r="AB672" s="83"/>
      <c r="AC672" s="83"/>
      <c r="AD672" s="21"/>
    </row>
    <row r="673" spans="1:30" ht="15.75" x14ac:dyDescent="0.2">
      <c r="A673" s="108"/>
      <c r="B673" s="124"/>
      <c r="C673" s="138"/>
      <c r="D673" s="110"/>
      <c r="E673" s="110"/>
      <c r="F673" s="163"/>
      <c r="G673" s="144"/>
      <c r="H673" s="110"/>
      <c r="I673" s="163"/>
      <c r="J673" s="96"/>
      <c r="K673" s="196"/>
      <c r="L673" s="196"/>
      <c r="M673" s="8">
        <f>N673+O673</f>
        <v>0</v>
      </c>
      <c r="N673" s="8">
        <v>3893.7</v>
      </c>
      <c r="O673" s="8">
        <v>-3893.7</v>
      </c>
      <c r="P673" s="150"/>
      <c r="Q673" s="42" t="s">
        <v>6</v>
      </c>
      <c r="R673" s="32"/>
      <c r="S673" s="28">
        <f>T673+U673</f>
        <v>0</v>
      </c>
      <c r="T673" s="28">
        <v>0</v>
      </c>
      <c r="U673" s="28">
        <v>0</v>
      </c>
      <c r="V673" s="29">
        <f>X673</f>
        <v>0</v>
      </c>
      <c r="W673" s="28">
        <v>0</v>
      </c>
      <c r="X673" s="28">
        <v>0</v>
      </c>
      <c r="Y673" s="8">
        <f t="shared" si="411"/>
        <v>0</v>
      </c>
      <c r="Z673" s="8">
        <f t="shared" si="411"/>
        <v>3893.7</v>
      </c>
      <c r="AA673" s="8">
        <f>O673+U673-X673+W673</f>
        <v>-3893.7</v>
      </c>
      <c r="AB673" s="83"/>
      <c r="AC673" s="83"/>
      <c r="AD673" s="21"/>
    </row>
    <row r="674" spans="1:30" ht="15.75" x14ac:dyDescent="0.2">
      <c r="A674" s="108"/>
      <c r="B674" s="124"/>
      <c r="C674" s="138"/>
      <c r="D674" s="110"/>
      <c r="E674" s="110"/>
      <c r="F674" s="163"/>
      <c r="G674" s="144"/>
      <c r="H674" s="110"/>
      <c r="I674" s="163"/>
      <c r="J674" s="96"/>
      <c r="K674" s="196"/>
      <c r="L674" s="196"/>
      <c r="M674" s="8">
        <f>N674+O674</f>
        <v>0</v>
      </c>
      <c r="N674" s="8">
        <v>3893.7</v>
      </c>
      <c r="O674" s="8">
        <v>-3893.7</v>
      </c>
      <c r="P674" s="150"/>
      <c r="Q674" s="42" t="s">
        <v>7</v>
      </c>
      <c r="R674" s="32"/>
      <c r="S674" s="28">
        <f>T674+U674</f>
        <v>0</v>
      </c>
      <c r="T674" s="28">
        <v>0</v>
      </c>
      <c r="U674" s="28">
        <v>0</v>
      </c>
      <c r="V674" s="29">
        <f>X674</f>
        <v>0</v>
      </c>
      <c r="W674" s="28">
        <v>0</v>
      </c>
      <c r="X674" s="28">
        <v>0</v>
      </c>
      <c r="Y674" s="8">
        <f t="shared" si="411"/>
        <v>0</v>
      </c>
      <c r="Z674" s="8">
        <f t="shared" si="411"/>
        <v>3893.7</v>
      </c>
      <c r="AA674" s="8">
        <f>O674+U674-X674+W674</f>
        <v>-3893.7</v>
      </c>
      <c r="AB674" s="83"/>
      <c r="AC674" s="83"/>
      <c r="AD674" s="21"/>
    </row>
    <row r="675" spans="1:30" ht="15.75" x14ac:dyDescent="0.2">
      <c r="A675" s="108"/>
      <c r="B675" s="125"/>
      <c r="C675" s="139"/>
      <c r="D675" s="111"/>
      <c r="E675" s="111"/>
      <c r="F675" s="164"/>
      <c r="G675" s="145"/>
      <c r="H675" s="111"/>
      <c r="I675" s="164"/>
      <c r="J675" s="97"/>
      <c r="K675" s="197"/>
      <c r="L675" s="197"/>
      <c r="M675" s="120"/>
      <c r="N675" s="121"/>
      <c r="O675" s="122"/>
      <c r="P675" s="151"/>
      <c r="Q675" s="33" t="s">
        <v>3</v>
      </c>
      <c r="R675" s="48">
        <f>R674</f>
        <v>0</v>
      </c>
      <c r="S675" s="30">
        <f t="shared" ref="S675:X675" si="412">SUM(S671:S674)</f>
        <v>38937</v>
      </c>
      <c r="T675" s="30">
        <f t="shared" si="412"/>
        <v>19468.5</v>
      </c>
      <c r="U675" s="30">
        <f t="shared" si="412"/>
        <v>19468.5</v>
      </c>
      <c r="V675" s="30">
        <f t="shared" si="412"/>
        <v>38937</v>
      </c>
      <c r="W675" s="30">
        <f t="shared" si="412"/>
        <v>19468.5</v>
      </c>
      <c r="X675" s="30">
        <f t="shared" si="412"/>
        <v>38937</v>
      </c>
      <c r="Y675" s="134"/>
      <c r="Z675" s="135"/>
      <c r="AA675" s="136"/>
      <c r="AB675" s="83"/>
      <c r="AC675" s="83"/>
      <c r="AD675" s="21"/>
    </row>
    <row r="676" spans="1:30" ht="15.75" x14ac:dyDescent="0.2">
      <c r="A676" s="108">
        <v>30</v>
      </c>
      <c r="B676" s="123" t="s">
        <v>195</v>
      </c>
      <c r="C676" s="137" t="s">
        <v>201</v>
      </c>
      <c r="D676" s="109" t="s">
        <v>302</v>
      </c>
      <c r="E676" s="109" t="s">
        <v>65</v>
      </c>
      <c r="F676" s="162">
        <v>938.15</v>
      </c>
      <c r="G676" s="143" t="s">
        <v>303</v>
      </c>
      <c r="H676" s="109" t="s">
        <v>200</v>
      </c>
      <c r="I676" s="162">
        <v>64.7</v>
      </c>
      <c r="J676" s="95">
        <v>26.1</v>
      </c>
      <c r="K676" s="195">
        <v>45108</v>
      </c>
      <c r="L676" s="195">
        <v>45443</v>
      </c>
      <c r="M676" s="9">
        <f>N676+O676</f>
        <v>0</v>
      </c>
      <c r="N676" s="8">
        <v>0</v>
      </c>
      <c r="O676" s="8">
        <v>0</v>
      </c>
      <c r="P676" s="149" t="s">
        <v>197</v>
      </c>
      <c r="Q676" s="42" t="s">
        <v>4</v>
      </c>
      <c r="R676" s="31"/>
      <c r="S676" s="28">
        <f>T676+U676</f>
        <v>5066.01</v>
      </c>
      <c r="T676" s="28">
        <v>2533.02</v>
      </c>
      <c r="U676" s="28">
        <v>2532.9899999999998</v>
      </c>
      <c r="V676" s="29">
        <f>X676</f>
        <v>5066.01</v>
      </c>
      <c r="W676" s="28">
        <v>1688.68</v>
      </c>
      <c r="X676" s="28">
        <v>5066.01</v>
      </c>
      <c r="Y676" s="8">
        <f t="shared" ref="Y676:Z679" si="413">M676+S676-V676</f>
        <v>0</v>
      </c>
      <c r="Z676" s="8">
        <f t="shared" si="413"/>
        <v>844.33999999999992</v>
      </c>
      <c r="AA676" s="8">
        <f>O676+U676-X676+W676</f>
        <v>-844.34000000000037</v>
      </c>
      <c r="AB676" s="83" t="s">
        <v>125</v>
      </c>
      <c r="AC676" s="83"/>
      <c r="AD676" s="21"/>
    </row>
    <row r="677" spans="1:30" ht="15.75" x14ac:dyDescent="0.2">
      <c r="A677" s="108"/>
      <c r="B677" s="124"/>
      <c r="C677" s="138"/>
      <c r="D677" s="110"/>
      <c r="E677" s="110"/>
      <c r="F677" s="163"/>
      <c r="G677" s="144"/>
      <c r="H677" s="110"/>
      <c r="I677" s="163"/>
      <c r="J677" s="96"/>
      <c r="K677" s="196"/>
      <c r="L677" s="196"/>
      <c r="M677" s="8">
        <f>N677+O677</f>
        <v>0</v>
      </c>
      <c r="N677" s="8">
        <v>844.34</v>
      </c>
      <c r="O677" s="8">
        <v>-844.34</v>
      </c>
      <c r="P677" s="150"/>
      <c r="Q677" s="42" t="s">
        <v>5</v>
      </c>
      <c r="R677" s="32"/>
      <c r="S677" s="28">
        <f>T677+U677</f>
        <v>3377.36</v>
      </c>
      <c r="T677" s="28">
        <v>1688.68</v>
      </c>
      <c r="U677" s="28">
        <v>1688.68</v>
      </c>
      <c r="V677" s="29">
        <f>X677</f>
        <v>3377.34</v>
      </c>
      <c r="W677" s="28">
        <v>2533.02</v>
      </c>
      <c r="X677" s="28">
        <v>3377.34</v>
      </c>
      <c r="Y677" s="8">
        <f t="shared" si="413"/>
        <v>1.999999999998181E-2</v>
      </c>
      <c r="Z677" s="8">
        <f t="shared" si="413"/>
        <v>0</v>
      </c>
      <c r="AA677" s="8">
        <f>O677+U677-X677+W677</f>
        <v>1.999999999998181E-2</v>
      </c>
      <c r="AB677" s="83"/>
      <c r="AC677" s="83"/>
      <c r="AD677" s="21"/>
    </row>
    <row r="678" spans="1:30" ht="15.75" x14ac:dyDescent="0.2">
      <c r="A678" s="108"/>
      <c r="B678" s="124"/>
      <c r="C678" s="138"/>
      <c r="D678" s="110"/>
      <c r="E678" s="110"/>
      <c r="F678" s="163"/>
      <c r="G678" s="144"/>
      <c r="H678" s="110"/>
      <c r="I678" s="163"/>
      <c r="J678" s="96"/>
      <c r="K678" s="196"/>
      <c r="L678" s="196"/>
      <c r="M678" s="8">
        <f>N678+O678</f>
        <v>0</v>
      </c>
      <c r="N678" s="8">
        <v>844.34</v>
      </c>
      <c r="O678" s="8">
        <v>-844.34</v>
      </c>
      <c r="P678" s="150"/>
      <c r="Q678" s="42" t="s">
        <v>6</v>
      </c>
      <c r="R678" s="32"/>
      <c r="S678" s="28">
        <f>T678+U678</f>
        <v>0</v>
      </c>
      <c r="T678" s="28">
        <v>0</v>
      </c>
      <c r="U678" s="28">
        <v>0</v>
      </c>
      <c r="V678" s="29">
        <f>X678</f>
        <v>0</v>
      </c>
      <c r="W678" s="28">
        <v>0</v>
      </c>
      <c r="X678" s="28">
        <v>0</v>
      </c>
      <c r="Y678" s="8">
        <f t="shared" si="413"/>
        <v>0</v>
      </c>
      <c r="Z678" s="8">
        <f t="shared" si="413"/>
        <v>844.34</v>
      </c>
      <c r="AA678" s="8">
        <f>O678+U678-X678+W678</f>
        <v>-844.34</v>
      </c>
      <c r="AB678" s="83"/>
      <c r="AC678" s="83"/>
      <c r="AD678" s="21"/>
    </row>
    <row r="679" spans="1:30" ht="15.75" x14ac:dyDescent="0.2">
      <c r="A679" s="108"/>
      <c r="B679" s="124"/>
      <c r="C679" s="138"/>
      <c r="D679" s="110"/>
      <c r="E679" s="110"/>
      <c r="F679" s="163"/>
      <c r="G679" s="144"/>
      <c r="H679" s="110"/>
      <c r="I679" s="163"/>
      <c r="J679" s="96"/>
      <c r="K679" s="196"/>
      <c r="L679" s="196"/>
      <c r="M679" s="8">
        <f>N679+O679</f>
        <v>0</v>
      </c>
      <c r="N679" s="8">
        <v>844.34</v>
      </c>
      <c r="O679" s="8">
        <v>-844.34</v>
      </c>
      <c r="P679" s="150"/>
      <c r="Q679" s="42" t="s">
        <v>7</v>
      </c>
      <c r="R679" s="32"/>
      <c r="S679" s="28">
        <f>T679+U679</f>
        <v>0</v>
      </c>
      <c r="T679" s="28">
        <v>0</v>
      </c>
      <c r="U679" s="28">
        <v>0</v>
      </c>
      <c r="V679" s="29">
        <f>X679</f>
        <v>0</v>
      </c>
      <c r="W679" s="28">
        <v>0</v>
      </c>
      <c r="X679" s="28">
        <v>0</v>
      </c>
      <c r="Y679" s="8">
        <f t="shared" si="413"/>
        <v>0</v>
      </c>
      <c r="Z679" s="8">
        <f t="shared" si="413"/>
        <v>844.34</v>
      </c>
      <c r="AA679" s="8">
        <f>O679+U679-X679+W679</f>
        <v>-844.34</v>
      </c>
      <c r="AB679" s="83"/>
      <c r="AC679" s="83"/>
      <c r="AD679" s="21"/>
    </row>
    <row r="680" spans="1:30" ht="15.75" x14ac:dyDescent="0.2">
      <c r="A680" s="108"/>
      <c r="B680" s="125"/>
      <c r="C680" s="139"/>
      <c r="D680" s="111"/>
      <c r="E680" s="111"/>
      <c r="F680" s="164"/>
      <c r="G680" s="145"/>
      <c r="H680" s="111"/>
      <c r="I680" s="164"/>
      <c r="J680" s="97"/>
      <c r="K680" s="197"/>
      <c r="L680" s="197"/>
      <c r="M680" s="120"/>
      <c r="N680" s="121"/>
      <c r="O680" s="122"/>
      <c r="P680" s="151"/>
      <c r="Q680" s="33" t="s">
        <v>3</v>
      </c>
      <c r="R680" s="48">
        <f>R679</f>
        <v>0</v>
      </c>
      <c r="S680" s="30">
        <f t="shared" ref="S680:X680" si="414">SUM(S676:S679)</f>
        <v>8443.3700000000008</v>
      </c>
      <c r="T680" s="30">
        <f t="shared" si="414"/>
        <v>4221.7</v>
      </c>
      <c r="U680" s="30">
        <f t="shared" si="414"/>
        <v>4221.67</v>
      </c>
      <c r="V680" s="30">
        <f t="shared" si="414"/>
        <v>8443.35</v>
      </c>
      <c r="W680" s="30">
        <f t="shared" si="414"/>
        <v>4221.7</v>
      </c>
      <c r="X680" s="30">
        <f t="shared" si="414"/>
        <v>8443.35</v>
      </c>
      <c r="Y680" s="134"/>
      <c r="Z680" s="135"/>
      <c r="AA680" s="136"/>
      <c r="AB680" s="83"/>
      <c r="AC680" s="83"/>
      <c r="AD680" s="21"/>
    </row>
    <row r="681" spans="1:30" ht="15.75" customHeight="1" x14ac:dyDescent="0.2">
      <c r="A681" s="108">
        <v>31</v>
      </c>
      <c r="B681" s="123" t="s">
        <v>195</v>
      </c>
      <c r="C681" s="137" t="s">
        <v>304</v>
      </c>
      <c r="D681" s="109" t="s">
        <v>306</v>
      </c>
      <c r="E681" s="109" t="s">
        <v>65</v>
      </c>
      <c r="F681" s="162">
        <v>922.2</v>
      </c>
      <c r="G681" s="143" t="s">
        <v>305</v>
      </c>
      <c r="H681" s="109" t="s">
        <v>200</v>
      </c>
      <c r="I681" s="162">
        <v>63.6</v>
      </c>
      <c r="J681" s="95">
        <v>26.1</v>
      </c>
      <c r="K681" s="195">
        <v>45108</v>
      </c>
      <c r="L681" s="195">
        <v>45443</v>
      </c>
      <c r="M681" s="9">
        <f>N681+O681</f>
        <v>0</v>
      </c>
      <c r="N681" s="8">
        <v>0</v>
      </c>
      <c r="O681" s="8">
        <v>0</v>
      </c>
      <c r="P681" s="149" t="s">
        <v>197</v>
      </c>
      <c r="Q681" s="42" t="s">
        <v>4</v>
      </c>
      <c r="R681" s="31"/>
      <c r="S681" s="28">
        <f>T681+U681</f>
        <v>4979.88</v>
      </c>
      <c r="T681" s="28">
        <v>2489.94</v>
      </c>
      <c r="U681" s="28">
        <v>2489.94</v>
      </c>
      <c r="V681" s="29">
        <f>X681</f>
        <v>4979.88</v>
      </c>
      <c r="W681" s="28">
        <v>1659.96</v>
      </c>
      <c r="X681" s="28">
        <v>4979.88</v>
      </c>
      <c r="Y681" s="8">
        <f t="shared" ref="Y681:Z684" si="415">M681+S681-V681</f>
        <v>0</v>
      </c>
      <c r="Z681" s="8">
        <f t="shared" si="415"/>
        <v>829.98</v>
      </c>
      <c r="AA681" s="8">
        <f>O681+U681-X681+W681</f>
        <v>-829.98</v>
      </c>
      <c r="AB681" s="83" t="s">
        <v>125</v>
      </c>
      <c r="AC681" s="83"/>
      <c r="AD681" s="21"/>
    </row>
    <row r="682" spans="1:30" ht="15.75" x14ac:dyDescent="0.2">
      <c r="A682" s="108"/>
      <c r="B682" s="124"/>
      <c r="C682" s="138"/>
      <c r="D682" s="110"/>
      <c r="E682" s="110"/>
      <c r="F682" s="163"/>
      <c r="G682" s="144"/>
      <c r="H682" s="110"/>
      <c r="I682" s="163"/>
      <c r="J682" s="96"/>
      <c r="K682" s="196"/>
      <c r="L682" s="196"/>
      <c r="M682" s="8">
        <f>N682+O682</f>
        <v>0</v>
      </c>
      <c r="N682" s="8">
        <v>829.98</v>
      </c>
      <c r="O682" s="8">
        <v>-829.98</v>
      </c>
      <c r="P682" s="150"/>
      <c r="Q682" s="42" t="s">
        <v>5</v>
      </c>
      <c r="R682" s="32"/>
      <c r="S682" s="28">
        <f>T682+U682</f>
        <v>1659.96</v>
      </c>
      <c r="T682" s="28">
        <v>829.98</v>
      </c>
      <c r="U682" s="28">
        <v>829.98</v>
      </c>
      <c r="V682" s="29">
        <f>X682</f>
        <v>1659.96</v>
      </c>
      <c r="W682" s="28">
        <v>1659.96</v>
      </c>
      <c r="X682" s="28">
        <v>1659.96</v>
      </c>
      <c r="Y682" s="8">
        <f t="shared" si="415"/>
        <v>0</v>
      </c>
      <c r="Z682" s="8">
        <f t="shared" si="415"/>
        <v>0</v>
      </c>
      <c r="AA682" s="8">
        <f>O682+U682-X682+W682</f>
        <v>0</v>
      </c>
      <c r="AB682" s="83"/>
      <c r="AC682" s="83"/>
      <c r="AD682" s="21"/>
    </row>
    <row r="683" spans="1:30" ht="15.75" x14ac:dyDescent="0.2">
      <c r="A683" s="108"/>
      <c r="B683" s="124"/>
      <c r="C683" s="138"/>
      <c r="D683" s="110"/>
      <c r="E683" s="110"/>
      <c r="F683" s="163"/>
      <c r="G683" s="144"/>
      <c r="H683" s="110"/>
      <c r="I683" s="163"/>
      <c r="J683" s="96"/>
      <c r="K683" s="196"/>
      <c r="L683" s="196"/>
      <c r="M683" s="8">
        <f>N683+O683</f>
        <v>0</v>
      </c>
      <c r="N683" s="8">
        <v>829.98</v>
      </c>
      <c r="O683" s="8">
        <v>-829.98</v>
      </c>
      <c r="P683" s="150"/>
      <c r="Q683" s="42" t="s">
        <v>6</v>
      </c>
      <c r="R683" s="32"/>
      <c r="S683" s="28">
        <f>T683+U683</f>
        <v>0</v>
      </c>
      <c r="T683" s="28">
        <v>0</v>
      </c>
      <c r="U683" s="28">
        <v>0</v>
      </c>
      <c r="V683" s="29">
        <f>X683</f>
        <v>0</v>
      </c>
      <c r="W683" s="28">
        <v>0</v>
      </c>
      <c r="X683" s="28">
        <v>0</v>
      </c>
      <c r="Y683" s="8">
        <f t="shared" si="415"/>
        <v>0</v>
      </c>
      <c r="Z683" s="8">
        <f t="shared" si="415"/>
        <v>829.98</v>
      </c>
      <c r="AA683" s="8">
        <f>O683+U683-X683+W683</f>
        <v>-829.98</v>
      </c>
      <c r="AB683" s="83"/>
      <c r="AC683" s="83"/>
      <c r="AD683" s="21"/>
    </row>
    <row r="684" spans="1:30" ht="15.75" x14ac:dyDescent="0.2">
      <c r="A684" s="108"/>
      <c r="B684" s="124"/>
      <c r="C684" s="138"/>
      <c r="D684" s="110"/>
      <c r="E684" s="110"/>
      <c r="F684" s="163"/>
      <c r="G684" s="144"/>
      <c r="H684" s="110"/>
      <c r="I684" s="163"/>
      <c r="J684" s="96"/>
      <c r="K684" s="196"/>
      <c r="L684" s="196"/>
      <c r="M684" s="8">
        <f>N684+O684</f>
        <v>0</v>
      </c>
      <c r="N684" s="8">
        <v>829.98</v>
      </c>
      <c r="O684" s="8">
        <v>-829.98</v>
      </c>
      <c r="P684" s="150"/>
      <c r="Q684" s="42" t="s">
        <v>7</v>
      </c>
      <c r="R684" s="32"/>
      <c r="S684" s="28">
        <f>T684+U684</f>
        <v>0</v>
      </c>
      <c r="T684" s="28">
        <v>0</v>
      </c>
      <c r="U684" s="28">
        <v>0</v>
      </c>
      <c r="V684" s="29">
        <f>X684</f>
        <v>0</v>
      </c>
      <c r="W684" s="28">
        <v>0</v>
      </c>
      <c r="X684" s="28">
        <v>0</v>
      </c>
      <c r="Y684" s="8">
        <f t="shared" si="415"/>
        <v>0</v>
      </c>
      <c r="Z684" s="8">
        <f t="shared" si="415"/>
        <v>829.98</v>
      </c>
      <c r="AA684" s="8">
        <f>O684+U684-X684+W684</f>
        <v>-829.98</v>
      </c>
      <c r="AB684" s="83"/>
      <c r="AC684" s="83"/>
      <c r="AD684" s="21"/>
    </row>
    <row r="685" spans="1:30" ht="15.75" x14ac:dyDescent="0.2">
      <c r="A685" s="108"/>
      <c r="B685" s="125"/>
      <c r="C685" s="139"/>
      <c r="D685" s="111"/>
      <c r="E685" s="111"/>
      <c r="F685" s="164"/>
      <c r="G685" s="145"/>
      <c r="H685" s="111"/>
      <c r="I685" s="164"/>
      <c r="J685" s="97"/>
      <c r="K685" s="197"/>
      <c r="L685" s="197"/>
      <c r="M685" s="120"/>
      <c r="N685" s="121"/>
      <c r="O685" s="122"/>
      <c r="P685" s="151"/>
      <c r="Q685" s="33" t="s">
        <v>3</v>
      </c>
      <c r="R685" s="48">
        <f>R684</f>
        <v>0</v>
      </c>
      <c r="S685" s="30">
        <f t="shared" ref="S685:X685" si="416">SUM(S681:S684)</f>
        <v>6639.84</v>
      </c>
      <c r="T685" s="30">
        <f t="shared" si="416"/>
        <v>3319.92</v>
      </c>
      <c r="U685" s="30">
        <f t="shared" si="416"/>
        <v>3319.92</v>
      </c>
      <c r="V685" s="30">
        <f t="shared" si="416"/>
        <v>6639.84</v>
      </c>
      <c r="W685" s="30">
        <f t="shared" si="416"/>
        <v>3319.92</v>
      </c>
      <c r="X685" s="30">
        <f t="shared" si="416"/>
        <v>6639.84</v>
      </c>
      <c r="Y685" s="134"/>
      <c r="Z685" s="135"/>
      <c r="AA685" s="136"/>
      <c r="AB685" s="83"/>
      <c r="AC685" s="83"/>
      <c r="AD685" s="21"/>
    </row>
    <row r="686" spans="1:30" ht="15.75" customHeight="1" x14ac:dyDescent="0.2">
      <c r="A686" s="108">
        <v>32</v>
      </c>
      <c r="B686" s="123" t="s">
        <v>195</v>
      </c>
      <c r="C686" s="137" t="s">
        <v>307</v>
      </c>
      <c r="D686" s="109" t="s">
        <v>308</v>
      </c>
      <c r="E686" s="109" t="s">
        <v>300</v>
      </c>
      <c r="F686" s="162">
        <v>730.8</v>
      </c>
      <c r="G686" s="143" t="s">
        <v>309</v>
      </c>
      <c r="H686" s="109" t="s">
        <v>310</v>
      </c>
      <c r="I686" s="162">
        <v>24</v>
      </c>
      <c r="J686" s="95">
        <v>64.73</v>
      </c>
      <c r="K686" s="195">
        <v>45108</v>
      </c>
      <c r="L686" s="195">
        <v>46904</v>
      </c>
      <c r="M686" s="9">
        <f>N686+O686</f>
        <v>0</v>
      </c>
      <c r="N686" s="8">
        <v>0</v>
      </c>
      <c r="O686" s="8">
        <v>0</v>
      </c>
      <c r="P686" s="149" t="s">
        <v>197</v>
      </c>
      <c r="Q686" s="42" t="s">
        <v>4</v>
      </c>
      <c r="R686" s="31"/>
      <c r="S686" s="28">
        <f>T686+U686</f>
        <v>4660.41</v>
      </c>
      <c r="T686" s="28">
        <v>2330.2199999999998</v>
      </c>
      <c r="U686" s="28">
        <v>2330.19</v>
      </c>
      <c r="V686" s="29">
        <f>X686</f>
        <v>4660.41</v>
      </c>
      <c r="W686" s="28">
        <v>1553.48</v>
      </c>
      <c r="X686" s="28">
        <v>4660.41</v>
      </c>
      <c r="Y686" s="8">
        <f t="shared" ref="Y686:Z689" si="417">M686+S686-V686</f>
        <v>0</v>
      </c>
      <c r="Z686" s="8">
        <f t="shared" si="417"/>
        <v>776.73999999999978</v>
      </c>
      <c r="AA686" s="8">
        <f>O686+U686-X686+W686</f>
        <v>-776.73999999999978</v>
      </c>
      <c r="AB686" s="83" t="s">
        <v>125</v>
      </c>
      <c r="AC686" s="83"/>
      <c r="AD686" s="21"/>
    </row>
    <row r="687" spans="1:30" ht="15.75" x14ac:dyDescent="0.2">
      <c r="A687" s="108"/>
      <c r="B687" s="124"/>
      <c r="C687" s="138"/>
      <c r="D687" s="110"/>
      <c r="E687" s="110"/>
      <c r="F687" s="163"/>
      <c r="G687" s="144"/>
      <c r="H687" s="110"/>
      <c r="I687" s="163"/>
      <c r="J687" s="96"/>
      <c r="K687" s="196"/>
      <c r="L687" s="196"/>
      <c r="M687" s="8">
        <f>N687+O687</f>
        <v>0</v>
      </c>
      <c r="N687" s="8">
        <v>776.74</v>
      </c>
      <c r="O687" s="8">
        <v>-776.74</v>
      </c>
      <c r="P687" s="150"/>
      <c r="Q687" s="42" t="s">
        <v>5</v>
      </c>
      <c r="R687" s="32"/>
      <c r="S687" s="28">
        <f>T687+U687</f>
        <v>4660.41</v>
      </c>
      <c r="T687" s="28">
        <v>2330.2199999999998</v>
      </c>
      <c r="U687" s="28">
        <v>2330.19</v>
      </c>
      <c r="V687" s="29">
        <f>X687</f>
        <v>1553.47</v>
      </c>
      <c r="W687" s="28">
        <v>3106.96</v>
      </c>
      <c r="X687" s="28">
        <v>1553.47</v>
      </c>
      <c r="Y687" s="8">
        <f t="shared" si="417"/>
        <v>3106.9399999999996</v>
      </c>
      <c r="Z687" s="8">
        <f t="shared" si="417"/>
        <v>0</v>
      </c>
      <c r="AA687" s="8">
        <f>O687+U687-X687+W687</f>
        <v>3106.94</v>
      </c>
      <c r="AB687" s="83"/>
      <c r="AC687" s="83"/>
      <c r="AD687" s="21"/>
    </row>
    <row r="688" spans="1:30" ht="15.75" x14ac:dyDescent="0.2">
      <c r="A688" s="108"/>
      <c r="B688" s="124"/>
      <c r="C688" s="138"/>
      <c r="D688" s="110"/>
      <c r="E688" s="110"/>
      <c r="F688" s="163"/>
      <c r="G688" s="144"/>
      <c r="H688" s="110"/>
      <c r="I688" s="163"/>
      <c r="J688" s="96"/>
      <c r="K688" s="196"/>
      <c r="L688" s="196"/>
      <c r="M688" s="8">
        <f>N688+O688</f>
        <v>0</v>
      </c>
      <c r="N688" s="8">
        <v>776.74</v>
      </c>
      <c r="O688" s="8">
        <v>-776.74</v>
      </c>
      <c r="P688" s="150"/>
      <c r="Q688" s="42" t="s">
        <v>6</v>
      </c>
      <c r="R688" s="32"/>
      <c r="S688" s="28">
        <f>T688+U688</f>
        <v>4660.41</v>
      </c>
      <c r="T688" s="28">
        <v>2330.2199999999998</v>
      </c>
      <c r="U688" s="28">
        <v>2330.19</v>
      </c>
      <c r="V688" s="29">
        <f>X688</f>
        <v>4660.41</v>
      </c>
      <c r="W688" s="28">
        <v>2330.2199999999998</v>
      </c>
      <c r="X688" s="28">
        <v>4660.41</v>
      </c>
      <c r="Y688" s="8">
        <f t="shared" si="417"/>
        <v>0</v>
      </c>
      <c r="Z688" s="8">
        <f t="shared" si="417"/>
        <v>776.74000000000024</v>
      </c>
      <c r="AA688" s="8">
        <f>O688+U688-X688+W688</f>
        <v>-776.74000000000024</v>
      </c>
      <c r="AB688" s="83"/>
      <c r="AC688" s="83"/>
      <c r="AD688" s="21"/>
    </row>
    <row r="689" spans="1:30" ht="15.75" x14ac:dyDescent="0.2">
      <c r="A689" s="108"/>
      <c r="B689" s="124"/>
      <c r="C689" s="138"/>
      <c r="D689" s="110"/>
      <c r="E689" s="110"/>
      <c r="F689" s="163"/>
      <c r="G689" s="144"/>
      <c r="H689" s="110"/>
      <c r="I689" s="163"/>
      <c r="J689" s="96"/>
      <c r="K689" s="196"/>
      <c r="L689" s="196"/>
      <c r="M689" s="8">
        <f>N689+O689</f>
        <v>0</v>
      </c>
      <c r="N689" s="8">
        <v>776.74</v>
      </c>
      <c r="O689" s="8">
        <v>-776.74</v>
      </c>
      <c r="P689" s="150"/>
      <c r="Q689" s="42" t="s">
        <v>7</v>
      </c>
      <c r="R689" s="32"/>
      <c r="S689" s="28">
        <f>T689+U689</f>
        <v>4660.41</v>
      </c>
      <c r="T689" s="28">
        <v>2330.2199999999998</v>
      </c>
      <c r="U689" s="28">
        <v>2330.19</v>
      </c>
      <c r="V689" s="29">
        <f>X689</f>
        <v>7767.35</v>
      </c>
      <c r="W689" s="28">
        <v>2330.2199999999998</v>
      </c>
      <c r="X689" s="28">
        <v>7767.35</v>
      </c>
      <c r="Y689" s="8">
        <f t="shared" si="417"/>
        <v>-3106.9400000000005</v>
      </c>
      <c r="Z689" s="8">
        <f t="shared" si="417"/>
        <v>776.74000000000024</v>
      </c>
      <c r="AA689" s="8">
        <f>O689+U689-X689+W689</f>
        <v>-3883.6800000000007</v>
      </c>
      <c r="AB689" s="83"/>
      <c r="AC689" s="83"/>
      <c r="AD689" s="21"/>
    </row>
    <row r="690" spans="1:30" ht="15.75" x14ac:dyDescent="0.2">
      <c r="A690" s="108"/>
      <c r="B690" s="125"/>
      <c r="C690" s="139"/>
      <c r="D690" s="111"/>
      <c r="E690" s="111"/>
      <c r="F690" s="164"/>
      <c r="G690" s="145"/>
      <c r="H690" s="111"/>
      <c r="I690" s="164"/>
      <c r="J690" s="97"/>
      <c r="K690" s="197"/>
      <c r="L690" s="197"/>
      <c r="M690" s="120"/>
      <c r="N690" s="121"/>
      <c r="O690" s="122"/>
      <c r="P690" s="151"/>
      <c r="Q690" s="33" t="s">
        <v>3</v>
      </c>
      <c r="R690" s="48">
        <f>R689</f>
        <v>0</v>
      </c>
      <c r="S690" s="30">
        <f t="shared" ref="S690:X690" si="418">SUM(S686:S689)</f>
        <v>18641.64</v>
      </c>
      <c r="T690" s="30">
        <f t="shared" si="418"/>
        <v>9320.8799999999992</v>
      </c>
      <c r="U690" s="30">
        <f t="shared" si="418"/>
        <v>9320.76</v>
      </c>
      <c r="V690" s="30">
        <f t="shared" si="418"/>
        <v>18641.64</v>
      </c>
      <c r="W690" s="30">
        <f t="shared" si="418"/>
        <v>9320.8799999999992</v>
      </c>
      <c r="X690" s="30">
        <f t="shared" si="418"/>
        <v>18641.64</v>
      </c>
      <c r="Y690" s="134"/>
      <c r="Z690" s="135"/>
      <c r="AA690" s="136"/>
      <c r="AB690" s="83"/>
      <c r="AC690" s="83"/>
      <c r="AD690" s="21"/>
    </row>
    <row r="691" spans="1:30" ht="15.75" customHeight="1" x14ac:dyDescent="0.2">
      <c r="A691" s="108">
        <v>33</v>
      </c>
      <c r="B691" s="123" t="s">
        <v>195</v>
      </c>
      <c r="C691" s="137" t="s">
        <v>203</v>
      </c>
      <c r="D691" s="109" t="s">
        <v>431</v>
      </c>
      <c r="E691" s="109" t="s">
        <v>300</v>
      </c>
      <c r="F691" s="162">
        <v>2877.53</v>
      </c>
      <c r="G691" s="143" t="s">
        <v>311</v>
      </c>
      <c r="H691" s="109" t="s">
        <v>205</v>
      </c>
      <c r="I691" s="162">
        <v>94.5</v>
      </c>
      <c r="J691" s="95">
        <v>13.05</v>
      </c>
      <c r="K691" s="195">
        <v>45108</v>
      </c>
      <c r="L691" s="195">
        <v>46904</v>
      </c>
      <c r="M691" s="9">
        <f>N691+O691</f>
        <v>0</v>
      </c>
      <c r="N691" s="8">
        <v>0</v>
      </c>
      <c r="O691" s="8">
        <v>0</v>
      </c>
      <c r="P691" s="149" t="s">
        <v>197</v>
      </c>
      <c r="Q691" s="42" t="s">
        <v>4</v>
      </c>
      <c r="R691" s="31"/>
      <c r="S691" s="28">
        <f>T691+U691</f>
        <v>3699.6899999999996</v>
      </c>
      <c r="T691" s="28">
        <v>1849.86</v>
      </c>
      <c r="U691" s="28">
        <v>1849.83</v>
      </c>
      <c r="V691" s="29">
        <f>X691</f>
        <v>3699.69</v>
      </c>
      <c r="W691" s="28">
        <v>1233.24</v>
      </c>
      <c r="X691" s="28">
        <v>3699.69</v>
      </c>
      <c r="Y691" s="8">
        <f t="shared" ref="Y691:Z694" si="419">M691+S691-V691</f>
        <v>0</v>
      </c>
      <c r="Z691" s="8">
        <f t="shared" si="419"/>
        <v>616.61999999999989</v>
      </c>
      <c r="AA691" s="8">
        <f>O691+U691-X691+W691</f>
        <v>-616.62000000000012</v>
      </c>
      <c r="AB691" s="83" t="s">
        <v>125</v>
      </c>
      <c r="AC691" s="83"/>
      <c r="AD691" s="21"/>
    </row>
    <row r="692" spans="1:30" ht="15.75" x14ac:dyDescent="0.2">
      <c r="A692" s="108"/>
      <c r="B692" s="124"/>
      <c r="C692" s="138"/>
      <c r="D692" s="110"/>
      <c r="E692" s="110"/>
      <c r="F692" s="163"/>
      <c r="G692" s="144"/>
      <c r="H692" s="110"/>
      <c r="I692" s="163"/>
      <c r="J692" s="96"/>
      <c r="K692" s="196"/>
      <c r="L692" s="196"/>
      <c r="M692" s="8">
        <f>N692+O692</f>
        <v>0</v>
      </c>
      <c r="N692" s="8">
        <v>616.62</v>
      </c>
      <c r="O692" s="8">
        <v>-616.62</v>
      </c>
      <c r="P692" s="150"/>
      <c r="Q692" s="42" t="s">
        <v>5</v>
      </c>
      <c r="R692" s="32"/>
      <c r="S692" s="28">
        <f>T692+U692</f>
        <v>3699.6899999999996</v>
      </c>
      <c r="T692" s="28">
        <v>1849.86</v>
      </c>
      <c r="U692" s="28">
        <v>1849.83</v>
      </c>
      <c r="V692" s="29">
        <f>X692</f>
        <v>4728.8</v>
      </c>
      <c r="W692" s="28">
        <v>2466.48</v>
      </c>
      <c r="X692" s="28">
        <v>4728.8</v>
      </c>
      <c r="Y692" s="8">
        <f t="shared" si="419"/>
        <v>-1029.1100000000006</v>
      </c>
      <c r="Z692" s="8">
        <f t="shared" si="419"/>
        <v>0</v>
      </c>
      <c r="AA692" s="8">
        <f>O692+U692-X692+W692</f>
        <v>-1029.1100000000001</v>
      </c>
      <c r="AB692" s="83"/>
      <c r="AC692" s="83"/>
      <c r="AD692" s="21"/>
    </row>
    <row r="693" spans="1:30" ht="15.75" x14ac:dyDescent="0.2">
      <c r="A693" s="108"/>
      <c r="B693" s="124"/>
      <c r="C693" s="138"/>
      <c r="D693" s="110"/>
      <c r="E693" s="110"/>
      <c r="F693" s="163"/>
      <c r="G693" s="144"/>
      <c r="H693" s="110"/>
      <c r="I693" s="163"/>
      <c r="J693" s="96"/>
      <c r="K693" s="196"/>
      <c r="L693" s="196"/>
      <c r="M693" s="8">
        <f>N693+O693</f>
        <v>0</v>
      </c>
      <c r="N693" s="8">
        <v>616.62</v>
      </c>
      <c r="O693" s="8">
        <v>-616.62</v>
      </c>
      <c r="P693" s="150"/>
      <c r="Q693" s="42" t="s">
        <v>6</v>
      </c>
      <c r="R693" s="32"/>
      <c r="S693" s="28">
        <f>T693+U693</f>
        <v>0</v>
      </c>
      <c r="T693" s="28">
        <v>0</v>
      </c>
      <c r="U693" s="28">
        <v>0</v>
      </c>
      <c r="V693" s="29">
        <f>X693</f>
        <v>-1029.1099999999999</v>
      </c>
      <c r="W693" s="28">
        <v>0</v>
      </c>
      <c r="X693" s="28">
        <v>-1029.1099999999999</v>
      </c>
      <c r="Y693" s="8">
        <f t="shared" si="419"/>
        <v>1029.1099999999999</v>
      </c>
      <c r="Z693" s="8">
        <f t="shared" si="419"/>
        <v>616.62</v>
      </c>
      <c r="AA693" s="8">
        <f>O693+U693-X693+W693</f>
        <v>412.4899999999999</v>
      </c>
      <c r="AB693" s="83"/>
      <c r="AC693" s="83"/>
      <c r="AD693" s="21"/>
    </row>
    <row r="694" spans="1:30" ht="15.75" x14ac:dyDescent="0.2">
      <c r="A694" s="108"/>
      <c r="B694" s="124"/>
      <c r="C694" s="138"/>
      <c r="D694" s="110"/>
      <c r="E694" s="110"/>
      <c r="F694" s="163"/>
      <c r="G694" s="144"/>
      <c r="H694" s="110"/>
      <c r="I694" s="163"/>
      <c r="J694" s="96"/>
      <c r="K694" s="196"/>
      <c r="L694" s="196"/>
      <c r="M694" s="8">
        <f>N694+O694</f>
        <v>0</v>
      </c>
      <c r="N694" s="8">
        <v>616.62</v>
      </c>
      <c r="O694" s="8">
        <v>-616.62</v>
      </c>
      <c r="P694" s="150"/>
      <c r="Q694" s="42" t="s">
        <v>7</v>
      </c>
      <c r="R694" s="32"/>
      <c r="S694" s="28">
        <f>T694+U694</f>
        <v>0</v>
      </c>
      <c r="T694" s="28">
        <v>0</v>
      </c>
      <c r="U694" s="28">
        <v>0</v>
      </c>
      <c r="V694" s="29">
        <f>X694</f>
        <v>0</v>
      </c>
      <c r="W694" s="28">
        <v>0</v>
      </c>
      <c r="X694" s="28">
        <v>0</v>
      </c>
      <c r="Y694" s="8">
        <f t="shared" si="419"/>
        <v>0</v>
      </c>
      <c r="Z694" s="8">
        <f t="shared" si="419"/>
        <v>616.62</v>
      </c>
      <c r="AA694" s="8">
        <f>O694+U694-X694+W694</f>
        <v>-616.62</v>
      </c>
      <c r="AB694" s="83"/>
      <c r="AC694" s="83"/>
      <c r="AD694" s="21"/>
    </row>
    <row r="695" spans="1:30" ht="15.75" x14ac:dyDescent="0.2">
      <c r="A695" s="108"/>
      <c r="B695" s="125"/>
      <c r="C695" s="139"/>
      <c r="D695" s="111"/>
      <c r="E695" s="111"/>
      <c r="F695" s="164"/>
      <c r="G695" s="145"/>
      <c r="H695" s="111"/>
      <c r="I695" s="164"/>
      <c r="J695" s="97"/>
      <c r="K695" s="197"/>
      <c r="L695" s="197"/>
      <c r="M695" s="120"/>
      <c r="N695" s="121"/>
      <c r="O695" s="122"/>
      <c r="P695" s="151"/>
      <c r="Q695" s="33" t="s">
        <v>3</v>
      </c>
      <c r="R695" s="48">
        <f>R694</f>
        <v>0</v>
      </c>
      <c r="S695" s="30">
        <f t="shared" ref="S695:X695" si="420">SUM(S691:S694)</f>
        <v>7399.3799999999992</v>
      </c>
      <c r="T695" s="30">
        <f t="shared" si="420"/>
        <v>3699.72</v>
      </c>
      <c r="U695" s="30">
        <f t="shared" si="420"/>
        <v>3699.66</v>
      </c>
      <c r="V695" s="30">
        <f t="shared" si="420"/>
        <v>7399.38</v>
      </c>
      <c r="W695" s="30">
        <f t="shared" si="420"/>
        <v>3699.7200000000003</v>
      </c>
      <c r="X695" s="30">
        <f t="shared" si="420"/>
        <v>7399.38</v>
      </c>
      <c r="Y695" s="134"/>
      <c r="Z695" s="135"/>
      <c r="AA695" s="136"/>
      <c r="AB695" s="83"/>
      <c r="AC695" s="83"/>
      <c r="AD695" s="21"/>
    </row>
    <row r="696" spans="1:30" ht="15.75" x14ac:dyDescent="0.2">
      <c r="A696" s="108">
        <v>34</v>
      </c>
      <c r="B696" s="123" t="s">
        <v>195</v>
      </c>
      <c r="C696" s="137" t="s">
        <v>220</v>
      </c>
      <c r="D696" s="109" t="s">
        <v>312</v>
      </c>
      <c r="E696" s="109" t="s">
        <v>300</v>
      </c>
      <c r="F696" s="162">
        <v>5825.09</v>
      </c>
      <c r="G696" s="143" t="s">
        <v>313</v>
      </c>
      <c r="H696" s="109" t="s">
        <v>196</v>
      </c>
      <c r="I696" s="162">
        <v>191.3</v>
      </c>
      <c r="J696" s="95">
        <v>26.1</v>
      </c>
      <c r="K696" s="195">
        <v>45108</v>
      </c>
      <c r="L696" s="195">
        <v>46904</v>
      </c>
      <c r="M696" s="9">
        <f>N696+O696</f>
        <v>0</v>
      </c>
      <c r="N696" s="8">
        <v>0</v>
      </c>
      <c r="O696" s="8">
        <v>0</v>
      </c>
      <c r="P696" s="149" t="s">
        <v>197</v>
      </c>
      <c r="Q696" s="42" t="s">
        <v>4</v>
      </c>
      <c r="R696" s="31"/>
      <c r="S696" s="28">
        <f>T696+U696</f>
        <v>14978.79</v>
      </c>
      <c r="T696" s="28">
        <v>7489.41</v>
      </c>
      <c r="U696" s="28">
        <v>7489.38</v>
      </c>
      <c r="V696" s="29">
        <f>X696</f>
        <v>14978.79</v>
      </c>
      <c r="W696" s="28">
        <v>4992.9399999999996</v>
      </c>
      <c r="X696" s="28">
        <v>14978.79</v>
      </c>
      <c r="Y696" s="8">
        <f t="shared" ref="Y696:Z699" si="421">M696+S696-V696</f>
        <v>0</v>
      </c>
      <c r="Z696" s="8">
        <f t="shared" si="421"/>
        <v>2496.4700000000003</v>
      </c>
      <c r="AA696" s="8">
        <f>O696+U696-X696+W696</f>
        <v>-2496.4700000000012</v>
      </c>
      <c r="AB696" s="83" t="s">
        <v>125</v>
      </c>
      <c r="AC696" s="83"/>
      <c r="AD696" s="21"/>
    </row>
    <row r="697" spans="1:30" ht="15.75" x14ac:dyDescent="0.2">
      <c r="A697" s="108"/>
      <c r="B697" s="124"/>
      <c r="C697" s="138"/>
      <c r="D697" s="110"/>
      <c r="E697" s="110"/>
      <c r="F697" s="163"/>
      <c r="G697" s="144"/>
      <c r="H697" s="110"/>
      <c r="I697" s="163"/>
      <c r="J697" s="96"/>
      <c r="K697" s="196"/>
      <c r="L697" s="196"/>
      <c r="M697" s="8">
        <f>N697+O697</f>
        <v>0</v>
      </c>
      <c r="N697" s="8">
        <v>2496.4699999999998</v>
      </c>
      <c r="O697" s="8">
        <v>-2496.4699999999998</v>
      </c>
      <c r="P697" s="150"/>
      <c r="Q697" s="42" t="s">
        <v>5</v>
      </c>
      <c r="R697" s="32"/>
      <c r="S697" s="28">
        <f>T697+U697</f>
        <v>14978.79</v>
      </c>
      <c r="T697" s="28">
        <v>7489.41</v>
      </c>
      <c r="U697" s="28">
        <v>7489.38</v>
      </c>
      <c r="V697" s="29">
        <f>X697</f>
        <v>14978.79</v>
      </c>
      <c r="W697" s="28">
        <v>9985.8799999999992</v>
      </c>
      <c r="X697" s="28">
        <v>14978.79</v>
      </c>
      <c r="Y697" s="8">
        <f t="shared" si="421"/>
        <v>0</v>
      </c>
      <c r="Z697" s="8">
        <f t="shared" si="421"/>
        <v>0</v>
      </c>
      <c r="AA697" s="8">
        <f>O697+U697-X697+W697</f>
        <v>0</v>
      </c>
      <c r="AB697" s="83"/>
      <c r="AC697" s="83"/>
      <c r="AD697" s="21"/>
    </row>
    <row r="698" spans="1:30" ht="15.75" x14ac:dyDescent="0.2">
      <c r="A698" s="108"/>
      <c r="B698" s="124"/>
      <c r="C698" s="138"/>
      <c r="D698" s="110"/>
      <c r="E698" s="110"/>
      <c r="F698" s="163"/>
      <c r="G698" s="144"/>
      <c r="H698" s="110"/>
      <c r="I698" s="163"/>
      <c r="J698" s="96"/>
      <c r="K698" s="196"/>
      <c r="L698" s="196"/>
      <c r="M698" s="8">
        <f>N698+O698</f>
        <v>0</v>
      </c>
      <c r="N698" s="8">
        <v>2496.4699999999998</v>
      </c>
      <c r="O698" s="8">
        <v>-2496.4699999999998</v>
      </c>
      <c r="P698" s="150"/>
      <c r="Q698" s="42" t="s">
        <v>6</v>
      </c>
      <c r="R698" s="32"/>
      <c r="S698" s="28">
        <f>T698+U698</f>
        <v>14978.79</v>
      </c>
      <c r="T698" s="28">
        <v>7489.41</v>
      </c>
      <c r="U698" s="28">
        <v>7489.38</v>
      </c>
      <c r="V698" s="29">
        <f>X698</f>
        <v>14978.79</v>
      </c>
      <c r="W698" s="28">
        <v>7489.41</v>
      </c>
      <c r="X698" s="28">
        <v>14978.79</v>
      </c>
      <c r="Y698" s="8">
        <f t="shared" si="421"/>
        <v>0</v>
      </c>
      <c r="Z698" s="8">
        <f t="shared" si="421"/>
        <v>2496.4699999999993</v>
      </c>
      <c r="AA698" s="8">
        <f>O698+U698-X698+W698</f>
        <v>-2496.4700000000012</v>
      </c>
      <c r="AB698" s="83"/>
      <c r="AC698" s="83"/>
      <c r="AD698" s="21"/>
    </row>
    <row r="699" spans="1:30" ht="15.75" x14ac:dyDescent="0.2">
      <c r="A699" s="108"/>
      <c r="B699" s="124"/>
      <c r="C699" s="138"/>
      <c r="D699" s="110"/>
      <c r="E699" s="110"/>
      <c r="F699" s="163"/>
      <c r="G699" s="144"/>
      <c r="H699" s="110"/>
      <c r="I699" s="163"/>
      <c r="J699" s="96"/>
      <c r="K699" s="196"/>
      <c r="L699" s="196"/>
      <c r="M699" s="8">
        <f>N699+O699</f>
        <v>0</v>
      </c>
      <c r="N699" s="8">
        <v>2496.4699999999998</v>
      </c>
      <c r="O699" s="8">
        <v>-2496.4699999999998</v>
      </c>
      <c r="P699" s="150"/>
      <c r="Q699" s="42" t="s">
        <v>7</v>
      </c>
      <c r="R699" s="32"/>
      <c r="S699" s="28">
        <f>T699+U699</f>
        <v>14978.79</v>
      </c>
      <c r="T699" s="28">
        <v>7489.41</v>
      </c>
      <c r="U699" s="28">
        <v>7489.38</v>
      </c>
      <c r="V699" s="29">
        <f>X699</f>
        <v>14978.79</v>
      </c>
      <c r="W699" s="28">
        <v>7489.41</v>
      </c>
      <c r="X699" s="28">
        <v>14978.79</v>
      </c>
      <c r="Y699" s="8">
        <f t="shared" si="421"/>
        <v>0</v>
      </c>
      <c r="Z699" s="8">
        <f t="shared" si="421"/>
        <v>2496.4699999999993</v>
      </c>
      <c r="AA699" s="8">
        <f>O699+U699-X699+W699</f>
        <v>-2496.4700000000012</v>
      </c>
      <c r="AB699" s="83"/>
      <c r="AC699" s="83"/>
      <c r="AD699" s="21"/>
    </row>
    <row r="700" spans="1:30" ht="15.75" x14ac:dyDescent="0.2">
      <c r="A700" s="108"/>
      <c r="B700" s="125"/>
      <c r="C700" s="139"/>
      <c r="D700" s="111"/>
      <c r="E700" s="111"/>
      <c r="F700" s="164"/>
      <c r="G700" s="145"/>
      <c r="H700" s="111"/>
      <c r="I700" s="164"/>
      <c r="J700" s="97"/>
      <c r="K700" s="197"/>
      <c r="L700" s="197"/>
      <c r="M700" s="120"/>
      <c r="N700" s="121"/>
      <c r="O700" s="122"/>
      <c r="P700" s="151"/>
      <c r="Q700" s="33" t="s">
        <v>3</v>
      </c>
      <c r="R700" s="48">
        <f>R699</f>
        <v>0</v>
      </c>
      <c r="S700" s="30">
        <f t="shared" ref="S700:X700" si="422">SUM(S696:S699)</f>
        <v>59915.16</v>
      </c>
      <c r="T700" s="30">
        <f t="shared" si="422"/>
        <v>29957.64</v>
      </c>
      <c r="U700" s="30">
        <f t="shared" si="422"/>
        <v>29957.52</v>
      </c>
      <c r="V700" s="30">
        <f t="shared" si="422"/>
        <v>59915.16</v>
      </c>
      <c r="W700" s="30">
        <f t="shared" si="422"/>
        <v>29957.64</v>
      </c>
      <c r="X700" s="30">
        <f t="shared" si="422"/>
        <v>59915.16</v>
      </c>
      <c r="Y700" s="134"/>
      <c r="Z700" s="135"/>
      <c r="AA700" s="136"/>
      <c r="AB700" s="83"/>
      <c r="AC700" s="83"/>
      <c r="AD700" s="21"/>
    </row>
    <row r="701" spans="1:30" ht="15.75" x14ac:dyDescent="0.2">
      <c r="A701" s="108">
        <v>35</v>
      </c>
      <c r="B701" s="123" t="s">
        <v>195</v>
      </c>
      <c r="C701" s="137" t="s">
        <v>217</v>
      </c>
      <c r="D701" s="109" t="s">
        <v>432</v>
      </c>
      <c r="E701" s="109" t="s">
        <v>300</v>
      </c>
      <c r="F701" s="162">
        <v>754</v>
      </c>
      <c r="G701" s="143" t="s">
        <v>314</v>
      </c>
      <c r="H701" s="109" t="s">
        <v>219</v>
      </c>
      <c r="I701" s="162">
        <v>15.5</v>
      </c>
      <c r="J701" s="95">
        <v>13.05</v>
      </c>
      <c r="K701" s="198">
        <v>45170</v>
      </c>
      <c r="L701" s="198">
        <v>46965</v>
      </c>
      <c r="M701" s="9">
        <f>N701+O701</f>
        <v>0</v>
      </c>
      <c r="N701" s="8">
        <v>0</v>
      </c>
      <c r="O701" s="8">
        <v>0</v>
      </c>
      <c r="P701" s="149" t="s">
        <v>197</v>
      </c>
      <c r="Q701" s="42" t="s">
        <v>4</v>
      </c>
      <c r="R701" s="31"/>
      <c r="S701" s="28">
        <f>T701+U701</f>
        <v>606.84</v>
      </c>
      <c r="T701" s="28">
        <v>303.42</v>
      </c>
      <c r="U701" s="28">
        <v>303.42</v>
      </c>
      <c r="V701" s="29">
        <f>X701</f>
        <v>606.84</v>
      </c>
      <c r="W701" s="28">
        <v>202.28</v>
      </c>
      <c r="X701" s="28">
        <v>606.84</v>
      </c>
      <c r="Y701" s="8">
        <f t="shared" ref="Y701:Z704" si="423">M701+S701-V701</f>
        <v>0</v>
      </c>
      <c r="Z701" s="8">
        <f t="shared" si="423"/>
        <v>101.14000000000001</v>
      </c>
      <c r="AA701" s="8">
        <f>O701+U701-X701+W701</f>
        <v>-101.14000000000001</v>
      </c>
      <c r="AB701" s="83" t="s">
        <v>125</v>
      </c>
      <c r="AC701" s="83"/>
      <c r="AD701" s="21"/>
    </row>
    <row r="702" spans="1:30" ht="15.75" x14ac:dyDescent="0.2">
      <c r="A702" s="108"/>
      <c r="B702" s="124"/>
      <c r="C702" s="138"/>
      <c r="D702" s="110"/>
      <c r="E702" s="110"/>
      <c r="F702" s="163"/>
      <c r="G702" s="144"/>
      <c r="H702" s="110"/>
      <c r="I702" s="163"/>
      <c r="J702" s="96"/>
      <c r="K702" s="199"/>
      <c r="L702" s="199"/>
      <c r="M702" s="8">
        <f>N702+O702</f>
        <v>0</v>
      </c>
      <c r="N702" s="8">
        <v>101.14</v>
      </c>
      <c r="O702" s="8">
        <v>-101.14</v>
      </c>
      <c r="P702" s="150"/>
      <c r="Q702" s="42" t="s">
        <v>5</v>
      </c>
      <c r="R702" s="32"/>
      <c r="S702" s="28">
        <f>T702+U702</f>
        <v>606.84</v>
      </c>
      <c r="T702" s="28">
        <v>303.42</v>
      </c>
      <c r="U702" s="28">
        <v>303.42</v>
      </c>
      <c r="V702" s="29">
        <f>X702</f>
        <v>606.84</v>
      </c>
      <c r="W702" s="28">
        <v>404.56</v>
      </c>
      <c r="X702" s="28">
        <v>606.84</v>
      </c>
      <c r="Y702" s="8">
        <f t="shared" si="423"/>
        <v>0</v>
      </c>
      <c r="Z702" s="8">
        <f t="shared" si="423"/>
        <v>0</v>
      </c>
      <c r="AA702" s="8">
        <f>O702+U702-X702+W702</f>
        <v>0</v>
      </c>
      <c r="AB702" s="83"/>
      <c r="AC702" s="83"/>
      <c r="AD702" s="21"/>
    </row>
    <row r="703" spans="1:30" ht="15.75" x14ac:dyDescent="0.2">
      <c r="A703" s="108"/>
      <c r="B703" s="124"/>
      <c r="C703" s="138"/>
      <c r="D703" s="110"/>
      <c r="E703" s="110"/>
      <c r="F703" s="163"/>
      <c r="G703" s="144"/>
      <c r="H703" s="110"/>
      <c r="I703" s="163"/>
      <c r="J703" s="96"/>
      <c r="K703" s="199"/>
      <c r="L703" s="199"/>
      <c r="M703" s="8">
        <f>N703+O703</f>
        <v>0</v>
      </c>
      <c r="N703" s="8">
        <v>101.14</v>
      </c>
      <c r="O703" s="8">
        <v>-101.14</v>
      </c>
      <c r="P703" s="150"/>
      <c r="Q703" s="42" t="s">
        <v>6</v>
      </c>
      <c r="R703" s="32"/>
      <c r="S703" s="28">
        <f>T703+U703</f>
        <v>606.84</v>
      </c>
      <c r="T703" s="28">
        <v>303.42</v>
      </c>
      <c r="U703" s="28">
        <v>303.42</v>
      </c>
      <c r="V703" s="29">
        <f>X703</f>
        <v>606.84</v>
      </c>
      <c r="W703" s="28">
        <v>303.42</v>
      </c>
      <c r="X703" s="28">
        <v>606.84</v>
      </c>
      <c r="Y703" s="8">
        <f t="shared" si="423"/>
        <v>0</v>
      </c>
      <c r="Z703" s="8">
        <f t="shared" si="423"/>
        <v>101.13999999999999</v>
      </c>
      <c r="AA703" s="8">
        <f>O703+U703-X703+W703</f>
        <v>-101.13999999999999</v>
      </c>
      <c r="AB703" s="83"/>
      <c r="AC703" s="83"/>
      <c r="AD703" s="21"/>
    </row>
    <row r="704" spans="1:30" ht="15.75" x14ac:dyDescent="0.2">
      <c r="A704" s="108"/>
      <c r="B704" s="124"/>
      <c r="C704" s="138"/>
      <c r="D704" s="110"/>
      <c r="E704" s="110"/>
      <c r="F704" s="163"/>
      <c r="G704" s="144"/>
      <c r="H704" s="110"/>
      <c r="I704" s="163"/>
      <c r="J704" s="96"/>
      <c r="K704" s="199"/>
      <c r="L704" s="199"/>
      <c r="M704" s="8">
        <f>N704+O704</f>
        <v>0</v>
      </c>
      <c r="N704" s="8">
        <v>101.14</v>
      </c>
      <c r="O704" s="8">
        <v>-101.14</v>
      </c>
      <c r="P704" s="150"/>
      <c r="Q704" s="42" t="s">
        <v>7</v>
      </c>
      <c r="R704" s="32"/>
      <c r="S704" s="28">
        <f>T704+U704</f>
        <v>606.84</v>
      </c>
      <c r="T704" s="28">
        <v>303.42</v>
      </c>
      <c r="U704" s="28">
        <v>303.42</v>
      </c>
      <c r="V704" s="29">
        <f>X704</f>
        <v>606.84</v>
      </c>
      <c r="W704" s="28">
        <v>303.42</v>
      </c>
      <c r="X704" s="28">
        <v>606.84</v>
      </c>
      <c r="Y704" s="8">
        <f t="shared" si="423"/>
        <v>0</v>
      </c>
      <c r="Z704" s="8">
        <f t="shared" si="423"/>
        <v>101.13999999999999</v>
      </c>
      <c r="AA704" s="8">
        <f>O704+U704-X704+W704</f>
        <v>-101.13999999999999</v>
      </c>
      <c r="AB704" s="83"/>
      <c r="AC704" s="83"/>
      <c r="AD704" s="21"/>
    </row>
    <row r="705" spans="1:30" ht="15.75" x14ac:dyDescent="0.2">
      <c r="A705" s="108"/>
      <c r="B705" s="125"/>
      <c r="C705" s="139"/>
      <c r="D705" s="111"/>
      <c r="E705" s="111"/>
      <c r="F705" s="164"/>
      <c r="G705" s="145"/>
      <c r="H705" s="111"/>
      <c r="I705" s="164"/>
      <c r="J705" s="97"/>
      <c r="K705" s="200"/>
      <c r="L705" s="200"/>
      <c r="M705" s="120"/>
      <c r="N705" s="121"/>
      <c r="O705" s="122"/>
      <c r="P705" s="151"/>
      <c r="Q705" s="33" t="s">
        <v>3</v>
      </c>
      <c r="R705" s="48">
        <f>R704</f>
        <v>0</v>
      </c>
      <c r="S705" s="30">
        <f t="shared" ref="S705:X705" si="424">SUM(S701:S704)</f>
        <v>2427.36</v>
      </c>
      <c r="T705" s="30">
        <f t="shared" si="424"/>
        <v>1213.68</v>
      </c>
      <c r="U705" s="30">
        <f t="shared" si="424"/>
        <v>1213.68</v>
      </c>
      <c r="V705" s="30">
        <f t="shared" si="424"/>
        <v>2427.36</v>
      </c>
      <c r="W705" s="30">
        <f t="shared" si="424"/>
        <v>1213.68</v>
      </c>
      <c r="X705" s="30">
        <f t="shared" si="424"/>
        <v>2427.36</v>
      </c>
      <c r="Y705" s="134"/>
      <c r="Z705" s="135"/>
      <c r="AA705" s="136"/>
      <c r="AB705" s="83"/>
      <c r="AC705" s="83"/>
      <c r="AD705" s="21"/>
    </row>
    <row r="706" spans="1:30" ht="15.75" x14ac:dyDescent="0.2">
      <c r="A706" s="108">
        <v>36</v>
      </c>
      <c r="B706" s="123" t="s">
        <v>195</v>
      </c>
      <c r="C706" s="137" t="s">
        <v>225</v>
      </c>
      <c r="D706" s="109" t="s">
        <v>448</v>
      </c>
      <c r="E706" s="109" t="s">
        <v>300</v>
      </c>
      <c r="F706" s="162">
        <v>54018.3</v>
      </c>
      <c r="G706" s="143" t="s">
        <v>449</v>
      </c>
      <c r="H706" s="109" t="s">
        <v>450</v>
      </c>
      <c r="I706" s="162">
        <v>1774</v>
      </c>
      <c r="J706" s="95">
        <v>26.11</v>
      </c>
      <c r="K706" s="195">
        <v>45444</v>
      </c>
      <c r="L706" s="198">
        <v>47238</v>
      </c>
      <c r="M706" s="9">
        <f>N706+O706</f>
        <v>0</v>
      </c>
      <c r="N706" s="8">
        <v>0</v>
      </c>
      <c r="O706" s="8">
        <v>0</v>
      </c>
      <c r="P706" s="149" t="s">
        <v>197</v>
      </c>
      <c r="Q706" s="42" t="s">
        <v>4</v>
      </c>
      <c r="R706" s="31"/>
      <c r="S706" s="28">
        <f>T706+U706</f>
        <v>0</v>
      </c>
      <c r="T706" s="28">
        <v>0</v>
      </c>
      <c r="U706" s="28">
        <v>0</v>
      </c>
      <c r="V706" s="29">
        <f>X706</f>
        <v>0</v>
      </c>
      <c r="W706" s="28">
        <v>0</v>
      </c>
      <c r="X706" s="28">
        <v>0</v>
      </c>
      <c r="Y706" s="8">
        <f t="shared" ref="Y706:Y709" si="425">M706+S706-V706</f>
        <v>0</v>
      </c>
      <c r="Z706" s="8">
        <f t="shared" ref="Z706:Z709" si="426">N706+T706-W706</f>
        <v>0</v>
      </c>
      <c r="AA706" s="8">
        <f>O706+U706-X706+W706</f>
        <v>0</v>
      </c>
      <c r="AB706" s="83" t="s">
        <v>125</v>
      </c>
      <c r="AC706" s="83"/>
      <c r="AD706" s="21"/>
    </row>
    <row r="707" spans="1:30" ht="15.75" x14ac:dyDescent="0.2">
      <c r="A707" s="108"/>
      <c r="B707" s="124"/>
      <c r="C707" s="138"/>
      <c r="D707" s="110"/>
      <c r="E707" s="110"/>
      <c r="F707" s="163"/>
      <c r="G707" s="144"/>
      <c r="H707" s="110"/>
      <c r="I707" s="163"/>
      <c r="J707" s="96"/>
      <c r="K707" s="196"/>
      <c r="L707" s="199"/>
      <c r="M707" s="8">
        <f>N707+O707</f>
        <v>0</v>
      </c>
      <c r="N707" s="8">
        <v>0</v>
      </c>
      <c r="O707" s="8">
        <v>0</v>
      </c>
      <c r="P707" s="150"/>
      <c r="Q707" s="42" t="s">
        <v>5</v>
      </c>
      <c r="R707" s="32"/>
      <c r="S707" s="28">
        <f>T707+U707</f>
        <v>46318.16</v>
      </c>
      <c r="T707" s="28">
        <v>23159.08</v>
      </c>
      <c r="U707" s="28">
        <v>23159.08</v>
      </c>
      <c r="V707" s="29">
        <f>X707</f>
        <v>35375.68</v>
      </c>
      <c r="W707" s="28">
        <v>23159.08</v>
      </c>
      <c r="X707" s="28">
        <v>35375.68</v>
      </c>
      <c r="Y707" s="8">
        <f t="shared" si="425"/>
        <v>10942.480000000003</v>
      </c>
      <c r="Z707" s="8">
        <f t="shared" si="426"/>
        <v>0</v>
      </c>
      <c r="AA707" s="8">
        <f>O707+U707-X707+W707</f>
        <v>10942.480000000003</v>
      </c>
      <c r="AB707" s="83"/>
      <c r="AC707" s="83"/>
      <c r="AD707" s="21"/>
    </row>
    <row r="708" spans="1:30" ht="15.75" x14ac:dyDescent="0.2">
      <c r="A708" s="108"/>
      <c r="B708" s="124"/>
      <c r="C708" s="138"/>
      <c r="D708" s="110"/>
      <c r="E708" s="110"/>
      <c r="F708" s="163"/>
      <c r="G708" s="144"/>
      <c r="H708" s="110"/>
      <c r="I708" s="163"/>
      <c r="J708" s="96"/>
      <c r="K708" s="196"/>
      <c r="L708" s="199"/>
      <c r="M708" s="8">
        <f>N708+O708</f>
        <v>10942.48</v>
      </c>
      <c r="N708" s="8">
        <v>0</v>
      </c>
      <c r="O708" s="8">
        <v>10942.48</v>
      </c>
      <c r="P708" s="150"/>
      <c r="Q708" s="42" t="s">
        <v>6</v>
      </c>
      <c r="R708" s="32"/>
      <c r="S708" s="28">
        <f>T708+U708</f>
        <v>138954.48000000001</v>
      </c>
      <c r="T708" s="28">
        <v>69477.240000000005</v>
      </c>
      <c r="U708" s="28">
        <v>69477.240000000005</v>
      </c>
      <c r="V708" s="29">
        <f>X708</f>
        <v>149896.95999999999</v>
      </c>
      <c r="W708" s="28">
        <v>69477.240000000005</v>
      </c>
      <c r="X708" s="28">
        <v>149896.95999999999</v>
      </c>
      <c r="Y708" s="8">
        <f t="shared" si="425"/>
        <v>0</v>
      </c>
      <c r="Z708" s="8">
        <f t="shared" si="426"/>
        <v>0</v>
      </c>
      <c r="AA708" s="8">
        <f>O708+U708-X708+W708</f>
        <v>0</v>
      </c>
      <c r="AB708" s="83"/>
      <c r="AC708" s="83"/>
      <c r="AD708" s="21"/>
    </row>
    <row r="709" spans="1:30" ht="15.75" x14ac:dyDescent="0.2">
      <c r="A709" s="108"/>
      <c r="B709" s="124"/>
      <c r="C709" s="138"/>
      <c r="D709" s="110"/>
      <c r="E709" s="110"/>
      <c r="F709" s="163"/>
      <c r="G709" s="144"/>
      <c r="H709" s="110"/>
      <c r="I709" s="163"/>
      <c r="J709" s="96"/>
      <c r="K709" s="196"/>
      <c r="L709" s="199"/>
      <c r="M709" s="8">
        <f>N709+O709</f>
        <v>10942.48</v>
      </c>
      <c r="N709" s="8">
        <v>0</v>
      </c>
      <c r="O709" s="8">
        <v>10942.48</v>
      </c>
      <c r="P709" s="150"/>
      <c r="Q709" s="42" t="s">
        <v>7</v>
      </c>
      <c r="R709" s="32"/>
      <c r="S709" s="28">
        <f>T709+U709</f>
        <v>138954.48000000001</v>
      </c>
      <c r="T709" s="28">
        <v>69477.240000000005</v>
      </c>
      <c r="U709" s="28">
        <v>69477.240000000005</v>
      </c>
      <c r="V709" s="29">
        <f>X709</f>
        <v>138954.48000000001</v>
      </c>
      <c r="W709" s="28">
        <v>69477.240000000005</v>
      </c>
      <c r="X709" s="28">
        <v>138954.48000000001</v>
      </c>
      <c r="Y709" s="8">
        <f t="shared" si="425"/>
        <v>10942.48000000001</v>
      </c>
      <c r="Z709" s="8">
        <f t="shared" si="426"/>
        <v>0</v>
      </c>
      <c r="AA709" s="8">
        <f>O709+U709-X709+W709</f>
        <v>10942.479999999996</v>
      </c>
      <c r="AB709" s="83"/>
      <c r="AC709" s="83"/>
      <c r="AD709" s="21"/>
    </row>
    <row r="710" spans="1:30" ht="15.75" x14ac:dyDescent="0.2">
      <c r="A710" s="108"/>
      <c r="B710" s="125"/>
      <c r="C710" s="139"/>
      <c r="D710" s="111"/>
      <c r="E710" s="111"/>
      <c r="F710" s="164"/>
      <c r="G710" s="145"/>
      <c r="H710" s="111"/>
      <c r="I710" s="164"/>
      <c r="J710" s="97"/>
      <c r="K710" s="197"/>
      <c r="L710" s="200"/>
      <c r="M710" s="120"/>
      <c r="N710" s="121"/>
      <c r="O710" s="122"/>
      <c r="P710" s="151"/>
      <c r="Q710" s="33" t="s">
        <v>3</v>
      </c>
      <c r="R710" s="48">
        <f>R709</f>
        <v>0</v>
      </c>
      <c r="S710" s="30">
        <f t="shared" ref="S710:X710" si="427">SUM(S706:S709)</f>
        <v>324227.12</v>
      </c>
      <c r="T710" s="30">
        <f t="shared" si="427"/>
        <v>162113.56</v>
      </c>
      <c r="U710" s="30">
        <f t="shared" si="427"/>
        <v>162113.56</v>
      </c>
      <c r="V710" s="30">
        <f t="shared" si="427"/>
        <v>324227.12</v>
      </c>
      <c r="W710" s="30">
        <f t="shared" si="427"/>
        <v>162113.56</v>
      </c>
      <c r="X710" s="30">
        <f t="shared" si="427"/>
        <v>324227.12</v>
      </c>
      <c r="Y710" s="134"/>
      <c r="Z710" s="135"/>
      <c r="AA710" s="136"/>
      <c r="AB710" s="83"/>
      <c r="AC710" s="83"/>
      <c r="AD710" s="21"/>
    </row>
    <row r="711" spans="1:30" ht="15.75" x14ac:dyDescent="0.2">
      <c r="A711" s="108">
        <v>37</v>
      </c>
      <c r="B711" s="123" t="s">
        <v>195</v>
      </c>
      <c r="C711" s="137" t="s">
        <v>451</v>
      </c>
      <c r="D711" s="109" t="s">
        <v>454</v>
      </c>
      <c r="E711" s="109" t="s">
        <v>65</v>
      </c>
      <c r="F711" s="162">
        <v>977.3</v>
      </c>
      <c r="G711" s="143" t="s">
        <v>452</v>
      </c>
      <c r="H711" s="109" t="s">
        <v>205</v>
      </c>
      <c r="I711" s="162">
        <v>67.400000000000006</v>
      </c>
      <c r="J711" s="95">
        <v>13.05</v>
      </c>
      <c r="K711" s="195">
        <v>45401</v>
      </c>
      <c r="L711" s="198">
        <v>45735</v>
      </c>
      <c r="M711" s="9">
        <f>N711+O711</f>
        <v>0</v>
      </c>
      <c r="N711" s="8">
        <v>0</v>
      </c>
      <c r="O711" s="8">
        <v>0</v>
      </c>
      <c r="P711" s="149" t="s">
        <v>197</v>
      </c>
      <c r="Q711" s="42" t="s">
        <v>4</v>
      </c>
      <c r="R711" s="31"/>
      <c r="S711" s="28">
        <f>T711+U711</f>
        <v>0</v>
      </c>
      <c r="T711" s="28">
        <v>0</v>
      </c>
      <c r="U711" s="28">
        <v>0</v>
      </c>
      <c r="V711" s="29">
        <f>X711</f>
        <v>0</v>
      </c>
      <c r="W711" s="28">
        <v>0</v>
      </c>
      <c r="X711" s="28">
        <v>0</v>
      </c>
      <c r="Y711" s="8">
        <f t="shared" ref="Y711:Y714" si="428">M711+S711-V711</f>
        <v>0</v>
      </c>
      <c r="Z711" s="8">
        <f t="shared" ref="Z711:Z714" si="429">N711+T711-W711</f>
        <v>0</v>
      </c>
      <c r="AA711" s="8">
        <f>O711+U711-X711+W711</f>
        <v>0</v>
      </c>
      <c r="AB711" s="83" t="s">
        <v>125</v>
      </c>
      <c r="AC711" s="83"/>
      <c r="AD711" s="21"/>
    </row>
    <row r="712" spans="1:30" ht="15.75" x14ac:dyDescent="0.2">
      <c r="A712" s="108"/>
      <c r="B712" s="124"/>
      <c r="C712" s="138"/>
      <c r="D712" s="110"/>
      <c r="E712" s="110"/>
      <c r="F712" s="163"/>
      <c r="G712" s="144"/>
      <c r="H712" s="110"/>
      <c r="I712" s="163"/>
      <c r="J712" s="96"/>
      <c r="K712" s="196"/>
      <c r="L712" s="199"/>
      <c r="M712" s="8">
        <f>N712+O712</f>
        <v>0</v>
      </c>
      <c r="N712" s="28">
        <v>0</v>
      </c>
      <c r="O712" s="8">
        <v>0</v>
      </c>
      <c r="P712" s="150"/>
      <c r="Q712" s="42" t="s">
        <v>5</v>
      </c>
      <c r="R712" s="32"/>
      <c r="S712" s="28">
        <f>T712+U712</f>
        <v>2110.9700000000003</v>
      </c>
      <c r="T712" s="28">
        <v>1055.5</v>
      </c>
      <c r="U712" s="28">
        <v>1055.47</v>
      </c>
      <c r="V712" s="29">
        <f>X712</f>
        <v>2111.4</v>
      </c>
      <c r="W712" s="28">
        <v>1055.5</v>
      </c>
      <c r="X712" s="28">
        <v>2111.4</v>
      </c>
      <c r="Y712" s="8">
        <f t="shared" si="428"/>
        <v>-0.42999999999983629</v>
      </c>
      <c r="Z712" s="8">
        <f t="shared" si="429"/>
        <v>0</v>
      </c>
      <c r="AA712" s="8">
        <f>O712+U712-X712+W712</f>
        <v>-0.43000000000006366</v>
      </c>
      <c r="AB712" s="83"/>
      <c r="AC712" s="83"/>
      <c r="AD712" s="21"/>
    </row>
    <row r="713" spans="1:30" ht="15.75" x14ac:dyDescent="0.2">
      <c r="A713" s="108"/>
      <c r="B713" s="124"/>
      <c r="C713" s="138"/>
      <c r="D713" s="110"/>
      <c r="E713" s="110"/>
      <c r="F713" s="163"/>
      <c r="G713" s="144"/>
      <c r="H713" s="110"/>
      <c r="I713" s="163"/>
      <c r="J713" s="96"/>
      <c r="K713" s="196"/>
      <c r="L713" s="199"/>
      <c r="M713" s="8">
        <f>N713+O713</f>
        <v>-0.43</v>
      </c>
      <c r="N713" s="8">
        <v>0</v>
      </c>
      <c r="O713" s="8">
        <v>-0.43</v>
      </c>
      <c r="P713" s="150"/>
      <c r="Q713" s="42" t="s">
        <v>6</v>
      </c>
      <c r="R713" s="32"/>
      <c r="S713" s="28">
        <f>T713+U713</f>
        <v>2638.71</v>
      </c>
      <c r="T713" s="28">
        <v>1319.37</v>
      </c>
      <c r="U713" s="28">
        <v>1319.34</v>
      </c>
      <c r="V713" s="29">
        <f>X713</f>
        <v>2638.28</v>
      </c>
      <c r="W713" s="28">
        <v>1319.37</v>
      </c>
      <c r="X713" s="28">
        <v>2638.28</v>
      </c>
      <c r="Y713" s="8">
        <f t="shared" si="428"/>
        <v>0</v>
      </c>
      <c r="Z713" s="8">
        <f t="shared" si="429"/>
        <v>0</v>
      </c>
      <c r="AA713" s="8">
        <f>O713+U713-X713+W713</f>
        <v>0</v>
      </c>
      <c r="AB713" s="83"/>
      <c r="AC713" s="83"/>
      <c r="AD713" s="21"/>
    </row>
    <row r="714" spans="1:30" ht="15.75" x14ac:dyDescent="0.2">
      <c r="A714" s="108"/>
      <c r="B714" s="124"/>
      <c r="C714" s="138"/>
      <c r="D714" s="110"/>
      <c r="E714" s="110"/>
      <c r="F714" s="163"/>
      <c r="G714" s="144"/>
      <c r="H714" s="110"/>
      <c r="I714" s="163"/>
      <c r="J714" s="96"/>
      <c r="K714" s="196"/>
      <c r="L714" s="199"/>
      <c r="M714" s="8">
        <f>N714+O714</f>
        <v>-0.43</v>
      </c>
      <c r="N714" s="8">
        <v>0</v>
      </c>
      <c r="O714" s="8">
        <v>-0.43</v>
      </c>
      <c r="P714" s="150"/>
      <c r="Q714" s="42" t="s">
        <v>7</v>
      </c>
      <c r="R714" s="32"/>
      <c r="S714" s="28">
        <f>T714+U714</f>
        <v>2638.71</v>
      </c>
      <c r="T714" s="28">
        <v>1319.37</v>
      </c>
      <c r="U714" s="28">
        <v>1319.34</v>
      </c>
      <c r="V714" s="29">
        <f>X714</f>
        <v>2638.71</v>
      </c>
      <c r="W714" s="28">
        <v>1319.37</v>
      </c>
      <c r="X714" s="28">
        <v>2638.71</v>
      </c>
      <c r="Y714" s="8">
        <f t="shared" si="428"/>
        <v>-0.42999999999983629</v>
      </c>
      <c r="Z714" s="8">
        <f t="shared" si="429"/>
        <v>0</v>
      </c>
      <c r="AA714" s="8">
        <f>O714+U714-X714+W714</f>
        <v>-0.43000000000029104</v>
      </c>
      <c r="AB714" s="83"/>
      <c r="AC714" s="83"/>
      <c r="AD714" s="21"/>
    </row>
    <row r="715" spans="1:30" ht="15.75" x14ac:dyDescent="0.2">
      <c r="A715" s="108"/>
      <c r="B715" s="125"/>
      <c r="C715" s="139"/>
      <c r="D715" s="111"/>
      <c r="E715" s="111"/>
      <c r="F715" s="164"/>
      <c r="G715" s="145"/>
      <c r="H715" s="111"/>
      <c r="I715" s="164"/>
      <c r="J715" s="97"/>
      <c r="K715" s="197"/>
      <c r="L715" s="200"/>
      <c r="M715" s="120"/>
      <c r="N715" s="121"/>
      <c r="O715" s="122"/>
      <c r="P715" s="151"/>
      <c r="Q715" s="33" t="s">
        <v>3</v>
      </c>
      <c r="R715" s="48">
        <f>R714</f>
        <v>0</v>
      </c>
      <c r="S715" s="30">
        <f t="shared" ref="S715:X715" si="430">SUM(S711:S714)</f>
        <v>7388.39</v>
      </c>
      <c r="T715" s="30">
        <f t="shared" si="430"/>
        <v>3694.24</v>
      </c>
      <c r="U715" s="30">
        <f t="shared" si="430"/>
        <v>3694.1499999999996</v>
      </c>
      <c r="V715" s="30">
        <f t="shared" si="430"/>
        <v>7388.39</v>
      </c>
      <c r="W715" s="30">
        <f t="shared" si="430"/>
        <v>3694.24</v>
      </c>
      <c r="X715" s="30">
        <f t="shared" si="430"/>
        <v>7388.39</v>
      </c>
      <c r="Y715" s="134"/>
      <c r="Z715" s="135"/>
      <c r="AA715" s="136"/>
      <c r="AB715" s="83"/>
      <c r="AC715" s="83"/>
      <c r="AD715" s="21"/>
    </row>
    <row r="716" spans="1:30" ht="15.75" customHeight="1" x14ac:dyDescent="0.2">
      <c r="A716" s="108">
        <v>38</v>
      </c>
      <c r="B716" s="123" t="s">
        <v>195</v>
      </c>
      <c r="C716" s="137" t="s">
        <v>220</v>
      </c>
      <c r="D716" s="109" t="s">
        <v>453</v>
      </c>
      <c r="E716" s="109" t="s">
        <v>300</v>
      </c>
      <c r="F716" s="162">
        <v>10797.57</v>
      </c>
      <c r="G716" s="143" t="s">
        <v>221</v>
      </c>
      <c r="H716" s="109" t="s">
        <v>222</v>
      </c>
      <c r="I716" s="162">
        <v>354.6</v>
      </c>
      <c r="J716" s="95">
        <v>29.44</v>
      </c>
      <c r="K716" s="195">
        <v>45444</v>
      </c>
      <c r="L716" s="198">
        <v>47238</v>
      </c>
      <c r="M716" s="9">
        <f>N716+O716</f>
        <v>0</v>
      </c>
      <c r="N716" s="8">
        <v>0</v>
      </c>
      <c r="O716" s="8">
        <v>0</v>
      </c>
      <c r="P716" s="149" t="s">
        <v>197</v>
      </c>
      <c r="Q716" s="42" t="s">
        <v>4</v>
      </c>
      <c r="R716" s="31"/>
      <c r="S716" s="28">
        <f>T716+U716</f>
        <v>0</v>
      </c>
      <c r="T716" s="28">
        <v>0</v>
      </c>
      <c r="U716" s="28">
        <v>0</v>
      </c>
      <c r="V716" s="29">
        <f>X716</f>
        <v>0</v>
      </c>
      <c r="W716" s="28">
        <v>0</v>
      </c>
      <c r="X716" s="28">
        <v>0</v>
      </c>
      <c r="Y716" s="8">
        <f t="shared" ref="Y716:Y719" si="431">M716+S716-V716</f>
        <v>0</v>
      </c>
      <c r="Z716" s="8">
        <f t="shared" ref="Z716:Z719" si="432">N716+T716-W716</f>
        <v>0</v>
      </c>
      <c r="AA716" s="8">
        <f>O716+U716-X716+W716</f>
        <v>0</v>
      </c>
      <c r="AB716" s="83" t="s">
        <v>125</v>
      </c>
      <c r="AC716" s="83"/>
      <c r="AD716" s="21"/>
    </row>
    <row r="717" spans="1:30" ht="15.75" x14ac:dyDescent="0.2">
      <c r="A717" s="108"/>
      <c r="B717" s="124"/>
      <c r="C717" s="138"/>
      <c r="D717" s="110"/>
      <c r="E717" s="110"/>
      <c r="F717" s="163"/>
      <c r="G717" s="144"/>
      <c r="H717" s="110"/>
      <c r="I717" s="163"/>
      <c r="J717" s="96"/>
      <c r="K717" s="196"/>
      <c r="L717" s="199"/>
      <c r="M717" s="8">
        <f>N717+O717</f>
        <v>0</v>
      </c>
      <c r="N717" s="28">
        <v>0</v>
      </c>
      <c r="O717" s="8">
        <v>0</v>
      </c>
      <c r="P717" s="150"/>
      <c r="Q717" s="42" t="s">
        <v>5</v>
      </c>
      <c r="R717" s="32"/>
      <c r="S717" s="28">
        <f>T717+U717</f>
        <v>10440</v>
      </c>
      <c r="T717" s="28">
        <v>5220</v>
      </c>
      <c r="U717" s="28">
        <v>5220</v>
      </c>
      <c r="V717" s="29">
        <f>X717</f>
        <v>10440</v>
      </c>
      <c r="W717" s="28">
        <v>5220</v>
      </c>
      <c r="X717" s="28">
        <v>10440</v>
      </c>
      <c r="Y717" s="8">
        <f t="shared" si="431"/>
        <v>0</v>
      </c>
      <c r="Z717" s="8">
        <f t="shared" si="432"/>
        <v>0</v>
      </c>
      <c r="AA717" s="8">
        <f>O717+U717-X717+W717</f>
        <v>0</v>
      </c>
      <c r="AB717" s="83"/>
      <c r="AC717" s="83"/>
      <c r="AD717" s="21"/>
    </row>
    <row r="718" spans="1:30" ht="15.75" x14ac:dyDescent="0.2">
      <c r="A718" s="108"/>
      <c r="B718" s="124"/>
      <c r="C718" s="138"/>
      <c r="D718" s="110"/>
      <c r="E718" s="110"/>
      <c r="F718" s="163"/>
      <c r="G718" s="144"/>
      <c r="H718" s="110"/>
      <c r="I718" s="163"/>
      <c r="J718" s="96"/>
      <c r="K718" s="196"/>
      <c r="L718" s="199"/>
      <c r="M718" s="8">
        <f>N718+O718</f>
        <v>0</v>
      </c>
      <c r="N718" s="8">
        <v>0</v>
      </c>
      <c r="O718" s="8">
        <v>0</v>
      </c>
      <c r="P718" s="150"/>
      <c r="Q718" s="42" t="s">
        <v>6</v>
      </c>
      <c r="R718" s="32"/>
      <c r="S718" s="28">
        <f>T718+U718</f>
        <v>31320</v>
      </c>
      <c r="T718" s="28">
        <v>15660</v>
      </c>
      <c r="U718" s="28">
        <v>15660</v>
      </c>
      <c r="V718" s="29">
        <f>X718</f>
        <v>31320</v>
      </c>
      <c r="W718" s="28">
        <v>15660</v>
      </c>
      <c r="X718" s="28">
        <v>31320</v>
      </c>
      <c r="Y718" s="8">
        <f t="shared" si="431"/>
        <v>0</v>
      </c>
      <c r="Z718" s="8">
        <f t="shared" si="432"/>
        <v>0</v>
      </c>
      <c r="AA718" s="8">
        <f>O718+U718-X718+W718</f>
        <v>0</v>
      </c>
      <c r="AB718" s="83"/>
      <c r="AC718" s="83"/>
      <c r="AD718" s="21"/>
    </row>
    <row r="719" spans="1:30" ht="15.75" x14ac:dyDescent="0.2">
      <c r="A719" s="108"/>
      <c r="B719" s="124"/>
      <c r="C719" s="138"/>
      <c r="D719" s="110"/>
      <c r="E719" s="110"/>
      <c r="F719" s="163"/>
      <c r="G719" s="144"/>
      <c r="H719" s="110"/>
      <c r="I719" s="163"/>
      <c r="J719" s="96"/>
      <c r="K719" s="196"/>
      <c r="L719" s="199"/>
      <c r="M719" s="8">
        <f>N719+O719</f>
        <v>0</v>
      </c>
      <c r="N719" s="8">
        <v>0</v>
      </c>
      <c r="O719" s="8">
        <v>0</v>
      </c>
      <c r="P719" s="150"/>
      <c r="Q719" s="42" t="s">
        <v>7</v>
      </c>
      <c r="R719" s="32"/>
      <c r="S719" s="28">
        <f>T719+U719</f>
        <v>31320</v>
      </c>
      <c r="T719" s="28">
        <v>15660</v>
      </c>
      <c r="U719" s="28">
        <v>15660</v>
      </c>
      <c r="V719" s="29">
        <f>X719</f>
        <v>31320</v>
      </c>
      <c r="W719" s="28">
        <v>15660</v>
      </c>
      <c r="X719" s="28">
        <v>31320</v>
      </c>
      <c r="Y719" s="8">
        <f t="shared" si="431"/>
        <v>0</v>
      </c>
      <c r="Z719" s="8">
        <f t="shared" si="432"/>
        <v>0</v>
      </c>
      <c r="AA719" s="8">
        <f>O719+U719-X719+W719</f>
        <v>0</v>
      </c>
      <c r="AB719" s="83"/>
      <c r="AC719" s="83"/>
      <c r="AD719" s="21"/>
    </row>
    <row r="720" spans="1:30" ht="15.75" x14ac:dyDescent="0.2">
      <c r="A720" s="108"/>
      <c r="B720" s="125"/>
      <c r="C720" s="139"/>
      <c r="D720" s="111"/>
      <c r="E720" s="111"/>
      <c r="F720" s="164"/>
      <c r="G720" s="145"/>
      <c r="H720" s="111"/>
      <c r="I720" s="164"/>
      <c r="J720" s="97"/>
      <c r="K720" s="197"/>
      <c r="L720" s="200"/>
      <c r="M720" s="120"/>
      <c r="N720" s="121"/>
      <c r="O720" s="122"/>
      <c r="P720" s="151"/>
      <c r="Q720" s="33" t="s">
        <v>3</v>
      </c>
      <c r="R720" s="48">
        <f>R719</f>
        <v>0</v>
      </c>
      <c r="S720" s="30">
        <f t="shared" ref="S720:X720" si="433">SUM(S716:S719)</f>
        <v>73080</v>
      </c>
      <c r="T720" s="30">
        <f t="shared" si="433"/>
        <v>36540</v>
      </c>
      <c r="U720" s="30">
        <f t="shared" si="433"/>
        <v>36540</v>
      </c>
      <c r="V720" s="30">
        <f t="shared" si="433"/>
        <v>73080</v>
      </c>
      <c r="W720" s="30">
        <f t="shared" si="433"/>
        <v>36540</v>
      </c>
      <c r="X720" s="30">
        <f t="shared" si="433"/>
        <v>73080</v>
      </c>
      <c r="Y720" s="134"/>
      <c r="Z720" s="135"/>
      <c r="AA720" s="136"/>
      <c r="AB720" s="83"/>
      <c r="AC720" s="83"/>
      <c r="AD720" s="21"/>
    </row>
    <row r="721" spans="1:30" ht="15.75" x14ac:dyDescent="0.2">
      <c r="A721" s="108">
        <v>39</v>
      </c>
      <c r="B721" s="123" t="s">
        <v>195</v>
      </c>
      <c r="C721" s="137" t="s">
        <v>229</v>
      </c>
      <c r="D721" s="109" t="s">
        <v>456</v>
      </c>
      <c r="E721" s="109" t="s">
        <v>300</v>
      </c>
      <c r="F721" s="162">
        <v>1894.04</v>
      </c>
      <c r="G721" s="143" t="s">
        <v>455</v>
      </c>
      <c r="H721" s="109" t="s">
        <v>205</v>
      </c>
      <c r="I721" s="162">
        <v>62.3</v>
      </c>
      <c r="J721" s="95">
        <v>13.05</v>
      </c>
      <c r="K721" s="195">
        <v>45422</v>
      </c>
      <c r="L721" s="198">
        <v>47217</v>
      </c>
      <c r="M721" s="9">
        <f>N721+O721</f>
        <v>0</v>
      </c>
      <c r="N721" s="8">
        <v>0</v>
      </c>
      <c r="O721" s="8">
        <v>0</v>
      </c>
      <c r="P721" s="149" t="s">
        <v>197</v>
      </c>
      <c r="Q721" s="42" t="s">
        <v>4</v>
      </c>
      <c r="R721" s="31"/>
      <c r="S721" s="28">
        <f>T721+U721</f>
        <v>0</v>
      </c>
      <c r="T721" s="28">
        <v>0</v>
      </c>
      <c r="U721" s="28">
        <v>0</v>
      </c>
      <c r="V721" s="29">
        <f>X721</f>
        <v>0</v>
      </c>
      <c r="W721" s="28">
        <v>0</v>
      </c>
      <c r="X721" s="28">
        <v>0</v>
      </c>
      <c r="Y721" s="8">
        <f t="shared" ref="Y721:Y724" si="434">M721+S721-V721</f>
        <v>0</v>
      </c>
      <c r="Z721" s="8">
        <f t="shared" ref="Z721:Z724" si="435">N721+T721-W721</f>
        <v>0</v>
      </c>
      <c r="AA721" s="8">
        <f>O721+U721-X721+W721</f>
        <v>0</v>
      </c>
      <c r="AB721" s="83" t="s">
        <v>125</v>
      </c>
      <c r="AC721" s="83"/>
      <c r="AD721" s="21"/>
    </row>
    <row r="722" spans="1:30" ht="15.75" x14ac:dyDescent="0.2">
      <c r="A722" s="108"/>
      <c r="B722" s="124"/>
      <c r="C722" s="138"/>
      <c r="D722" s="110"/>
      <c r="E722" s="110"/>
      <c r="F722" s="163"/>
      <c r="G722" s="144"/>
      <c r="H722" s="110"/>
      <c r="I722" s="163"/>
      <c r="J722" s="96"/>
      <c r="K722" s="196"/>
      <c r="L722" s="199"/>
      <c r="M722" s="8">
        <f>N722+O722</f>
        <v>0</v>
      </c>
      <c r="N722" s="28">
        <v>0</v>
      </c>
      <c r="O722" s="8">
        <v>0</v>
      </c>
      <c r="P722" s="150"/>
      <c r="Q722" s="42" t="s">
        <v>5</v>
      </c>
      <c r="R722" s="32"/>
      <c r="S722" s="28">
        <f>T722+U722</f>
        <v>1390</v>
      </c>
      <c r="T722" s="28">
        <v>695</v>
      </c>
      <c r="U722" s="28">
        <v>695</v>
      </c>
      <c r="V722" s="29">
        <f>X722</f>
        <v>1390.04</v>
      </c>
      <c r="W722" s="28">
        <v>695</v>
      </c>
      <c r="X722" s="28">
        <v>1390.04</v>
      </c>
      <c r="Y722" s="8">
        <f t="shared" si="434"/>
        <v>-3.999999999996362E-2</v>
      </c>
      <c r="Z722" s="8">
        <f t="shared" si="435"/>
        <v>0</v>
      </c>
      <c r="AA722" s="8">
        <f>O722+U722-X722+W722</f>
        <v>-3.999999999996362E-2</v>
      </c>
      <c r="AB722" s="83"/>
      <c r="AC722" s="83"/>
      <c r="AD722" s="21"/>
    </row>
    <row r="723" spans="1:30" ht="15.75" x14ac:dyDescent="0.2">
      <c r="A723" s="108"/>
      <c r="B723" s="124"/>
      <c r="C723" s="138"/>
      <c r="D723" s="110"/>
      <c r="E723" s="110"/>
      <c r="F723" s="163"/>
      <c r="G723" s="144"/>
      <c r="H723" s="110"/>
      <c r="I723" s="163"/>
      <c r="J723" s="96"/>
      <c r="K723" s="196"/>
      <c r="L723" s="199"/>
      <c r="M723" s="8">
        <f>N723+O723</f>
        <v>-0.04</v>
      </c>
      <c r="N723" s="8">
        <v>0</v>
      </c>
      <c r="O723" s="8">
        <v>-0.04</v>
      </c>
      <c r="P723" s="150"/>
      <c r="Q723" s="42" t="s">
        <v>6</v>
      </c>
      <c r="R723" s="32"/>
      <c r="S723" s="28">
        <f>T723+U723</f>
        <v>2439.06</v>
      </c>
      <c r="T723" s="28">
        <v>1219.53</v>
      </c>
      <c r="U723" s="28">
        <v>1219.53</v>
      </c>
      <c r="V723" s="29">
        <f>X723</f>
        <v>2439.63</v>
      </c>
      <c r="W723" s="28">
        <v>1219.53</v>
      </c>
      <c r="X723" s="28">
        <v>2439.63</v>
      </c>
      <c r="Y723" s="8">
        <f t="shared" si="434"/>
        <v>-0.61000000000012733</v>
      </c>
      <c r="Z723" s="8">
        <f t="shared" si="435"/>
        <v>0</v>
      </c>
      <c r="AA723" s="8">
        <f>O723+U723-X723+W723</f>
        <v>-0.61000000000012733</v>
      </c>
      <c r="AB723" s="83"/>
      <c r="AC723" s="83"/>
      <c r="AD723" s="21"/>
    </row>
    <row r="724" spans="1:30" ht="15.75" x14ac:dyDescent="0.2">
      <c r="A724" s="108"/>
      <c r="B724" s="124"/>
      <c r="C724" s="138"/>
      <c r="D724" s="110"/>
      <c r="E724" s="110"/>
      <c r="F724" s="163"/>
      <c r="G724" s="144"/>
      <c r="H724" s="110"/>
      <c r="I724" s="163"/>
      <c r="J724" s="96"/>
      <c r="K724" s="196"/>
      <c r="L724" s="199"/>
      <c r="M724" s="8">
        <f>N724+O724</f>
        <v>-0.04</v>
      </c>
      <c r="N724" s="8">
        <v>0</v>
      </c>
      <c r="O724" s="8">
        <v>-0.04</v>
      </c>
      <c r="P724" s="150"/>
      <c r="Q724" s="42" t="s">
        <v>7</v>
      </c>
      <c r="R724" s="32"/>
      <c r="S724" s="28">
        <f>T724+U724</f>
        <v>2439.06</v>
      </c>
      <c r="T724" s="28">
        <v>1219.53</v>
      </c>
      <c r="U724" s="28">
        <v>1219.53</v>
      </c>
      <c r="V724" s="29">
        <f>X724</f>
        <v>2438.4499999999998</v>
      </c>
      <c r="W724" s="28">
        <v>1219.53</v>
      </c>
      <c r="X724" s="28">
        <v>2438.4499999999998</v>
      </c>
      <c r="Y724" s="8">
        <f t="shared" si="434"/>
        <v>0.57000000000016371</v>
      </c>
      <c r="Z724" s="8">
        <f t="shared" si="435"/>
        <v>0</v>
      </c>
      <c r="AA724" s="8">
        <f>O724+U724-X724+W724</f>
        <v>0.57000000000016371</v>
      </c>
      <c r="AB724" s="83"/>
      <c r="AC724" s="83"/>
      <c r="AD724" s="21"/>
    </row>
    <row r="725" spans="1:30" ht="15.75" x14ac:dyDescent="0.2">
      <c r="A725" s="108"/>
      <c r="B725" s="125"/>
      <c r="C725" s="139"/>
      <c r="D725" s="111"/>
      <c r="E725" s="111"/>
      <c r="F725" s="164"/>
      <c r="G725" s="145"/>
      <c r="H725" s="111"/>
      <c r="I725" s="164"/>
      <c r="J725" s="97"/>
      <c r="K725" s="197"/>
      <c r="L725" s="200"/>
      <c r="M725" s="120"/>
      <c r="N725" s="121"/>
      <c r="O725" s="122"/>
      <c r="P725" s="151"/>
      <c r="Q725" s="33" t="s">
        <v>3</v>
      </c>
      <c r="R725" s="48">
        <f>R724</f>
        <v>0</v>
      </c>
      <c r="S725" s="30">
        <f t="shared" ref="S725:X725" si="436">SUM(S721:S724)</f>
        <v>6268.12</v>
      </c>
      <c r="T725" s="30">
        <f t="shared" si="436"/>
        <v>3134.06</v>
      </c>
      <c r="U725" s="30">
        <f t="shared" si="436"/>
        <v>3134.06</v>
      </c>
      <c r="V725" s="30">
        <f t="shared" si="436"/>
        <v>6268.12</v>
      </c>
      <c r="W725" s="30">
        <f t="shared" si="436"/>
        <v>3134.06</v>
      </c>
      <c r="X725" s="30">
        <f t="shared" si="436"/>
        <v>6268.12</v>
      </c>
      <c r="Y725" s="134"/>
      <c r="Z725" s="135"/>
      <c r="AA725" s="136"/>
      <c r="AB725" s="83"/>
      <c r="AC725" s="83"/>
      <c r="AD725" s="21"/>
    </row>
    <row r="726" spans="1:30" ht="15.75" x14ac:dyDescent="0.2">
      <c r="A726" s="108">
        <v>40</v>
      </c>
      <c r="B726" s="123" t="s">
        <v>195</v>
      </c>
      <c r="C726" s="137" t="s">
        <v>433</v>
      </c>
      <c r="D726" s="109" t="s">
        <v>462</v>
      </c>
      <c r="E726" s="109" t="s">
        <v>65</v>
      </c>
      <c r="F726" s="162">
        <v>290</v>
      </c>
      <c r="G726" s="143" t="s">
        <v>461</v>
      </c>
      <c r="H726" s="109" t="s">
        <v>436</v>
      </c>
      <c r="I726" s="162">
        <v>5.9</v>
      </c>
      <c r="J726" s="95">
        <v>16.18</v>
      </c>
      <c r="K726" s="195">
        <v>45413</v>
      </c>
      <c r="L726" s="198">
        <v>45747</v>
      </c>
      <c r="M726" s="9">
        <f>N726+O726</f>
        <v>0</v>
      </c>
      <c r="N726" s="8">
        <v>0</v>
      </c>
      <c r="O726" s="8">
        <v>0</v>
      </c>
      <c r="P726" s="149" t="s">
        <v>197</v>
      </c>
      <c r="Q726" s="42" t="s">
        <v>4</v>
      </c>
      <c r="R726" s="31"/>
      <c r="S726" s="28">
        <f>T726+U726</f>
        <v>0</v>
      </c>
      <c r="T726" s="28">
        <v>0</v>
      </c>
      <c r="U726" s="28">
        <v>0</v>
      </c>
      <c r="V726" s="29">
        <f>X726</f>
        <v>0</v>
      </c>
      <c r="W726" s="28">
        <v>0</v>
      </c>
      <c r="X726" s="28">
        <v>0</v>
      </c>
      <c r="Y726" s="8">
        <f t="shared" ref="Y726:Y729" si="437">M726+S726-V726</f>
        <v>0</v>
      </c>
      <c r="Z726" s="8">
        <f t="shared" ref="Z726:Z729" si="438">N726+T726-W726</f>
        <v>0</v>
      </c>
      <c r="AA726" s="8">
        <f>O726+U726-X726+W726</f>
        <v>0</v>
      </c>
      <c r="AB726" s="83" t="s">
        <v>125</v>
      </c>
      <c r="AC726" s="83"/>
      <c r="AD726" s="21"/>
    </row>
    <row r="727" spans="1:30" ht="15.75" x14ac:dyDescent="0.2">
      <c r="A727" s="108"/>
      <c r="B727" s="124"/>
      <c r="C727" s="138"/>
      <c r="D727" s="110"/>
      <c r="E727" s="110"/>
      <c r="F727" s="163"/>
      <c r="G727" s="144"/>
      <c r="H727" s="110"/>
      <c r="I727" s="163"/>
      <c r="J727" s="96"/>
      <c r="K727" s="196"/>
      <c r="L727" s="199"/>
      <c r="M727" s="8">
        <f>N727+O727</f>
        <v>0</v>
      </c>
      <c r="N727" s="8">
        <v>0</v>
      </c>
      <c r="O727" s="8">
        <v>0</v>
      </c>
      <c r="P727" s="150"/>
      <c r="Q727" s="42" t="s">
        <v>5</v>
      </c>
      <c r="R727" s="32"/>
      <c r="S727" s="28">
        <f>T727+U727</f>
        <v>190.94</v>
      </c>
      <c r="T727" s="28">
        <v>95.48</v>
      </c>
      <c r="U727" s="28">
        <v>95.46</v>
      </c>
      <c r="V727" s="29">
        <f>X727</f>
        <v>190.94</v>
      </c>
      <c r="W727" s="28">
        <v>95.48</v>
      </c>
      <c r="X727" s="28">
        <v>190.94</v>
      </c>
      <c r="Y727" s="8">
        <f t="shared" si="437"/>
        <v>0</v>
      </c>
      <c r="Z727" s="8">
        <f t="shared" si="438"/>
        <v>0</v>
      </c>
      <c r="AA727" s="8">
        <f>O727+U727-X727+W727</f>
        <v>0</v>
      </c>
      <c r="AB727" s="83"/>
      <c r="AC727" s="83"/>
      <c r="AD727" s="21"/>
    </row>
    <row r="728" spans="1:30" ht="15.75" x14ac:dyDescent="0.2">
      <c r="A728" s="108"/>
      <c r="B728" s="124"/>
      <c r="C728" s="138"/>
      <c r="D728" s="110"/>
      <c r="E728" s="110"/>
      <c r="F728" s="163"/>
      <c r="G728" s="144"/>
      <c r="H728" s="110"/>
      <c r="I728" s="163"/>
      <c r="J728" s="96"/>
      <c r="K728" s="196"/>
      <c r="L728" s="199"/>
      <c r="M728" s="8">
        <f>N728+O728</f>
        <v>-0.04</v>
      </c>
      <c r="N728" s="8">
        <v>0</v>
      </c>
      <c r="O728" s="8">
        <v>-0.04</v>
      </c>
      <c r="P728" s="150"/>
      <c r="Q728" s="42" t="s">
        <v>6</v>
      </c>
      <c r="R728" s="32"/>
      <c r="S728" s="28">
        <f>T728+U728</f>
        <v>286.40999999999997</v>
      </c>
      <c r="T728" s="28">
        <v>143.22</v>
      </c>
      <c r="U728" s="28">
        <v>143.19</v>
      </c>
      <c r="V728" s="29">
        <f>X728</f>
        <v>286.41000000000003</v>
      </c>
      <c r="W728" s="28">
        <v>143.22</v>
      </c>
      <c r="X728" s="28">
        <v>286.41000000000003</v>
      </c>
      <c r="Y728" s="8">
        <f t="shared" si="437"/>
        <v>-4.0000000000077307E-2</v>
      </c>
      <c r="Z728" s="8">
        <f t="shared" si="438"/>
        <v>0</v>
      </c>
      <c r="AA728" s="8">
        <f>O728+U728-X728+W728</f>
        <v>-4.0000000000020464E-2</v>
      </c>
      <c r="AB728" s="83"/>
      <c r="AC728" s="83"/>
      <c r="AD728" s="21"/>
    </row>
    <row r="729" spans="1:30" ht="15.75" x14ac:dyDescent="0.2">
      <c r="A729" s="108"/>
      <c r="B729" s="124"/>
      <c r="C729" s="138"/>
      <c r="D729" s="110"/>
      <c r="E729" s="110"/>
      <c r="F729" s="163"/>
      <c r="G729" s="144"/>
      <c r="H729" s="110"/>
      <c r="I729" s="163"/>
      <c r="J729" s="96"/>
      <c r="K729" s="196"/>
      <c r="L729" s="199"/>
      <c r="M729" s="8">
        <f>N729+O729</f>
        <v>-0.04</v>
      </c>
      <c r="N729" s="8">
        <v>0</v>
      </c>
      <c r="O729" s="8">
        <v>-0.04</v>
      </c>
      <c r="P729" s="150"/>
      <c r="Q729" s="42" t="s">
        <v>7</v>
      </c>
      <c r="R729" s="32"/>
      <c r="S729" s="28">
        <f>T729+U729</f>
        <v>286.40999999999997</v>
      </c>
      <c r="T729" s="28">
        <v>143.22</v>
      </c>
      <c r="U729" s="28">
        <v>143.19</v>
      </c>
      <c r="V729" s="29">
        <f>X729</f>
        <v>286.41000000000003</v>
      </c>
      <c r="W729" s="28">
        <v>143.22</v>
      </c>
      <c r="X729" s="28">
        <v>286.41000000000003</v>
      </c>
      <c r="Y729" s="8">
        <f t="shared" si="437"/>
        <v>-4.0000000000077307E-2</v>
      </c>
      <c r="Z729" s="8">
        <f t="shared" si="438"/>
        <v>0</v>
      </c>
      <c r="AA729" s="8">
        <f>O729+U729-X729+W729</f>
        <v>-4.0000000000020464E-2</v>
      </c>
      <c r="AB729" s="83"/>
      <c r="AC729" s="83"/>
      <c r="AD729" s="21"/>
    </row>
    <row r="730" spans="1:30" ht="15.75" x14ac:dyDescent="0.2">
      <c r="A730" s="108"/>
      <c r="B730" s="125"/>
      <c r="C730" s="139"/>
      <c r="D730" s="111"/>
      <c r="E730" s="111"/>
      <c r="F730" s="164"/>
      <c r="G730" s="145"/>
      <c r="H730" s="111"/>
      <c r="I730" s="164"/>
      <c r="J730" s="97"/>
      <c r="K730" s="197"/>
      <c r="L730" s="200"/>
      <c r="M730" s="120"/>
      <c r="N730" s="121"/>
      <c r="O730" s="122"/>
      <c r="P730" s="151"/>
      <c r="Q730" s="33" t="s">
        <v>3</v>
      </c>
      <c r="R730" s="48">
        <f>R729</f>
        <v>0</v>
      </c>
      <c r="S730" s="30">
        <f t="shared" ref="S730:X730" si="439">SUM(S726:S729)</f>
        <v>763.76</v>
      </c>
      <c r="T730" s="30">
        <f t="shared" si="439"/>
        <v>381.91999999999996</v>
      </c>
      <c r="U730" s="30">
        <f t="shared" si="439"/>
        <v>381.84</v>
      </c>
      <c r="V730" s="30">
        <f t="shared" si="439"/>
        <v>763.76</v>
      </c>
      <c r="W730" s="30">
        <f t="shared" si="439"/>
        <v>381.91999999999996</v>
      </c>
      <c r="X730" s="30">
        <f t="shared" si="439"/>
        <v>763.76</v>
      </c>
      <c r="Y730" s="134"/>
      <c r="Z730" s="135"/>
      <c r="AA730" s="136"/>
      <c r="AB730" s="83"/>
      <c r="AC730" s="83"/>
      <c r="AD730" s="21"/>
    </row>
    <row r="731" spans="1:30" ht="15.75" x14ac:dyDescent="0.2">
      <c r="A731" s="108">
        <v>41</v>
      </c>
      <c r="B731" s="123" t="s">
        <v>195</v>
      </c>
      <c r="C731" s="137" t="s">
        <v>299</v>
      </c>
      <c r="D731" s="109" t="s">
        <v>463</v>
      </c>
      <c r="E731" s="109" t="s">
        <v>464</v>
      </c>
      <c r="F731" s="162">
        <v>8364.6200000000008</v>
      </c>
      <c r="G731" s="143" t="s">
        <v>465</v>
      </c>
      <c r="H731" s="109" t="s">
        <v>200</v>
      </c>
      <c r="I731" s="162">
        <v>274.7</v>
      </c>
      <c r="J731" s="95">
        <v>29.23</v>
      </c>
      <c r="K731" s="195">
        <v>45444</v>
      </c>
      <c r="L731" s="198" t="s">
        <v>466</v>
      </c>
      <c r="M731" s="9">
        <f>N731+O731</f>
        <v>0</v>
      </c>
      <c r="N731" s="8">
        <v>0</v>
      </c>
      <c r="O731" s="8">
        <v>0</v>
      </c>
      <c r="P731" s="149" t="s">
        <v>197</v>
      </c>
      <c r="Q731" s="42" t="s">
        <v>4</v>
      </c>
      <c r="R731" s="31"/>
      <c r="S731" s="28">
        <f>T731+U731</f>
        <v>0</v>
      </c>
      <c r="T731" s="28">
        <v>0</v>
      </c>
      <c r="U731" s="28">
        <v>0</v>
      </c>
      <c r="V731" s="29">
        <f>X731</f>
        <v>0</v>
      </c>
      <c r="W731" s="28">
        <v>0</v>
      </c>
      <c r="X731" s="28">
        <v>0</v>
      </c>
      <c r="Y731" s="8">
        <f t="shared" ref="Y731:Y734" si="440">M731+S731-V731</f>
        <v>0</v>
      </c>
      <c r="Z731" s="8">
        <f t="shared" ref="Z731:Z734" si="441">N731+T731-W731</f>
        <v>0</v>
      </c>
      <c r="AA731" s="8">
        <f>O731+U731-X731+W731</f>
        <v>0</v>
      </c>
      <c r="AB731" s="83" t="s">
        <v>125</v>
      </c>
      <c r="AC731" s="83"/>
      <c r="AD731" s="21"/>
    </row>
    <row r="732" spans="1:30" ht="15.75" x14ac:dyDescent="0.2">
      <c r="A732" s="108"/>
      <c r="B732" s="124"/>
      <c r="C732" s="138"/>
      <c r="D732" s="110"/>
      <c r="E732" s="110"/>
      <c r="F732" s="163"/>
      <c r="G732" s="144"/>
      <c r="H732" s="110"/>
      <c r="I732" s="163"/>
      <c r="J732" s="96"/>
      <c r="K732" s="196"/>
      <c r="L732" s="199"/>
      <c r="M732" s="8">
        <f>N732+O732</f>
        <v>0</v>
      </c>
      <c r="N732" s="8">
        <v>0</v>
      </c>
      <c r="O732" s="8">
        <v>0</v>
      </c>
      <c r="P732" s="150"/>
      <c r="Q732" s="42" t="s">
        <v>5</v>
      </c>
      <c r="R732" s="32"/>
      <c r="S732" s="28">
        <f>T732+U732</f>
        <v>8030.0300000000007</v>
      </c>
      <c r="T732" s="28">
        <v>4015.02</v>
      </c>
      <c r="U732" s="28">
        <v>4015.01</v>
      </c>
      <c r="V732" s="29">
        <f>X732</f>
        <v>7787.4</v>
      </c>
      <c r="W732" s="28">
        <v>4015.02</v>
      </c>
      <c r="X732" s="28">
        <v>7787.4</v>
      </c>
      <c r="Y732" s="8">
        <f t="shared" si="440"/>
        <v>242.63000000000102</v>
      </c>
      <c r="Z732" s="8">
        <f t="shared" si="441"/>
        <v>0</v>
      </c>
      <c r="AA732" s="8">
        <f>O732+U732-X732+W732</f>
        <v>242.63000000000056</v>
      </c>
      <c r="AB732" s="83"/>
      <c r="AC732" s="83"/>
      <c r="AD732" s="21"/>
    </row>
    <row r="733" spans="1:30" ht="15.75" x14ac:dyDescent="0.2">
      <c r="A733" s="108"/>
      <c r="B733" s="124"/>
      <c r="C733" s="138"/>
      <c r="D733" s="110"/>
      <c r="E733" s="110"/>
      <c r="F733" s="163"/>
      <c r="G733" s="144"/>
      <c r="H733" s="110"/>
      <c r="I733" s="163"/>
      <c r="J733" s="96"/>
      <c r="K733" s="196"/>
      <c r="L733" s="199"/>
      <c r="M733" s="8">
        <f>N733+O733</f>
        <v>-0.04</v>
      </c>
      <c r="N733" s="8">
        <v>0</v>
      </c>
      <c r="O733" s="8">
        <v>-0.04</v>
      </c>
      <c r="P733" s="150"/>
      <c r="Q733" s="42" t="s">
        <v>6</v>
      </c>
      <c r="R733" s="32"/>
      <c r="S733" s="28">
        <f>T733+U733</f>
        <v>24090.09</v>
      </c>
      <c r="T733" s="28">
        <v>12045.06</v>
      </c>
      <c r="U733" s="28">
        <v>12045.03</v>
      </c>
      <c r="V733" s="29">
        <f>X733</f>
        <v>24332.720000000001</v>
      </c>
      <c r="W733" s="28">
        <v>12045.06</v>
      </c>
      <c r="X733" s="28">
        <v>24332.720000000001</v>
      </c>
      <c r="Y733" s="8">
        <f t="shared" si="440"/>
        <v>-242.67000000000189</v>
      </c>
      <c r="Z733" s="8">
        <f t="shared" si="441"/>
        <v>0</v>
      </c>
      <c r="AA733" s="8">
        <f>O733+U733-X733+W733</f>
        <v>-242.67000000000189</v>
      </c>
      <c r="AB733" s="83"/>
      <c r="AC733" s="83"/>
      <c r="AD733" s="21"/>
    </row>
    <row r="734" spans="1:30" ht="15.75" x14ac:dyDescent="0.2">
      <c r="A734" s="108"/>
      <c r="B734" s="124"/>
      <c r="C734" s="138"/>
      <c r="D734" s="110"/>
      <c r="E734" s="110"/>
      <c r="F734" s="163"/>
      <c r="G734" s="144"/>
      <c r="H734" s="110"/>
      <c r="I734" s="163"/>
      <c r="J734" s="96"/>
      <c r="K734" s="196"/>
      <c r="L734" s="199"/>
      <c r="M734" s="8">
        <f>N734+O734</f>
        <v>-0.04</v>
      </c>
      <c r="N734" s="8">
        <v>0</v>
      </c>
      <c r="O734" s="8">
        <v>-0.04</v>
      </c>
      <c r="P734" s="150"/>
      <c r="Q734" s="42" t="s">
        <v>7</v>
      </c>
      <c r="R734" s="32"/>
      <c r="S734" s="28">
        <f>T734+U734</f>
        <v>24090.09</v>
      </c>
      <c r="T734" s="28">
        <v>12045.06</v>
      </c>
      <c r="U734" s="28">
        <v>12045.03</v>
      </c>
      <c r="V734" s="29">
        <f>X734</f>
        <v>24090.09</v>
      </c>
      <c r="W734" s="28">
        <v>12045.06</v>
      </c>
      <c r="X734" s="28">
        <v>24090.09</v>
      </c>
      <c r="Y734" s="8">
        <f t="shared" si="440"/>
        <v>-4.0000000000873115E-2</v>
      </c>
      <c r="Z734" s="8">
        <f t="shared" si="441"/>
        <v>0</v>
      </c>
      <c r="AA734" s="8">
        <f>O734+U734-X734+W734</f>
        <v>-4.0000000000873115E-2</v>
      </c>
      <c r="AB734" s="83"/>
      <c r="AC734" s="83"/>
      <c r="AD734" s="21"/>
    </row>
    <row r="735" spans="1:30" ht="15.75" x14ac:dyDescent="0.2">
      <c r="A735" s="108"/>
      <c r="B735" s="125"/>
      <c r="C735" s="139"/>
      <c r="D735" s="111"/>
      <c r="E735" s="111"/>
      <c r="F735" s="164"/>
      <c r="G735" s="145"/>
      <c r="H735" s="111"/>
      <c r="I735" s="164"/>
      <c r="J735" s="97"/>
      <c r="K735" s="197"/>
      <c r="L735" s="200"/>
      <c r="M735" s="120"/>
      <c r="N735" s="121"/>
      <c r="O735" s="122"/>
      <c r="P735" s="151"/>
      <c r="Q735" s="33" t="s">
        <v>3</v>
      </c>
      <c r="R735" s="48">
        <f>R734</f>
        <v>0</v>
      </c>
      <c r="S735" s="30">
        <f t="shared" ref="S735:X735" si="442">SUM(S731:S734)</f>
        <v>56210.210000000006</v>
      </c>
      <c r="T735" s="30">
        <f t="shared" si="442"/>
        <v>28105.14</v>
      </c>
      <c r="U735" s="30">
        <f t="shared" si="442"/>
        <v>28105.07</v>
      </c>
      <c r="V735" s="30">
        <f t="shared" si="442"/>
        <v>56210.210000000006</v>
      </c>
      <c r="W735" s="30">
        <f t="shared" si="442"/>
        <v>28105.14</v>
      </c>
      <c r="X735" s="30">
        <f t="shared" si="442"/>
        <v>56210.210000000006</v>
      </c>
      <c r="Y735" s="134"/>
      <c r="Z735" s="135"/>
      <c r="AA735" s="136"/>
      <c r="AB735" s="83"/>
      <c r="AC735" s="83"/>
      <c r="AD735" s="21"/>
    </row>
    <row r="736" spans="1:30" ht="15.75" x14ac:dyDescent="0.2">
      <c r="A736" s="108">
        <v>42</v>
      </c>
      <c r="B736" s="123" t="s">
        <v>195</v>
      </c>
      <c r="C736" s="137" t="s">
        <v>201</v>
      </c>
      <c r="D736" s="109" t="s">
        <v>467</v>
      </c>
      <c r="E736" s="109" t="s">
        <v>464</v>
      </c>
      <c r="F736" s="162">
        <v>10684.91</v>
      </c>
      <c r="G736" s="143" t="s">
        <v>468</v>
      </c>
      <c r="H736" s="109" t="s">
        <v>202</v>
      </c>
      <c r="I736" s="162">
        <v>350.9</v>
      </c>
      <c r="J736" s="95">
        <v>36.11</v>
      </c>
      <c r="K736" s="195">
        <v>45444</v>
      </c>
      <c r="L736" s="195">
        <v>47238</v>
      </c>
      <c r="M736" s="9">
        <f>N736+O736</f>
        <v>0</v>
      </c>
      <c r="N736" s="8">
        <v>0</v>
      </c>
      <c r="O736" s="8">
        <v>0</v>
      </c>
      <c r="P736" s="149" t="s">
        <v>197</v>
      </c>
      <c r="Q736" s="42" t="s">
        <v>4</v>
      </c>
      <c r="R736" s="31"/>
      <c r="S736" s="28">
        <f>T736+U736</f>
        <v>0</v>
      </c>
      <c r="T736" s="28">
        <v>0</v>
      </c>
      <c r="U736" s="28">
        <v>0</v>
      </c>
      <c r="V736" s="29">
        <f>X736</f>
        <v>0</v>
      </c>
      <c r="W736" s="28">
        <v>0</v>
      </c>
      <c r="X736" s="28">
        <v>0</v>
      </c>
      <c r="Y736" s="8">
        <f t="shared" ref="Y736:Y739" si="443">M736+S736-V736</f>
        <v>0</v>
      </c>
      <c r="Z736" s="8">
        <f t="shared" ref="Z736:Z739" si="444">N736+T736-W736</f>
        <v>0</v>
      </c>
      <c r="AA736" s="8">
        <f>O736+U736-X736+W736</f>
        <v>0</v>
      </c>
      <c r="AB736" s="83" t="s">
        <v>125</v>
      </c>
      <c r="AC736" s="83"/>
      <c r="AD736" s="21"/>
    </row>
    <row r="737" spans="1:30" ht="15.75" x14ac:dyDescent="0.2">
      <c r="A737" s="108"/>
      <c r="B737" s="124"/>
      <c r="C737" s="138"/>
      <c r="D737" s="110"/>
      <c r="E737" s="110"/>
      <c r="F737" s="163"/>
      <c r="G737" s="144"/>
      <c r="H737" s="110"/>
      <c r="I737" s="163"/>
      <c r="J737" s="96"/>
      <c r="K737" s="196"/>
      <c r="L737" s="196"/>
      <c r="M737" s="8">
        <f>N737+O737</f>
        <v>0</v>
      </c>
      <c r="N737" s="8">
        <v>0</v>
      </c>
      <c r="O737" s="8">
        <v>0</v>
      </c>
      <c r="P737" s="150"/>
      <c r="Q737" s="42" t="s">
        <v>5</v>
      </c>
      <c r="R737" s="32"/>
      <c r="S737" s="28">
        <f>T737+U737</f>
        <v>12672.59</v>
      </c>
      <c r="T737" s="28">
        <v>6336.3</v>
      </c>
      <c r="U737" s="28">
        <v>6336.29</v>
      </c>
      <c r="V737" s="29">
        <f>X737</f>
        <v>11729.34</v>
      </c>
      <c r="W737" s="28">
        <v>6336.3</v>
      </c>
      <c r="X737" s="28">
        <v>11729.34</v>
      </c>
      <c r="Y737" s="8">
        <f t="shared" si="443"/>
        <v>943.25</v>
      </c>
      <c r="Z737" s="8">
        <f t="shared" si="444"/>
        <v>0</v>
      </c>
      <c r="AA737" s="8">
        <f>O737+U737-X737+W737</f>
        <v>943.25</v>
      </c>
      <c r="AB737" s="83"/>
      <c r="AC737" s="83"/>
      <c r="AD737" s="21"/>
    </row>
    <row r="738" spans="1:30" ht="15.75" x14ac:dyDescent="0.2">
      <c r="A738" s="108"/>
      <c r="B738" s="124"/>
      <c r="C738" s="138"/>
      <c r="D738" s="110"/>
      <c r="E738" s="110"/>
      <c r="F738" s="163"/>
      <c r="G738" s="144"/>
      <c r="H738" s="110"/>
      <c r="I738" s="163"/>
      <c r="J738" s="96"/>
      <c r="K738" s="196"/>
      <c r="L738" s="196"/>
      <c r="M738" s="8">
        <f>N738+O738</f>
        <v>943.25</v>
      </c>
      <c r="N738" s="8">
        <v>0</v>
      </c>
      <c r="O738" s="8">
        <v>943.25</v>
      </c>
      <c r="P738" s="150"/>
      <c r="Q738" s="42" t="s">
        <v>6</v>
      </c>
      <c r="R738" s="32"/>
      <c r="S738" s="28">
        <f>T738+U738</f>
        <v>38017.770000000004</v>
      </c>
      <c r="T738" s="28">
        <v>19008.900000000001</v>
      </c>
      <c r="U738" s="28">
        <v>19008.87</v>
      </c>
      <c r="V738" s="29">
        <f>X738</f>
        <v>38961.019999999997</v>
      </c>
      <c r="W738" s="28">
        <v>19008.900000000001</v>
      </c>
      <c r="X738" s="28">
        <v>38961.019999999997</v>
      </c>
      <c r="Y738" s="8">
        <f t="shared" si="443"/>
        <v>0</v>
      </c>
      <c r="Z738" s="8">
        <f t="shared" si="444"/>
        <v>0</v>
      </c>
      <c r="AA738" s="8">
        <f>O738+U738-X738+W738</f>
        <v>0</v>
      </c>
      <c r="AB738" s="83"/>
      <c r="AC738" s="83"/>
      <c r="AD738" s="21"/>
    </row>
    <row r="739" spans="1:30" ht="15.75" x14ac:dyDescent="0.2">
      <c r="A739" s="108"/>
      <c r="B739" s="124"/>
      <c r="C739" s="138"/>
      <c r="D739" s="110"/>
      <c r="E739" s="110"/>
      <c r="F739" s="163"/>
      <c r="G739" s="144"/>
      <c r="H739" s="110"/>
      <c r="I739" s="163"/>
      <c r="J739" s="96"/>
      <c r="K739" s="196"/>
      <c r="L739" s="196"/>
      <c r="M739" s="8">
        <f>N739+O739</f>
        <v>943.25</v>
      </c>
      <c r="N739" s="8">
        <v>0</v>
      </c>
      <c r="O739" s="8">
        <v>943.25</v>
      </c>
      <c r="P739" s="150"/>
      <c r="Q739" s="42" t="s">
        <v>7</v>
      </c>
      <c r="R739" s="32"/>
      <c r="S739" s="28">
        <f>T739+U739</f>
        <v>38017.770000000004</v>
      </c>
      <c r="T739" s="28">
        <v>19008.900000000001</v>
      </c>
      <c r="U739" s="28">
        <v>19008.87</v>
      </c>
      <c r="V739" s="29">
        <f>X739</f>
        <v>38017.769999999997</v>
      </c>
      <c r="W739" s="28">
        <v>19008.900000000001</v>
      </c>
      <c r="X739" s="28">
        <v>38017.769999999997</v>
      </c>
      <c r="Y739" s="8">
        <f t="shared" si="443"/>
        <v>943.25000000000728</v>
      </c>
      <c r="Z739" s="8">
        <f t="shared" si="444"/>
        <v>0</v>
      </c>
      <c r="AA739" s="8">
        <f>O739+U739-X739+W739</f>
        <v>943.25000000000364</v>
      </c>
      <c r="AB739" s="83"/>
      <c r="AC739" s="83"/>
      <c r="AD739" s="21"/>
    </row>
    <row r="740" spans="1:30" ht="15.75" x14ac:dyDescent="0.2">
      <c r="A740" s="108"/>
      <c r="B740" s="125"/>
      <c r="C740" s="139"/>
      <c r="D740" s="111"/>
      <c r="E740" s="111"/>
      <c r="F740" s="164"/>
      <c r="G740" s="145"/>
      <c r="H740" s="111"/>
      <c r="I740" s="164"/>
      <c r="J740" s="97"/>
      <c r="K740" s="197"/>
      <c r="L740" s="197"/>
      <c r="M740" s="120"/>
      <c r="N740" s="121"/>
      <c r="O740" s="122"/>
      <c r="P740" s="151"/>
      <c r="Q740" s="33" t="s">
        <v>3</v>
      </c>
      <c r="R740" s="48">
        <f>R739</f>
        <v>0</v>
      </c>
      <c r="S740" s="30">
        <f t="shared" ref="S740:X740" si="445">SUM(S736:S739)</f>
        <v>88708.13</v>
      </c>
      <c r="T740" s="30">
        <f t="shared" si="445"/>
        <v>44354.100000000006</v>
      </c>
      <c r="U740" s="30">
        <f t="shared" si="445"/>
        <v>44354.03</v>
      </c>
      <c r="V740" s="30">
        <f t="shared" si="445"/>
        <v>88708.13</v>
      </c>
      <c r="W740" s="30">
        <f t="shared" si="445"/>
        <v>44354.100000000006</v>
      </c>
      <c r="X740" s="30">
        <f t="shared" si="445"/>
        <v>88708.13</v>
      </c>
      <c r="Y740" s="134"/>
      <c r="Z740" s="135"/>
      <c r="AA740" s="136"/>
      <c r="AB740" s="83"/>
      <c r="AC740" s="83"/>
      <c r="AD740" s="21"/>
    </row>
    <row r="741" spans="1:30" ht="15.75" x14ac:dyDescent="0.2">
      <c r="A741" s="108">
        <v>43</v>
      </c>
      <c r="B741" s="123" t="s">
        <v>195</v>
      </c>
      <c r="C741" s="137" t="s">
        <v>216</v>
      </c>
      <c r="D741" s="109" t="s">
        <v>476</v>
      </c>
      <c r="E741" s="109" t="s">
        <v>464</v>
      </c>
      <c r="F741" s="162">
        <v>3453.03</v>
      </c>
      <c r="G741" s="143" t="s">
        <v>477</v>
      </c>
      <c r="H741" s="109" t="s">
        <v>333</v>
      </c>
      <c r="I741" s="162">
        <v>113.4</v>
      </c>
      <c r="J741" s="95">
        <v>52.2</v>
      </c>
      <c r="K741" s="195">
        <v>45444</v>
      </c>
      <c r="L741" s="195">
        <v>47238</v>
      </c>
      <c r="M741" s="9">
        <f>N741+O741</f>
        <v>0</v>
      </c>
      <c r="N741" s="8">
        <v>0</v>
      </c>
      <c r="O741" s="8">
        <v>0</v>
      </c>
      <c r="P741" s="149" t="s">
        <v>197</v>
      </c>
      <c r="Q741" s="42" t="s">
        <v>4</v>
      </c>
      <c r="R741" s="31"/>
      <c r="S741" s="28">
        <f>T741+U741</f>
        <v>0</v>
      </c>
      <c r="T741" s="28">
        <v>0</v>
      </c>
      <c r="U741" s="28">
        <v>0</v>
      </c>
      <c r="V741" s="29">
        <f>X741</f>
        <v>0</v>
      </c>
      <c r="W741" s="28">
        <v>0</v>
      </c>
      <c r="X741" s="28">
        <v>0</v>
      </c>
      <c r="Y741" s="8">
        <f t="shared" ref="Y741:Y744" si="446">M741+S741-V741</f>
        <v>0</v>
      </c>
      <c r="Z741" s="8">
        <f t="shared" ref="Z741:Z744" si="447">N741+T741-W741</f>
        <v>0</v>
      </c>
      <c r="AA741" s="8">
        <f>O741+U741-X741+W741</f>
        <v>0</v>
      </c>
      <c r="AB741" s="83" t="s">
        <v>125</v>
      </c>
      <c r="AC741" s="83"/>
      <c r="AD741" s="21"/>
    </row>
    <row r="742" spans="1:30" ht="15.75" x14ac:dyDescent="0.2">
      <c r="A742" s="108"/>
      <c r="B742" s="124"/>
      <c r="C742" s="138"/>
      <c r="D742" s="110"/>
      <c r="E742" s="110"/>
      <c r="F742" s="163"/>
      <c r="G742" s="144"/>
      <c r="H742" s="110"/>
      <c r="I742" s="163"/>
      <c r="J742" s="96"/>
      <c r="K742" s="196"/>
      <c r="L742" s="196"/>
      <c r="M742" s="8">
        <f>N742+O742</f>
        <v>0</v>
      </c>
      <c r="N742" s="8">
        <v>0</v>
      </c>
      <c r="O742" s="8">
        <v>0</v>
      </c>
      <c r="P742" s="150"/>
      <c r="Q742" s="42" t="s">
        <v>5</v>
      </c>
      <c r="R742" s="32"/>
      <c r="S742" s="28">
        <f>T742+U742</f>
        <v>5919.48</v>
      </c>
      <c r="T742" s="28">
        <v>2959.74</v>
      </c>
      <c r="U742" s="28">
        <v>2959.74</v>
      </c>
      <c r="V742" s="29">
        <f>X742</f>
        <v>5919.48</v>
      </c>
      <c r="W742" s="28">
        <v>2959.74</v>
      </c>
      <c r="X742" s="28">
        <v>5919.48</v>
      </c>
      <c r="Y742" s="8">
        <f t="shared" si="446"/>
        <v>0</v>
      </c>
      <c r="Z742" s="8">
        <f t="shared" si="447"/>
        <v>0</v>
      </c>
      <c r="AA742" s="8">
        <f>O742+U742-X742+W742</f>
        <v>0</v>
      </c>
      <c r="AB742" s="83"/>
      <c r="AC742" s="83"/>
      <c r="AD742" s="21"/>
    </row>
    <row r="743" spans="1:30" ht="15.75" x14ac:dyDescent="0.2">
      <c r="A743" s="108"/>
      <c r="B743" s="124"/>
      <c r="C743" s="138"/>
      <c r="D743" s="110"/>
      <c r="E743" s="110"/>
      <c r="F743" s="163"/>
      <c r="G743" s="144"/>
      <c r="H743" s="110"/>
      <c r="I743" s="163"/>
      <c r="J743" s="96"/>
      <c r="K743" s="196"/>
      <c r="L743" s="196"/>
      <c r="M743" s="8">
        <f>N743+O743</f>
        <v>0</v>
      </c>
      <c r="N743" s="8">
        <v>0</v>
      </c>
      <c r="O743" s="8">
        <v>0</v>
      </c>
      <c r="P743" s="150"/>
      <c r="Q743" s="42" t="s">
        <v>6</v>
      </c>
      <c r="R743" s="32"/>
      <c r="S743" s="28">
        <f>T743+U743</f>
        <v>17758.439999999999</v>
      </c>
      <c r="T743" s="28">
        <v>8879.2199999999993</v>
      </c>
      <c r="U743" s="28">
        <v>8879.2199999999993</v>
      </c>
      <c r="V743" s="29">
        <f>X743</f>
        <v>17758.439999999999</v>
      </c>
      <c r="W743" s="28">
        <v>8879.2199999999993</v>
      </c>
      <c r="X743" s="28">
        <v>17758.439999999999</v>
      </c>
      <c r="Y743" s="8">
        <f t="shared" si="446"/>
        <v>0</v>
      </c>
      <c r="Z743" s="8">
        <f t="shared" si="447"/>
        <v>0</v>
      </c>
      <c r="AA743" s="8">
        <f>O743+U743-X743+W743</f>
        <v>0</v>
      </c>
      <c r="AB743" s="83"/>
      <c r="AC743" s="83"/>
      <c r="AD743" s="21"/>
    </row>
    <row r="744" spans="1:30" ht="15.75" x14ac:dyDescent="0.2">
      <c r="A744" s="108"/>
      <c r="B744" s="124"/>
      <c r="C744" s="138"/>
      <c r="D744" s="110"/>
      <c r="E744" s="110"/>
      <c r="F744" s="163"/>
      <c r="G744" s="144"/>
      <c r="H744" s="110"/>
      <c r="I744" s="163"/>
      <c r="J744" s="96"/>
      <c r="K744" s="196"/>
      <c r="L744" s="196"/>
      <c r="M744" s="8">
        <f>N744+O744</f>
        <v>0</v>
      </c>
      <c r="N744" s="8">
        <v>0</v>
      </c>
      <c r="O744" s="8">
        <v>0</v>
      </c>
      <c r="P744" s="150"/>
      <c r="Q744" s="42" t="s">
        <v>7</v>
      </c>
      <c r="R744" s="32"/>
      <c r="S744" s="28">
        <f>T744+U744</f>
        <v>17577.48</v>
      </c>
      <c r="T744" s="28">
        <v>8788.74</v>
      </c>
      <c r="U744" s="28">
        <v>8788.74</v>
      </c>
      <c r="V744" s="29">
        <f>X744</f>
        <v>17577.48</v>
      </c>
      <c r="W744" s="28">
        <v>8788.74</v>
      </c>
      <c r="X744" s="28">
        <v>17577.48</v>
      </c>
      <c r="Y744" s="8">
        <f t="shared" si="446"/>
        <v>0</v>
      </c>
      <c r="Z744" s="8">
        <f t="shared" si="447"/>
        <v>0</v>
      </c>
      <c r="AA744" s="8">
        <f>O744+U744-X744+W744</f>
        <v>0</v>
      </c>
      <c r="AB744" s="83"/>
      <c r="AC744" s="83"/>
      <c r="AD744" s="21"/>
    </row>
    <row r="745" spans="1:30" ht="15.75" x14ac:dyDescent="0.2">
      <c r="A745" s="108"/>
      <c r="B745" s="125"/>
      <c r="C745" s="139"/>
      <c r="D745" s="111"/>
      <c r="E745" s="111"/>
      <c r="F745" s="164"/>
      <c r="G745" s="145"/>
      <c r="H745" s="111"/>
      <c r="I745" s="164"/>
      <c r="J745" s="97"/>
      <c r="K745" s="197"/>
      <c r="L745" s="197"/>
      <c r="M745" s="120"/>
      <c r="N745" s="121"/>
      <c r="O745" s="122"/>
      <c r="P745" s="151"/>
      <c r="Q745" s="33" t="s">
        <v>3</v>
      </c>
      <c r="R745" s="48">
        <f>R744</f>
        <v>0</v>
      </c>
      <c r="S745" s="30">
        <f t="shared" ref="S745:X745" si="448">SUM(S741:S744)</f>
        <v>41255.399999999994</v>
      </c>
      <c r="T745" s="30">
        <f t="shared" si="448"/>
        <v>20627.699999999997</v>
      </c>
      <c r="U745" s="30">
        <f t="shared" si="448"/>
        <v>20627.699999999997</v>
      </c>
      <c r="V745" s="30">
        <f t="shared" si="448"/>
        <v>41255.399999999994</v>
      </c>
      <c r="W745" s="30">
        <f t="shared" si="448"/>
        <v>20627.699999999997</v>
      </c>
      <c r="X745" s="30">
        <f t="shared" si="448"/>
        <v>41255.399999999994</v>
      </c>
      <c r="Y745" s="134"/>
      <c r="Z745" s="135"/>
      <c r="AA745" s="136"/>
      <c r="AB745" s="83"/>
      <c r="AC745" s="83"/>
      <c r="AD745" s="21"/>
    </row>
    <row r="746" spans="1:30" ht="15.75" x14ac:dyDescent="0.2">
      <c r="A746" s="108">
        <v>44</v>
      </c>
      <c r="B746" s="154" t="s">
        <v>195</v>
      </c>
      <c r="C746" s="108" t="s">
        <v>231</v>
      </c>
      <c r="D746" s="109" t="s">
        <v>478</v>
      </c>
      <c r="E746" s="152" t="s">
        <v>409</v>
      </c>
      <c r="F746" s="95">
        <v>9899.2999999999993</v>
      </c>
      <c r="G746" s="166" t="s">
        <v>479</v>
      </c>
      <c r="H746" s="152" t="s">
        <v>413</v>
      </c>
      <c r="I746" s="94">
        <v>325.10000000000002</v>
      </c>
      <c r="J746" s="95">
        <v>26.1</v>
      </c>
      <c r="K746" s="167">
        <v>45444</v>
      </c>
      <c r="L746" s="167" t="s">
        <v>480</v>
      </c>
      <c r="M746" s="9">
        <f>N746+O746</f>
        <v>0</v>
      </c>
      <c r="N746" s="8"/>
      <c r="O746" s="8">
        <v>0</v>
      </c>
      <c r="P746" s="101" t="s">
        <v>197</v>
      </c>
      <c r="Q746" s="42" t="s">
        <v>4</v>
      </c>
      <c r="R746" s="31"/>
      <c r="S746" s="28">
        <f>T746+U746</f>
        <v>0</v>
      </c>
      <c r="T746" s="28">
        <v>0</v>
      </c>
      <c r="U746" s="28">
        <v>0</v>
      </c>
      <c r="V746" s="29">
        <f>X746</f>
        <v>0</v>
      </c>
      <c r="W746" s="28">
        <v>0</v>
      </c>
      <c r="X746" s="28">
        <v>0</v>
      </c>
      <c r="Y746" s="8">
        <f t="shared" ref="Y746:Y749" si="449">M746+S746-V746</f>
        <v>0</v>
      </c>
      <c r="Z746" s="8">
        <f t="shared" ref="Z746:Z749" si="450">N746+T746-W746</f>
        <v>0</v>
      </c>
      <c r="AA746" s="8">
        <f>O746+U746-X746+W746</f>
        <v>0</v>
      </c>
      <c r="AB746" s="83" t="s">
        <v>125</v>
      </c>
      <c r="AC746" s="83"/>
      <c r="AD746" s="103"/>
    </row>
    <row r="747" spans="1:30" ht="15.75" x14ac:dyDescent="0.2">
      <c r="A747" s="108"/>
      <c r="B747" s="154"/>
      <c r="C747" s="108"/>
      <c r="D747" s="110"/>
      <c r="E747" s="152"/>
      <c r="F747" s="96"/>
      <c r="G747" s="166"/>
      <c r="H747" s="152"/>
      <c r="I747" s="94"/>
      <c r="J747" s="96"/>
      <c r="K747" s="167"/>
      <c r="L747" s="167"/>
      <c r="M747" s="8">
        <f>N747+O747</f>
        <v>0</v>
      </c>
      <c r="N747" s="8">
        <v>0</v>
      </c>
      <c r="O747" s="8">
        <v>0</v>
      </c>
      <c r="P747" s="102"/>
      <c r="Q747" s="42" t="s">
        <v>5</v>
      </c>
      <c r="R747" s="32"/>
      <c r="S747" s="28">
        <f>T747+U747</f>
        <v>8485.11</v>
      </c>
      <c r="T747" s="28">
        <v>4242.57</v>
      </c>
      <c r="U747" s="28">
        <v>4242.54</v>
      </c>
      <c r="V747" s="29">
        <f>X747</f>
        <v>0</v>
      </c>
      <c r="W747" s="28">
        <v>4242.57</v>
      </c>
      <c r="X747" s="28">
        <v>0</v>
      </c>
      <c r="Y747" s="8">
        <f t="shared" si="449"/>
        <v>8485.11</v>
      </c>
      <c r="Z747" s="8">
        <f t="shared" si="450"/>
        <v>0</v>
      </c>
      <c r="AA747" s="8">
        <f>O747+U747-X747+W747</f>
        <v>8485.11</v>
      </c>
      <c r="AB747" s="83"/>
      <c r="AC747" s="83"/>
      <c r="AD747" s="104"/>
    </row>
    <row r="748" spans="1:30" ht="15.75" x14ac:dyDescent="0.2">
      <c r="A748" s="108"/>
      <c r="B748" s="154"/>
      <c r="C748" s="108"/>
      <c r="D748" s="110"/>
      <c r="E748" s="152"/>
      <c r="F748" s="96"/>
      <c r="G748" s="166"/>
      <c r="H748" s="152"/>
      <c r="I748" s="94"/>
      <c r="J748" s="96"/>
      <c r="K748" s="167"/>
      <c r="L748" s="167"/>
      <c r="M748" s="8">
        <f>N748+O748</f>
        <v>8485.11</v>
      </c>
      <c r="N748" s="8">
        <f t="shared" ref="N748:N749" si="451">Z747</f>
        <v>0</v>
      </c>
      <c r="O748" s="8">
        <f t="shared" ref="O748:O749" si="452">AA747</f>
        <v>8485.11</v>
      </c>
      <c r="P748" s="102"/>
      <c r="Q748" s="42" t="s">
        <v>6</v>
      </c>
      <c r="R748" s="32"/>
      <c r="S748" s="28">
        <f>T748+U748</f>
        <v>25455.33</v>
      </c>
      <c r="T748" s="28">
        <v>12727.71</v>
      </c>
      <c r="U748" s="28">
        <v>12727.62</v>
      </c>
      <c r="V748" s="29">
        <f>X748</f>
        <v>16970.22</v>
      </c>
      <c r="W748" s="28">
        <v>12727.71</v>
      </c>
      <c r="X748" s="28">
        <v>16970.22</v>
      </c>
      <c r="Y748" s="8">
        <f t="shared" si="449"/>
        <v>16970.22</v>
      </c>
      <c r="Z748" s="8">
        <f t="shared" si="450"/>
        <v>0</v>
      </c>
      <c r="AA748" s="8">
        <f>O748+U748-X748+W748</f>
        <v>16970.22</v>
      </c>
      <c r="AB748" s="83"/>
      <c r="AC748" s="83"/>
      <c r="AD748" s="105"/>
    </row>
    <row r="749" spans="1:30" ht="15.75" x14ac:dyDescent="0.2">
      <c r="A749" s="108"/>
      <c r="B749" s="154"/>
      <c r="C749" s="108"/>
      <c r="D749" s="110"/>
      <c r="E749" s="152"/>
      <c r="F749" s="96"/>
      <c r="G749" s="166"/>
      <c r="H749" s="152"/>
      <c r="I749" s="94"/>
      <c r="J749" s="96"/>
      <c r="K749" s="167"/>
      <c r="L749" s="167"/>
      <c r="M749" s="8">
        <f>N749+O749</f>
        <v>16970.22</v>
      </c>
      <c r="N749" s="8">
        <f t="shared" si="451"/>
        <v>0</v>
      </c>
      <c r="O749" s="8">
        <f t="shared" si="452"/>
        <v>16970.22</v>
      </c>
      <c r="P749" s="102"/>
      <c r="Q749" s="42" t="s">
        <v>7</v>
      </c>
      <c r="R749" s="32"/>
      <c r="S749" s="28">
        <f>T749+U749</f>
        <v>25455.33</v>
      </c>
      <c r="T749" s="28">
        <v>12727.71</v>
      </c>
      <c r="U749" s="28">
        <v>12727.62</v>
      </c>
      <c r="V749" s="29">
        <f>X749</f>
        <v>27848.39</v>
      </c>
      <c r="W749" s="28">
        <v>12727.71</v>
      </c>
      <c r="X749" s="28">
        <v>27848.39</v>
      </c>
      <c r="Y749" s="7">
        <f t="shared" si="449"/>
        <v>14577.160000000003</v>
      </c>
      <c r="Z749" s="7">
        <f t="shared" si="450"/>
        <v>0</v>
      </c>
      <c r="AA749" s="7">
        <f>O749+U749-X749+W749</f>
        <v>14577.160000000003</v>
      </c>
      <c r="AB749" s="83"/>
      <c r="AC749" s="83"/>
      <c r="AD749" s="21"/>
    </row>
    <row r="750" spans="1:30" ht="15.75" x14ac:dyDescent="0.2">
      <c r="A750" s="108"/>
      <c r="B750" s="154"/>
      <c r="C750" s="108"/>
      <c r="D750" s="111"/>
      <c r="E750" s="152"/>
      <c r="F750" s="97"/>
      <c r="G750" s="166"/>
      <c r="H750" s="152"/>
      <c r="I750" s="94"/>
      <c r="J750" s="97"/>
      <c r="K750" s="167"/>
      <c r="L750" s="167"/>
      <c r="M750" s="106"/>
      <c r="N750" s="106"/>
      <c r="O750" s="106"/>
      <c r="P750" s="102"/>
      <c r="Q750" s="33" t="s">
        <v>3</v>
      </c>
      <c r="R750" s="48">
        <f>R749</f>
        <v>0</v>
      </c>
      <c r="S750" s="30">
        <f t="shared" ref="S750:X750" si="453">SUM(S746:S749)</f>
        <v>59395.770000000004</v>
      </c>
      <c r="T750" s="30">
        <f t="shared" si="453"/>
        <v>29697.989999999998</v>
      </c>
      <c r="U750" s="30">
        <f t="shared" si="453"/>
        <v>29697.78</v>
      </c>
      <c r="V750" s="30">
        <f t="shared" si="453"/>
        <v>44818.61</v>
      </c>
      <c r="W750" s="30">
        <f t="shared" si="453"/>
        <v>29697.989999999998</v>
      </c>
      <c r="X750" s="30">
        <f t="shared" si="453"/>
        <v>44818.61</v>
      </c>
      <c r="Y750" s="107"/>
      <c r="Z750" s="107"/>
      <c r="AA750" s="107"/>
      <c r="AB750" s="83"/>
      <c r="AC750" s="83"/>
      <c r="AD750" s="21"/>
    </row>
    <row r="751" spans="1:30" ht="15.75" x14ac:dyDescent="0.2">
      <c r="A751" s="108">
        <v>45</v>
      </c>
      <c r="B751" s="154" t="s">
        <v>195</v>
      </c>
      <c r="C751" s="108" t="s">
        <v>245</v>
      </c>
      <c r="D751" s="109" t="s">
        <v>560</v>
      </c>
      <c r="E751" s="152" t="s">
        <v>409</v>
      </c>
      <c r="F751" s="95">
        <v>9680.06</v>
      </c>
      <c r="G751" s="166" t="s">
        <v>246</v>
      </c>
      <c r="H751" s="152" t="s">
        <v>202</v>
      </c>
      <c r="I751" s="94">
        <v>317.89999999999998</v>
      </c>
      <c r="J751" s="95">
        <v>28.21</v>
      </c>
      <c r="K751" s="167">
        <v>45444</v>
      </c>
      <c r="L751" s="167" t="s">
        <v>480</v>
      </c>
      <c r="M751" s="9">
        <f>N751+O751</f>
        <v>0</v>
      </c>
      <c r="N751" s="8"/>
      <c r="O751" s="8">
        <v>0</v>
      </c>
      <c r="P751" s="101" t="s">
        <v>197</v>
      </c>
      <c r="Q751" s="42" t="s">
        <v>4</v>
      </c>
      <c r="R751" s="31"/>
      <c r="S751" s="28">
        <f>T751+U751</f>
        <v>0</v>
      </c>
      <c r="T751" s="28">
        <v>0</v>
      </c>
      <c r="U751" s="28">
        <v>0</v>
      </c>
      <c r="V751" s="29">
        <f>X751</f>
        <v>0</v>
      </c>
      <c r="W751" s="28">
        <v>0</v>
      </c>
      <c r="X751" s="28">
        <v>0</v>
      </c>
      <c r="Y751" s="8">
        <f t="shared" ref="Y751:Y754" si="454">M751+S751-V751</f>
        <v>0</v>
      </c>
      <c r="Z751" s="8">
        <f t="shared" ref="Z751:Z754" si="455">N751+T751-W751</f>
        <v>0</v>
      </c>
      <c r="AA751" s="8">
        <f>O751+U751-X751+W751</f>
        <v>0</v>
      </c>
      <c r="AB751" s="83" t="s">
        <v>125</v>
      </c>
      <c r="AC751" s="83"/>
      <c r="AD751" s="103"/>
    </row>
    <row r="752" spans="1:30" ht="15.75" x14ac:dyDescent="0.2">
      <c r="A752" s="108"/>
      <c r="B752" s="154"/>
      <c r="C752" s="108"/>
      <c r="D752" s="110"/>
      <c r="E752" s="152"/>
      <c r="F752" s="96"/>
      <c r="G752" s="166"/>
      <c r="H752" s="152"/>
      <c r="I752" s="94"/>
      <c r="J752" s="96"/>
      <c r="K752" s="167"/>
      <c r="L752" s="167"/>
      <c r="M752" s="8">
        <f>N752+O752</f>
        <v>0</v>
      </c>
      <c r="N752" s="8">
        <v>0</v>
      </c>
      <c r="O752" s="8">
        <v>0</v>
      </c>
      <c r="P752" s="102"/>
      <c r="Q752" s="42" t="s">
        <v>5</v>
      </c>
      <c r="R752" s="32"/>
      <c r="S752" s="28">
        <f>T752+U752</f>
        <v>8969</v>
      </c>
      <c r="T752" s="28">
        <v>4484.5</v>
      </c>
      <c r="U752" s="28">
        <v>4484.5</v>
      </c>
      <c r="V752" s="29">
        <f>X752</f>
        <v>9007</v>
      </c>
      <c r="W752" s="28">
        <v>4484.5</v>
      </c>
      <c r="X752" s="28">
        <v>9007</v>
      </c>
      <c r="Y752" s="8">
        <f t="shared" si="454"/>
        <v>-38</v>
      </c>
      <c r="Z752" s="8">
        <f t="shared" si="455"/>
        <v>0</v>
      </c>
      <c r="AA752" s="8">
        <f>O752+U752-X752+W752</f>
        <v>-38</v>
      </c>
      <c r="AB752" s="83"/>
      <c r="AC752" s="83"/>
      <c r="AD752" s="104"/>
    </row>
    <row r="753" spans="1:30" ht="15.75" x14ac:dyDescent="0.2">
      <c r="A753" s="108"/>
      <c r="B753" s="154"/>
      <c r="C753" s="108"/>
      <c r="D753" s="110"/>
      <c r="E753" s="152"/>
      <c r="F753" s="96"/>
      <c r="G753" s="166"/>
      <c r="H753" s="152"/>
      <c r="I753" s="94"/>
      <c r="J753" s="96"/>
      <c r="K753" s="167"/>
      <c r="L753" s="167"/>
      <c r="M753" s="8">
        <f>N753+O753</f>
        <v>-38</v>
      </c>
      <c r="N753" s="8">
        <f t="shared" ref="N753:N754" si="456">Z752</f>
        <v>0</v>
      </c>
      <c r="O753" s="8">
        <f t="shared" ref="O753:O754" si="457">AA752</f>
        <v>-38</v>
      </c>
      <c r="P753" s="102"/>
      <c r="Q753" s="42" t="s">
        <v>6</v>
      </c>
      <c r="R753" s="32"/>
      <c r="S753" s="28">
        <f>T753+U753</f>
        <v>26907</v>
      </c>
      <c r="T753" s="28">
        <v>13453.5</v>
      </c>
      <c r="U753" s="28">
        <v>13453.5</v>
      </c>
      <c r="V753" s="29">
        <f>X753</f>
        <v>26869</v>
      </c>
      <c r="W753" s="28">
        <v>13453.5</v>
      </c>
      <c r="X753" s="28">
        <v>26869</v>
      </c>
      <c r="Y753" s="8">
        <f t="shared" si="454"/>
        <v>0</v>
      </c>
      <c r="Z753" s="8">
        <f t="shared" si="455"/>
        <v>0</v>
      </c>
      <c r="AA753" s="8">
        <f>O753+U753-X753+W753</f>
        <v>0</v>
      </c>
      <c r="AB753" s="83"/>
      <c r="AC753" s="83"/>
      <c r="AD753" s="105"/>
    </row>
    <row r="754" spans="1:30" ht="15.75" x14ac:dyDescent="0.2">
      <c r="A754" s="108"/>
      <c r="B754" s="154"/>
      <c r="C754" s="108"/>
      <c r="D754" s="110"/>
      <c r="E754" s="152"/>
      <c r="F754" s="96"/>
      <c r="G754" s="166"/>
      <c r="H754" s="152"/>
      <c r="I754" s="94"/>
      <c r="J754" s="96"/>
      <c r="K754" s="167"/>
      <c r="L754" s="167"/>
      <c r="M754" s="8">
        <f>N754+O754</f>
        <v>0</v>
      </c>
      <c r="N754" s="8">
        <f t="shared" si="456"/>
        <v>0</v>
      </c>
      <c r="O754" s="8">
        <f t="shared" si="457"/>
        <v>0</v>
      </c>
      <c r="P754" s="102"/>
      <c r="Q754" s="42" t="s">
        <v>7</v>
      </c>
      <c r="R754" s="32"/>
      <c r="S754" s="28">
        <f>T754+U754</f>
        <v>26907</v>
      </c>
      <c r="T754" s="28">
        <v>13453.5</v>
      </c>
      <c r="U754" s="28">
        <v>13453.5</v>
      </c>
      <c r="V754" s="29">
        <f>X754</f>
        <v>26907</v>
      </c>
      <c r="W754" s="28">
        <v>13453.5</v>
      </c>
      <c r="X754" s="28">
        <v>26907</v>
      </c>
      <c r="Y754" s="7">
        <f t="shared" si="454"/>
        <v>0</v>
      </c>
      <c r="Z754" s="7">
        <f t="shared" si="455"/>
        <v>0</v>
      </c>
      <c r="AA754" s="7">
        <f>O754+U754-X754+W754</f>
        <v>0</v>
      </c>
      <c r="AB754" s="83"/>
      <c r="AC754" s="83"/>
      <c r="AD754" s="21"/>
    </row>
    <row r="755" spans="1:30" ht="15.75" x14ac:dyDescent="0.2">
      <c r="A755" s="108"/>
      <c r="B755" s="154"/>
      <c r="C755" s="108"/>
      <c r="D755" s="111"/>
      <c r="E755" s="152"/>
      <c r="F755" s="97"/>
      <c r="G755" s="166"/>
      <c r="H755" s="152"/>
      <c r="I755" s="94"/>
      <c r="J755" s="97"/>
      <c r="K755" s="167"/>
      <c r="L755" s="167"/>
      <c r="M755" s="106"/>
      <c r="N755" s="106"/>
      <c r="O755" s="106"/>
      <c r="P755" s="102"/>
      <c r="Q755" s="33" t="s">
        <v>3</v>
      </c>
      <c r="R755" s="48">
        <f>R754</f>
        <v>0</v>
      </c>
      <c r="S755" s="30">
        <f t="shared" ref="S755:X755" si="458">SUM(S751:S754)</f>
        <v>62783</v>
      </c>
      <c r="T755" s="30">
        <f t="shared" si="458"/>
        <v>31391.5</v>
      </c>
      <c r="U755" s="30">
        <f t="shared" si="458"/>
        <v>31391.5</v>
      </c>
      <c r="V755" s="30">
        <f t="shared" si="458"/>
        <v>62783</v>
      </c>
      <c r="W755" s="30">
        <f t="shared" si="458"/>
        <v>31391.5</v>
      </c>
      <c r="X755" s="30">
        <f t="shared" si="458"/>
        <v>62783</v>
      </c>
      <c r="Y755" s="107"/>
      <c r="Z755" s="107"/>
      <c r="AA755" s="107"/>
      <c r="AB755" s="83"/>
      <c r="AC755" s="83"/>
      <c r="AD755" s="21"/>
    </row>
    <row r="756" spans="1:30" ht="15.75" x14ac:dyDescent="0.2">
      <c r="A756" s="108">
        <v>46</v>
      </c>
      <c r="B756" s="154" t="s">
        <v>195</v>
      </c>
      <c r="C756" s="108" t="s">
        <v>203</v>
      </c>
      <c r="D756" s="109" t="s">
        <v>562</v>
      </c>
      <c r="E756" s="152" t="s">
        <v>409</v>
      </c>
      <c r="F756" s="95">
        <v>9634.3799999999992</v>
      </c>
      <c r="G756" s="166" t="s">
        <v>561</v>
      </c>
      <c r="H756" s="152" t="s">
        <v>205</v>
      </c>
      <c r="I756" s="94">
        <v>316.39999999999998</v>
      </c>
      <c r="J756" s="95">
        <v>13.05</v>
      </c>
      <c r="K756" s="98">
        <v>45474</v>
      </c>
      <c r="L756" s="98">
        <v>47269</v>
      </c>
      <c r="M756" s="9">
        <f>N756+O756</f>
        <v>0</v>
      </c>
      <c r="N756" s="8"/>
      <c r="O756" s="8">
        <v>0</v>
      </c>
      <c r="P756" s="101" t="s">
        <v>197</v>
      </c>
      <c r="Q756" s="42" t="s">
        <v>4</v>
      </c>
      <c r="R756" s="31"/>
      <c r="S756" s="28">
        <f>T756+U756</f>
        <v>0</v>
      </c>
      <c r="T756" s="28">
        <v>0</v>
      </c>
      <c r="U756" s="28">
        <v>0</v>
      </c>
      <c r="V756" s="29">
        <f>X756</f>
        <v>0</v>
      </c>
      <c r="W756" s="28">
        <v>0</v>
      </c>
      <c r="X756" s="28">
        <v>0</v>
      </c>
      <c r="Y756" s="8">
        <f t="shared" ref="Y756:Y759" si="459">M756+S756-V756</f>
        <v>0</v>
      </c>
      <c r="Z756" s="8">
        <f t="shared" ref="Z756:Z759" si="460">N756+T756-W756</f>
        <v>0</v>
      </c>
      <c r="AA756" s="8">
        <f>O756+U756-X756+W756</f>
        <v>0</v>
      </c>
      <c r="AB756" s="83" t="s">
        <v>125</v>
      </c>
      <c r="AC756" s="83"/>
      <c r="AD756" s="103"/>
    </row>
    <row r="757" spans="1:30" ht="15.75" x14ac:dyDescent="0.2">
      <c r="A757" s="108"/>
      <c r="B757" s="154"/>
      <c r="C757" s="108"/>
      <c r="D757" s="110"/>
      <c r="E757" s="152"/>
      <c r="F757" s="96"/>
      <c r="G757" s="166"/>
      <c r="H757" s="152"/>
      <c r="I757" s="94"/>
      <c r="J757" s="96"/>
      <c r="K757" s="99"/>
      <c r="L757" s="99"/>
      <c r="M757" s="8">
        <f>N757+O757</f>
        <v>0</v>
      </c>
      <c r="N757" s="8">
        <v>0</v>
      </c>
      <c r="O757" s="8">
        <v>0</v>
      </c>
      <c r="P757" s="102"/>
      <c r="Q757" s="42" t="s">
        <v>5</v>
      </c>
      <c r="R757" s="32"/>
      <c r="S757" s="28">
        <f>T757+U757</f>
        <v>0</v>
      </c>
      <c r="T757" s="28">
        <v>0</v>
      </c>
      <c r="U757" s="28">
        <v>0</v>
      </c>
      <c r="V757" s="29">
        <f>X757</f>
        <v>0</v>
      </c>
      <c r="W757" s="28">
        <v>0</v>
      </c>
      <c r="X757" s="28">
        <v>0</v>
      </c>
      <c r="Y757" s="8">
        <f t="shared" si="459"/>
        <v>0</v>
      </c>
      <c r="Z757" s="8">
        <f t="shared" si="460"/>
        <v>0</v>
      </c>
      <c r="AA757" s="8">
        <f>O757+U757-X757+W757</f>
        <v>0</v>
      </c>
      <c r="AB757" s="83"/>
      <c r="AC757" s="83"/>
      <c r="AD757" s="104"/>
    </row>
    <row r="758" spans="1:30" ht="15.75" x14ac:dyDescent="0.2">
      <c r="A758" s="108"/>
      <c r="B758" s="154"/>
      <c r="C758" s="108"/>
      <c r="D758" s="110"/>
      <c r="E758" s="152"/>
      <c r="F758" s="96"/>
      <c r="G758" s="166"/>
      <c r="H758" s="152"/>
      <c r="I758" s="94"/>
      <c r="J758" s="96"/>
      <c r="K758" s="99"/>
      <c r="L758" s="99"/>
      <c r="M758" s="8">
        <f>N758+O758</f>
        <v>0</v>
      </c>
      <c r="N758" s="8">
        <f t="shared" ref="N758:N759" si="461">Z757</f>
        <v>0</v>
      </c>
      <c r="O758" s="8">
        <f t="shared" ref="O758:O759" si="462">AA757</f>
        <v>0</v>
      </c>
      <c r="P758" s="102"/>
      <c r="Q758" s="42" t="s">
        <v>6</v>
      </c>
      <c r="R758" s="32"/>
      <c r="S758" s="28">
        <f>T758+U758</f>
        <v>12387.06</v>
      </c>
      <c r="T758" s="28">
        <v>6193.53</v>
      </c>
      <c r="U758" s="28">
        <v>6193.53</v>
      </c>
      <c r="V758" s="29">
        <f>X758</f>
        <v>12387.11</v>
      </c>
      <c r="W758" s="28">
        <v>6193.53</v>
      </c>
      <c r="X758" s="28">
        <v>12387.11</v>
      </c>
      <c r="Y758" s="8">
        <f t="shared" si="459"/>
        <v>-5.0000000001091394E-2</v>
      </c>
      <c r="Z758" s="8">
        <f t="shared" si="460"/>
        <v>0</v>
      </c>
      <c r="AA758" s="8">
        <f>O758+U758-X758+W758</f>
        <v>-5.0000000001091394E-2</v>
      </c>
      <c r="AB758" s="83"/>
      <c r="AC758" s="83"/>
      <c r="AD758" s="105"/>
    </row>
    <row r="759" spans="1:30" ht="15.75" x14ac:dyDescent="0.2">
      <c r="A759" s="108"/>
      <c r="B759" s="154"/>
      <c r="C759" s="108"/>
      <c r="D759" s="110"/>
      <c r="E759" s="152"/>
      <c r="F759" s="96"/>
      <c r="G759" s="166"/>
      <c r="H759" s="152"/>
      <c r="I759" s="94"/>
      <c r="J759" s="96"/>
      <c r="K759" s="99"/>
      <c r="L759" s="99"/>
      <c r="M759" s="8">
        <f>N759+O759</f>
        <v>-5.0000000001091394E-2</v>
      </c>
      <c r="N759" s="8">
        <f t="shared" si="461"/>
        <v>0</v>
      </c>
      <c r="O759" s="8">
        <f t="shared" si="462"/>
        <v>-5.0000000001091394E-2</v>
      </c>
      <c r="P759" s="102"/>
      <c r="Q759" s="42" t="s">
        <v>7</v>
      </c>
      <c r="R759" s="32"/>
      <c r="S759" s="28">
        <f>T759+U759</f>
        <v>12387.06</v>
      </c>
      <c r="T759" s="28">
        <v>6193.53</v>
      </c>
      <c r="U759" s="28">
        <v>6193.53</v>
      </c>
      <c r="V759" s="29">
        <f>X759</f>
        <v>12387.01</v>
      </c>
      <c r="W759" s="28">
        <v>6193.53</v>
      </c>
      <c r="X759" s="28">
        <v>12387.01</v>
      </c>
      <c r="Y759" s="7">
        <f t="shared" si="459"/>
        <v>0</v>
      </c>
      <c r="Z759" s="7">
        <f t="shared" si="460"/>
        <v>0</v>
      </c>
      <c r="AA759" s="7">
        <f>O759+U759-X759+W759</f>
        <v>0</v>
      </c>
      <c r="AB759" s="83"/>
      <c r="AC759" s="83"/>
      <c r="AD759" s="21"/>
    </row>
    <row r="760" spans="1:30" ht="15.75" x14ac:dyDescent="0.2">
      <c r="A760" s="108"/>
      <c r="B760" s="154"/>
      <c r="C760" s="108"/>
      <c r="D760" s="111"/>
      <c r="E760" s="152"/>
      <c r="F760" s="97"/>
      <c r="G760" s="166"/>
      <c r="H760" s="152"/>
      <c r="I760" s="94"/>
      <c r="J760" s="97"/>
      <c r="K760" s="100"/>
      <c r="L760" s="100"/>
      <c r="M760" s="106"/>
      <c r="N760" s="106"/>
      <c r="O760" s="106"/>
      <c r="P760" s="102"/>
      <c r="Q760" s="33" t="s">
        <v>3</v>
      </c>
      <c r="R760" s="48">
        <f>R759</f>
        <v>0</v>
      </c>
      <c r="S760" s="30">
        <f t="shared" ref="S760:X760" si="463">SUM(S756:S759)</f>
        <v>24774.12</v>
      </c>
      <c r="T760" s="30">
        <f t="shared" si="463"/>
        <v>12387.06</v>
      </c>
      <c r="U760" s="30">
        <f t="shared" si="463"/>
        <v>12387.06</v>
      </c>
      <c r="V760" s="30">
        <f t="shared" si="463"/>
        <v>24774.120000000003</v>
      </c>
      <c r="W760" s="30">
        <f t="shared" si="463"/>
        <v>12387.06</v>
      </c>
      <c r="X760" s="30">
        <f t="shared" si="463"/>
        <v>24774.120000000003</v>
      </c>
      <c r="Y760" s="107"/>
      <c r="Z760" s="107"/>
      <c r="AA760" s="107"/>
      <c r="AB760" s="83"/>
      <c r="AC760" s="83"/>
      <c r="AD760" s="21"/>
    </row>
    <row r="761" spans="1:30" ht="15.75" x14ac:dyDescent="0.2">
      <c r="A761" s="108">
        <v>47</v>
      </c>
      <c r="B761" s="154" t="s">
        <v>195</v>
      </c>
      <c r="C761" s="108" t="s">
        <v>217</v>
      </c>
      <c r="D761" s="109" t="s">
        <v>563</v>
      </c>
      <c r="E761" s="152" t="s">
        <v>409</v>
      </c>
      <c r="F761" s="95">
        <v>1077.93</v>
      </c>
      <c r="G761" s="166" t="s">
        <v>564</v>
      </c>
      <c r="H761" s="152" t="s">
        <v>219</v>
      </c>
      <c r="I761" s="94">
        <v>35.4</v>
      </c>
      <c r="J761" s="95">
        <v>14.05</v>
      </c>
      <c r="K761" s="98">
        <v>45516</v>
      </c>
      <c r="L761" s="98">
        <v>47310</v>
      </c>
      <c r="M761" s="9">
        <f>N761+O761</f>
        <v>0</v>
      </c>
      <c r="N761" s="8"/>
      <c r="O761" s="8">
        <v>0</v>
      </c>
      <c r="P761" s="101" t="s">
        <v>197</v>
      </c>
      <c r="Q761" s="42" t="s">
        <v>4</v>
      </c>
      <c r="R761" s="31"/>
      <c r="S761" s="28">
        <f>T761+U761</f>
        <v>0</v>
      </c>
      <c r="T761" s="28">
        <v>0</v>
      </c>
      <c r="U761" s="28">
        <v>0</v>
      </c>
      <c r="V761" s="29">
        <f>X761</f>
        <v>0</v>
      </c>
      <c r="W761" s="28">
        <v>0</v>
      </c>
      <c r="X761" s="28">
        <v>0</v>
      </c>
      <c r="Y761" s="8">
        <f t="shared" ref="Y761:Y764" si="464">M761+S761-V761</f>
        <v>0</v>
      </c>
      <c r="Z761" s="8">
        <f t="shared" ref="Z761:Z764" si="465">N761+T761-W761</f>
        <v>0</v>
      </c>
      <c r="AA761" s="8">
        <f>O761+U761-X761+W761</f>
        <v>0</v>
      </c>
      <c r="AB761" s="83" t="s">
        <v>125</v>
      </c>
      <c r="AC761" s="83"/>
      <c r="AD761" s="103"/>
    </row>
    <row r="762" spans="1:30" ht="15.75" x14ac:dyDescent="0.2">
      <c r="A762" s="108"/>
      <c r="B762" s="154"/>
      <c r="C762" s="108"/>
      <c r="D762" s="110"/>
      <c r="E762" s="152"/>
      <c r="F762" s="96"/>
      <c r="G762" s="166"/>
      <c r="H762" s="152"/>
      <c r="I762" s="94"/>
      <c r="J762" s="96"/>
      <c r="K762" s="99"/>
      <c r="L762" s="99"/>
      <c r="M762" s="8">
        <f>N762+O762</f>
        <v>0</v>
      </c>
      <c r="N762" s="8">
        <v>0</v>
      </c>
      <c r="O762" s="8">
        <v>0</v>
      </c>
      <c r="P762" s="102"/>
      <c r="Q762" s="42" t="s">
        <v>5</v>
      </c>
      <c r="R762" s="32"/>
      <c r="S762" s="28">
        <f>T762+U762</f>
        <v>0</v>
      </c>
      <c r="T762" s="28">
        <v>0</v>
      </c>
      <c r="U762" s="28">
        <v>0</v>
      </c>
      <c r="V762" s="29">
        <f>X762</f>
        <v>0</v>
      </c>
      <c r="W762" s="28">
        <v>0</v>
      </c>
      <c r="X762" s="28">
        <v>0</v>
      </c>
      <c r="Y762" s="8">
        <f t="shared" si="464"/>
        <v>0</v>
      </c>
      <c r="Z762" s="8">
        <f t="shared" si="465"/>
        <v>0</v>
      </c>
      <c r="AA762" s="8">
        <f>O762+U762-X762+W762</f>
        <v>0</v>
      </c>
      <c r="AB762" s="83"/>
      <c r="AC762" s="83"/>
      <c r="AD762" s="104"/>
    </row>
    <row r="763" spans="1:30" ht="15.75" x14ac:dyDescent="0.2">
      <c r="A763" s="108"/>
      <c r="B763" s="154"/>
      <c r="C763" s="108"/>
      <c r="D763" s="110"/>
      <c r="E763" s="152"/>
      <c r="F763" s="96"/>
      <c r="G763" s="166"/>
      <c r="H763" s="152"/>
      <c r="I763" s="94"/>
      <c r="J763" s="96"/>
      <c r="K763" s="99"/>
      <c r="L763" s="99"/>
      <c r="M763" s="8">
        <f>N763+O763</f>
        <v>0</v>
      </c>
      <c r="N763" s="8">
        <f t="shared" ref="N763:N764" si="466">Z762</f>
        <v>0</v>
      </c>
      <c r="O763" s="8">
        <f t="shared" ref="O763:O764" si="467">AA762</f>
        <v>0</v>
      </c>
      <c r="P763" s="102"/>
      <c r="Q763" s="42" t="s">
        <v>6</v>
      </c>
      <c r="R763" s="32"/>
      <c r="S763" s="28">
        <f>T763+U763</f>
        <v>760.02</v>
      </c>
      <c r="T763" s="28">
        <v>380.02</v>
      </c>
      <c r="U763" s="28">
        <v>380</v>
      </c>
      <c r="V763" s="29">
        <f>X763</f>
        <v>826.04</v>
      </c>
      <c r="W763" s="28">
        <v>380.02</v>
      </c>
      <c r="X763" s="28">
        <v>826.04</v>
      </c>
      <c r="Y763" s="8">
        <f t="shared" si="464"/>
        <v>-66.019999999999982</v>
      </c>
      <c r="Z763" s="8">
        <f t="shared" si="465"/>
        <v>0</v>
      </c>
      <c r="AA763" s="8">
        <f>O763+U763-X763+W763</f>
        <v>-66.019999999999982</v>
      </c>
      <c r="AB763" s="83"/>
      <c r="AC763" s="83"/>
      <c r="AD763" s="105"/>
    </row>
    <row r="764" spans="1:30" ht="15.75" x14ac:dyDescent="0.2">
      <c r="A764" s="108"/>
      <c r="B764" s="154"/>
      <c r="C764" s="108"/>
      <c r="D764" s="110"/>
      <c r="E764" s="152"/>
      <c r="F764" s="96"/>
      <c r="G764" s="166"/>
      <c r="H764" s="152"/>
      <c r="I764" s="94"/>
      <c r="J764" s="96"/>
      <c r="K764" s="99"/>
      <c r="L764" s="99"/>
      <c r="M764" s="8">
        <f>N764+O764</f>
        <v>-66.019999999999982</v>
      </c>
      <c r="N764" s="8">
        <f t="shared" si="466"/>
        <v>0</v>
      </c>
      <c r="O764" s="8">
        <f t="shared" si="467"/>
        <v>-66.019999999999982</v>
      </c>
      <c r="P764" s="102"/>
      <c r="Q764" s="42" t="s">
        <v>7</v>
      </c>
      <c r="R764" s="32"/>
      <c r="S764" s="28">
        <f>T764+U764</f>
        <v>1384.97</v>
      </c>
      <c r="T764" s="28">
        <v>692.97</v>
      </c>
      <c r="U764" s="28">
        <v>692</v>
      </c>
      <c r="V764" s="29">
        <f>X764</f>
        <v>1319.89</v>
      </c>
      <c r="W764" s="28">
        <v>692.97</v>
      </c>
      <c r="X764" s="28">
        <v>1319.89</v>
      </c>
      <c r="Y764" s="7">
        <f t="shared" si="464"/>
        <v>-0.94000000000005457</v>
      </c>
      <c r="Z764" s="7">
        <f t="shared" si="465"/>
        <v>0</v>
      </c>
      <c r="AA764" s="7">
        <f>O764+U764-X764+W764</f>
        <v>-0.94000000000005457</v>
      </c>
      <c r="AB764" s="83"/>
      <c r="AC764" s="83"/>
      <c r="AD764" s="21"/>
    </row>
    <row r="765" spans="1:30" ht="15.75" x14ac:dyDescent="0.2">
      <c r="A765" s="108"/>
      <c r="B765" s="154"/>
      <c r="C765" s="108"/>
      <c r="D765" s="111"/>
      <c r="E765" s="152"/>
      <c r="F765" s="97"/>
      <c r="G765" s="166"/>
      <c r="H765" s="152"/>
      <c r="I765" s="94"/>
      <c r="J765" s="97"/>
      <c r="K765" s="100"/>
      <c r="L765" s="100"/>
      <c r="M765" s="106"/>
      <c r="N765" s="106"/>
      <c r="O765" s="106"/>
      <c r="P765" s="102"/>
      <c r="Q765" s="33" t="s">
        <v>3</v>
      </c>
      <c r="R765" s="48">
        <f>R764</f>
        <v>0</v>
      </c>
      <c r="S765" s="30">
        <f t="shared" ref="S765:X765" si="468">SUM(S761:S764)</f>
        <v>2144.9899999999998</v>
      </c>
      <c r="T765" s="30">
        <f t="shared" si="468"/>
        <v>1072.99</v>
      </c>
      <c r="U765" s="30">
        <v>94</v>
      </c>
      <c r="V765" s="30">
        <f t="shared" si="468"/>
        <v>2145.9300000000003</v>
      </c>
      <c r="W765" s="30">
        <f t="shared" si="468"/>
        <v>1072.99</v>
      </c>
      <c r="X765" s="30">
        <f t="shared" si="468"/>
        <v>2145.9300000000003</v>
      </c>
      <c r="Y765" s="107"/>
      <c r="Z765" s="107"/>
      <c r="AA765" s="107"/>
      <c r="AB765" s="83"/>
      <c r="AC765" s="83"/>
      <c r="AD765" s="21"/>
    </row>
    <row r="766" spans="1:30" ht="15.75" x14ac:dyDescent="0.2">
      <c r="A766" s="108">
        <v>48</v>
      </c>
      <c r="B766" s="154" t="s">
        <v>195</v>
      </c>
      <c r="C766" s="108" t="s">
        <v>433</v>
      </c>
      <c r="D766" s="109" t="s">
        <v>599</v>
      </c>
      <c r="E766" s="152" t="s">
        <v>409</v>
      </c>
      <c r="F766" s="95">
        <v>1609.79</v>
      </c>
      <c r="G766" s="166" t="s">
        <v>598</v>
      </c>
      <c r="H766" s="152" t="s">
        <v>436</v>
      </c>
      <c r="I766" s="94">
        <v>42.7</v>
      </c>
      <c r="J766" s="95">
        <v>16.18</v>
      </c>
      <c r="K766" s="98">
        <v>45627</v>
      </c>
      <c r="L766" s="98">
        <v>47422</v>
      </c>
      <c r="M766" s="9">
        <f>N766+O766</f>
        <v>0</v>
      </c>
      <c r="N766" s="8"/>
      <c r="O766" s="8">
        <v>0</v>
      </c>
      <c r="P766" s="101" t="s">
        <v>197</v>
      </c>
      <c r="Q766" s="92" t="s">
        <v>4</v>
      </c>
      <c r="R766" s="31"/>
      <c r="S766" s="28">
        <f>T766+U766</f>
        <v>0</v>
      </c>
      <c r="T766" s="28">
        <v>0</v>
      </c>
      <c r="U766" s="28">
        <v>0</v>
      </c>
      <c r="V766" s="29">
        <f>X766</f>
        <v>0</v>
      </c>
      <c r="W766" s="28">
        <v>0</v>
      </c>
      <c r="X766" s="28">
        <v>0</v>
      </c>
      <c r="Y766" s="8">
        <f t="shared" ref="Y766:Y769" si="469">M766+S766-V766</f>
        <v>0</v>
      </c>
      <c r="Z766" s="8">
        <f t="shared" ref="Z766:Z769" si="470">N766+T766-W766</f>
        <v>0</v>
      </c>
      <c r="AA766" s="8">
        <f>O766+U766-X766+W766</f>
        <v>0</v>
      </c>
      <c r="AB766" s="83" t="s">
        <v>125</v>
      </c>
      <c r="AC766" s="83"/>
      <c r="AD766" s="103"/>
    </row>
    <row r="767" spans="1:30" ht="15.75" x14ac:dyDescent="0.2">
      <c r="A767" s="108"/>
      <c r="B767" s="154"/>
      <c r="C767" s="108"/>
      <c r="D767" s="110"/>
      <c r="E767" s="152"/>
      <c r="F767" s="96"/>
      <c r="G767" s="166"/>
      <c r="H767" s="152"/>
      <c r="I767" s="94"/>
      <c r="J767" s="96"/>
      <c r="K767" s="99"/>
      <c r="L767" s="99"/>
      <c r="M767" s="8">
        <f>N767+O767</f>
        <v>0</v>
      </c>
      <c r="N767" s="8">
        <v>0</v>
      </c>
      <c r="O767" s="8">
        <v>0</v>
      </c>
      <c r="P767" s="102"/>
      <c r="Q767" s="92" t="s">
        <v>5</v>
      </c>
      <c r="R767" s="32"/>
      <c r="S767" s="28">
        <f>T767+U767</f>
        <v>0</v>
      </c>
      <c r="T767" s="28">
        <v>0</v>
      </c>
      <c r="U767" s="28">
        <v>0</v>
      </c>
      <c r="V767" s="29">
        <f>X767</f>
        <v>0</v>
      </c>
      <c r="W767" s="28">
        <v>0</v>
      </c>
      <c r="X767" s="28">
        <v>0</v>
      </c>
      <c r="Y767" s="8">
        <f t="shared" si="469"/>
        <v>0</v>
      </c>
      <c r="Z767" s="8">
        <f t="shared" si="470"/>
        <v>0</v>
      </c>
      <c r="AA767" s="8">
        <f>O767+U767-X767+W767</f>
        <v>0</v>
      </c>
      <c r="AB767" s="83"/>
      <c r="AC767" s="83"/>
      <c r="AD767" s="104"/>
    </row>
    <row r="768" spans="1:30" ht="15.75" x14ac:dyDescent="0.2">
      <c r="A768" s="108"/>
      <c r="B768" s="154"/>
      <c r="C768" s="108"/>
      <c r="D768" s="110"/>
      <c r="E768" s="152"/>
      <c r="F768" s="96"/>
      <c r="G768" s="166"/>
      <c r="H768" s="152"/>
      <c r="I768" s="94"/>
      <c r="J768" s="96"/>
      <c r="K768" s="99"/>
      <c r="L768" s="99"/>
      <c r="M768" s="8">
        <f>N768+O768</f>
        <v>0</v>
      </c>
      <c r="N768" s="8">
        <f t="shared" ref="N768:N769" si="471">Z767</f>
        <v>0</v>
      </c>
      <c r="O768" s="8">
        <f t="shared" ref="O768:O769" si="472">AA767</f>
        <v>0</v>
      </c>
      <c r="P768" s="102"/>
      <c r="Q768" s="92" t="s">
        <v>6</v>
      </c>
      <c r="R768" s="32"/>
      <c r="S768" s="28">
        <f>T768+U768</f>
        <v>0</v>
      </c>
      <c r="T768" s="28">
        <v>0</v>
      </c>
      <c r="U768" s="28">
        <v>0</v>
      </c>
      <c r="V768" s="29">
        <f>X768</f>
        <v>0</v>
      </c>
      <c r="W768" s="28">
        <v>0</v>
      </c>
      <c r="X768" s="28">
        <v>0</v>
      </c>
      <c r="Y768" s="8">
        <f t="shared" si="469"/>
        <v>0</v>
      </c>
      <c r="Z768" s="8">
        <f t="shared" si="470"/>
        <v>0</v>
      </c>
      <c r="AA768" s="8">
        <f>O768+U768-X768+W768</f>
        <v>0</v>
      </c>
      <c r="AB768" s="83"/>
      <c r="AC768" s="83"/>
      <c r="AD768" s="105"/>
    </row>
    <row r="769" spans="1:30" ht="15.75" x14ac:dyDescent="0.2">
      <c r="A769" s="108"/>
      <c r="B769" s="154"/>
      <c r="C769" s="108"/>
      <c r="D769" s="110"/>
      <c r="E769" s="152"/>
      <c r="F769" s="96"/>
      <c r="G769" s="166"/>
      <c r="H769" s="152"/>
      <c r="I769" s="94"/>
      <c r="J769" s="96"/>
      <c r="K769" s="99"/>
      <c r="L769" s="99"/>
      <c r="M769" s="8">
        <f>N769+O769</f>
        <v>0</v>
      </c>
      <c r="N769" s="8">
        <f t="shared" si="471"/>
        <v>0</v>
      </c>
      <c r="O769" s="8">
        <f t="shared" si="472"/>
        <v>0</v>
      </c>
      <c r="P769" s="102"/>
      <c r="Q769" s="92" t="s">
        <v>7</v>
      </c>
      <c r="R769" s="32"/>
      <c r="S769" s="28">
        <f>T769+U769</f>
        <v>690.97</v>
      </c>
      <c r="T769" s="28">
        <v>345.49</v>
      </c>
      <c r="U769" s="28">
        <v>345.48</v>
      </c>
      <c r="V769" s="29">
        <f>X769</f>
        <v>690.97</v>
      </c>
      <c r="W769" s="28">
        <v>345.49</v>
      </c>
      <c r="X769" s="28">
        <v>690.97</v>
      </c>
      <c r="Y769" s="7">
        <f t="shared" si="469"/>
        <v>0</v>
      </c>
      <c r="Z769" s="7">
        <f t="shared" si="470"/>
        <v>0</v>
      </c>
      <c r="AA769" s="7">
        <f>O769+U769-X769+W769</f>
        <v>0</v>
      </c>
      <c r="AB769" s="83"/>
      <c r="AC769" s="83"/>
      <c r="AD769" s="21"/>
    </row>
    <row r="770" spans="1:30" ht="15.75" x14ac:dyDescent="0.2">
      <c r="A770" s="108"/>
      <c r="B770" s="154"/>
      <c r="C770" s="108"/>
      <c r="D770" s="111"/>
      <c r="E770" s="152"/>
      <c r="F770" s="97"/>
      <c r="G770" s="166"/>
      <c r="H770" s="152"/>
      <c r="I770" s="94"/>
      <c r="J770" s="97"/>
      <c r="K770" s="100"/>
      <c r="L770" s="100"/>
      <c r="M770" s="106"/>
      <c r="N770" s="106"/>
      <c r="O770" s="106"/>
      <c r="P770" s="102"/>
      <c r="Q770" s="33" t="s">
        <v>3</v>
      </c>
      <c r="R770" s="93">
        <f>R769</f>
        <v>0</v>
      </c>
      <c r="S770" s="30">
        <f t="shared" ref="S770:T770" si="473">SUM(S766:S769)</f>
        <v>690.97</v>
      </c>
      <c r="T770" s="30">
        <f t="shared" si="473"/>
        <v>345.49</v>
      </c>
      <c r="U770" s="30">
        <v>94</v>
      </c>
      <c r="V770" s="30">
        <f t="shared" ref="V770:X770" si="474">SUM(V766:V769)</f>
        <v>690.97</v>
      </c>
      <c r="W770" s="30">
        <f t="shared" si="474"/>
        <v>345.49</v>
      </c>
      <c r="X770" s="30">
        <f t="shared" si="474"/>
        <v>690.97</v>
      </c>
      <c r="Y770" s="107"/>
      <c r="Z770" s="107"/>
      <c r="AA770" s="107"/>
      <c r="AB770" s="83"/>
      <c r="AC770" s="83"/>
      <c r="AD770" s="21"/>
    </row>
    <row r="771" spans="1:30" ht="15.75" x14ac:dyDescent="0.2">
      <c r="A771" s="192" t="s">
        <v>263</v>
      </c>
      <c r="B771" s="183" t="s">
        <v>286</v>
      </c>
      <c r="C771" s="184"/>
      <c r="D771" s="184"/>
      <c r="E771" s="184"/>
      <c r="F771" s="184"/>
      <c r="G771" s="184"/>
      <c r="H771" s="184"/>
      <c r="I771" s="184"/>
      <c r="J771" s="184"/>
      <c r="K771" s="184"/>
      <c r="L771" s="185"/>
      <c r="M771" s="7">
        <f>N771+O771</f>
        <v>0</v>
      </c>
      <c r="N771" s="30">
        <f>N776+N781+N786</f>
        <v>0</v>
      </c>
      <c r="O771" s="30">
        <f>O776+O781+O786</f>
        <v>0</v>
      </c>
      <c r="P771" s="171"/>
      <c r="Q771" s="50" t="s">
        <v>4</v>
      </c>
      <c r="R771" s="11"/>
      <c r="S771" s="30">
        <f t="shared" ref="S771:S779" si="475">T771+U771</f>
        <v>18433.589999999997</v>
      </c>
      <c r="T771" s="30">
        <f>T776+T781+T786+T791</f>
        <v>9216.81</v>
      </c>
      <c r="U771" s="30">
        <f>U776+U781+U786+U791</f>
        <v>9216.7799999999988</v>
      </c>
      <c r="V771" s="52">
        <f>X771</f>
        <v>12637.06</v>
      </c>
      <c r="W771" s="30">
        <f>W776+W781+W786+W791</f>
        <v>8808.48</v>
      </c>
      <c r="X771" s="30">
        <f>X776+X781+X786+X791</f>
        <v>12637.06</v>
      </c>
      <c r="Y771" s="7">
        <f t="shared" ref="Y771:Z774" si="476">M771+S771-V771</f>
        <v>5796.529999999997</v>
      </c>
      <c r="Z771" s="7">
        <f t="shared" si="476"/>
        <v>408.32999999999993</v>
      </c>
      <c r="AA771" s="7">
        <f>O771+U771-X771+W771</f>
        <v>5388.1999999999989</v>
      </c>
      <c r="AB771" s="46"/>
      <c r="AC771" s="46"/>
      <c r="AD771" s="19"/>
    </row>
    <row r="772" spans="1:30" ht="15.75" x14ac:dyDescent="0.2">
      <c r="A772" s="193"/>
      <c r="B772" s="186"/>
      <c r="C772" s="187"/>
      <c r="D772" s="187"/>
      <c r="E772" s="187"/>
      <c r="F772" s="187"/>
      <c r="G772" s="187"/>
      <c r="H772" s="187"/>
      <c r="I772" s="187"/>
      <c r="J772" s="187"/>
      <c r="K772" s="187"/>
      <c r="L772" s="188"/>
      <c r="M772" s="7">
        <f>N772+O772</f>
        <v>0</v>
      </c>
      <c r="N772" s="30">
        <f t="shared" ref="N772:O774" si="477">N777+N782+N787</f>
        <v>0</v>
      </c>
      <c r="O772" s="30">
        <f t="shared" si="477"/>
        <v>0</v>
      </c>
      <c r="P772" s="172"/>
      <c r="Q772" s="50" t="s">
        <v>5</v>
      </c>
      <c r="R772" s="11"/>
      <c r="S772" s="30">
        <f t="shared" si="475"/>
        <v>18433.599999999999</v>
      </c>
      <c r="T772" s="30">
        <f t="shared" ref="T772:U774" si="478">T777+T782+T787+T792</f>
        <v>9216.81</v>
      </c>
      <c r="U772" s="30">
        <f t="shared" si="478"/>
        <v>9216.7899999999991</v>
      </c>
      <c r="V772" s="52">
        <f>X772</f>
        <v>11820.41</v>
      </c>
      <c r="W772" s="30">
        <f t="shared" ref="W772:W774" si="479">W777+W782+W787+W792</f>
        <v>8400.15</v>
      </c>
      <c r="X772" s="30">
        <f t="shared" ref="X772" si="480">X777+X782+X787+X792</f>
        <v>11820.41</v>
      </c>
      <c r="Y772" s="7">
        <f t="shared" si="476"/>
        <v>6613.1899999999987</v>
      </c>
      <c r="Z772" s="7">
        <f t="shared" si="476"/>
        <v>816.65999999999985</v>
      </c>
      <c r="AA772" s="7">
        <f>O772+U772-X772+W772</f>
        <v>5796.5299999999988</v>
      </c>
      <c r="AB772" s="46"/>
      <c r="AC772" s="46"/>
      <c r="AD772" s="19"/>
    </row>
    <row r="773" spans="1:30" ht="15.75" x14ac:dyDescent="0.2">
      <c r="A773" s="193"/>
      <c r="B773" s="186"/>
      <c r="C773" s="187"/>
      <c r="D773" s="187"/>
      <c r="E773" s="187"/>
      <c r="F773" s="187"/>
      <c r="G773" s="187"/>
      <c r="H773" s="187"/>
      <c r="I773" s="187"/>
      <c r="J773" s="187"/>
      <c r="K773" s="187"/>
      <c r="L773" s="188"/>
      <c r="M773" s="7">
        <f>N773+O773</f>
        <v>0</v>
      </c>
      <c r="N773" s="30">
        <f t="shared" si="477"/>
        <v>0</v>
      </c>
      <c r="O773" s="30">
        <f t="shared" si="477"/>
        <v>0</v>
      </c>
      <c r="P773" s="172"/>
      <c r="Q773" s="50" t="s">
        <v>6</v>
      </c>
      <c r="R773" s="11"/>
      <c r="S773" s="30">
        <f t="shared" si="475"/>
        <v>19066.349999999999</v>
      </c>
      <c r="T773" s="30">
        <f t="shared" si="478"/>
        <v>9533.1999999999989</v>
      </c>
      <c r="U773" s="30">
        <f t="shared" si="478"/>
        <v>9533.15</v>
      </c>
      <c r="V773" s="52">
        <f>X773</f>
        <v>35929.01</v>
      </c>
      <c r="W773" s="30">
        <f t="shared" si="479"/>
        <v>10639.57</v>
      </c>
      <c r="X773" s="30">
        <f t="shared" ref="X773:X774" si="481">X778+X783+X788+X793</f>
        <v>35929.01</v>
      </c>
      <c r="Y773" s="7">
        <f t="shared" si="476"/>
        <v>-16862.660000000003</v>
      </c>
      <c r="Z773" s="7">
        <f t="shared" si="476"/>
        <v>-1106.3700000000008</v>
      </c>
      <c r="AA773" s="7">
        <f>O773+U773-X773+W773</f>
        <v>-15756.29</v>
      </c>
      <c r="AB773" s="46"/>
      <c r="AC773" s="46"/>
      <c r="AD773" s="19"/>
    </row>
    <row r="774" spans="1:30" ht="15.75" x14ac:dyDescent="0.2">
      <c r="A774" s="193"/>
      <c r="B774" s="186"/>
      <c r="C774" s="187"/>
      <c r="D774" s="187"/>
      <c r="E774" s="187"/>
      <c r="F774" s="187"/>
      <c r="G774" s="187"/>
      <c r="H774" s="187"/>
      <c r="I774" s="187"/>
      <c r="J774" s="187"/>
      <c r="K774" s="187"/>
      <c r="L774" s="188"/>
      <c r="M774" s="7">
        <f>N774+O774</f>
        <v>0</v>
      </c>
      <c r="N774" s="30">
        <f t="shared" si="477"/>
        <v>0</v>
      </c>
      <c r="O774" s="30">
        <f t="shared" si="477"/>
        <v>0</v>
      </c>
      <c r="P774" s="172"/>
      <c r="Q774" s="50" t="s">
        <v>7</v>
      </c>
      <c r="R774" s="11"/>
      <c r="S774" s="30">
        <f t="shared" si="475"/>
        <v>20331.919999999998</v>
      </c>
      <c r="T774" s="30">
        <f t="shared" si="478"/>
        <v>10165.98</v>
      </c>
      <c r="U774" s="30">
        <f t="shared" si="478"/>
        <v>10165.94</v>
      </c>
      <c r="V774" s="52">
        <f>X774</f>
        <v>15246.17</v>
      </c>
      <c r="W774" s="30">
        <f t="shared" si="479"/>
        <v>9968.1899999999987</v>
      </c>
      <c r="X774" s="30">
        <f t="shared" si="481"/>
        <v>15246.17</v>
      </c>
      <c r="Y774" s="7">
        <f t="shared" si="476"/>
        <v>5085.7499999999982</v>
      </c>
      <c r="Z774" s="7">
        <f t="shared" si="476"/>
        <v>197.79000000000087</v>
      </c>
      <c r="AA774" s="7">
        <f>O774+U774-X774+W774</f>
        <v>4887.9599999999991</v>
      </c>
      <c r="AB774" s="46"/>
      <c r="AC774" s="46"/>
      <c r="AD774" s="19"/>
    </row>
    <row r="775" spans="1:30" ht="15.75" x14ac:dyDescent="0.2">
      <c r="A775" s="194"/>
      <c r="B775" s="189"/>
      <c r="C775" s="190"/>
      <c r="D775" s="190"/>
      <c r="E775" s="190"/>
      <c r="F775" s="190"/>
      <c r="G775" s="190"/>
      <c r="H775" s="190"/>
      <c r="I775" s="190"/>
      <c r="J775" s="190"/>
      <c r="K775" s="190"/>
      <c r="L775" s="191"/>
      <c r="M775" s="174"/>
      <c r="N775" s="175"/>
      <c r="O775" s="176"/>
      <c r="P775" s="173"/>
      <c r="Q775" s="50" t="s">
        <v>158</v>
      </c>
      <c r="R775" s="11"/>
      <c r="S775" s="30">
        <f>T775+U775</f>
        <v>76265.460000000006</v>
      </c>
      <c r="T775" s="30">
        <f>SUM(T771:T774)</f>
        <v>38132.800000000003</v>
      </c>
      <c r="U775" s="30">
        <f>SUM(U771:U774)</f>
        <v>38132.660000000003</v>
      </c>
      <c r="V775" s="30">
        <f>SUM(V771:V774)</f>
        <v>75632.650000000009</v>
      </c>
      <c r="W775" s="30">
        <f>SUM(W771:W774)</f>
        <v>37816.39</v>
      </c>
      <c r="X775" s="30">
        <f>SUM(X771:X774)</f>
        <v>75632.650000000009</v>
      </c>
      <c r="Y775" s="177"/>
      <c r="Z775" s="178"/>
      <c r="AA775" s="179"/>
      <c r="AB775" s="46"/>
      <c r="AC775" s="46"/>
      <c r="AD775" s="19"/>
    </row>
    <row r="776" spans="1:30" ht="15.75" x14ac:dyDescent="0.2">
      <c r="A776" s="108">
        <v>1</v>
      </c>
      <c r="B776" s="154" t="s">
        <v>287</v>
      </c>
      <c r="C776" s="152" t="s">
        <v>290</v>
      </c>
      <c r="D776" s="109" t="s">
        <v>531</v>
      </c>
      <c r="E776" s="152" t="s">
        <v>65</v>
      </c>
      <c r="F776" s="95"/>
      <c r="G776" s="166" t="s">
        <v>293</v>
      </c>
      <c r="H776" s="109" t="s">
        <v>294</v>
      </c>
      <c r="I776" s="156">
        <v>35.299999999999997</v>
      </c>
      <c r="J776" s="95">
        <v>20.149999999999999</v>
      </c>
      <c r="K776" s="167" t="s">
        <v>565</v>
      </c>
      <c r="L776" s="167" t="s">
        <v>525</v>
      </c>
      <c r="M776" s="9">
        <f>N776+O776</f>
        <v>0</v>
      </c>
      <c r="N776" s="8">
        <v>0</v>
      </c>
      <c r="O776" s="8">
        <v>0</v>
      </c>
      <c r="P776" s="101" t="s">
        <v>197</v>
      </c>
      <c r="Q776" s="42" t="s">
        <v>4</v>
      </c>
      <c r="R776" s="31"/>
      <c r="S776" s="28">
        <f t="shared" si="475"/>
        <v>2449.9499999999998</v>
      </c>
      <c r="T776" s="28">
        <v>1224.99</v>
      </c>
      <c r="U776" s="28">
        <v>1224.96</v>
      </c>
      <c r="V776" s="29">
        <f>X776</f>
        <v>1633.3</v>
      </c>
      <c r="W776" s="28">
        <v>816.66</v>
      </c>
      <c r="X776" s="28">
        <v>1633.3</v>
      </c>
      <c r="Y776" s="8">
        <f t="shared" ref="Y776:Z779" si="482">M776+S776-V776</f>
        <v>816.64999999999986</v>
      </c>
      <c r="Z776" s="8">
        <f t="shared" si="482"/>
        <v>408.33000000000004</v>
      </c>
      <c r="AA776" s="8">
        <f>O776+U776-X776+W776</f>
        <v>408.32000000000005</v>
      </c>
      <c r="AB776" s="83" t="s">
        <v>125</v>
      </c>
      <c r="AC776" s="83"/>
      <c r="AD776" s="21"/>
    </row>
    <row r="777" spans="1:30" ht="15.75" x14ac:dyDescent="0.2">
      <c r="A777" s="108"/>
      <c r="B777" s="154"/>
      <c r="C777" s="152"/>
      <c r="D777" s="110"/>
      <c r="E777" s="152"/>
      <c r="F777" s="96"/>
      <c r="G777" s="166"/>
      <c r="H777" s="110"/>
      <c r="I777" s="156"/>
      <c r="J777" s="96"/>
      <c r="K777" s="167"/>
      <c r="L777" s="167"/>
      <c r="M777" s="8">
        <f>N777+O777</f>
        <v>0</v>
      </c>
      <c r="N777" s="8">
        <v>0</v>
      </c>
      <c r="O777" s="8">
        <v>0</v>
      </c>
      <c r="P777" s="102"/>
      <c r="Q777" s="42" t="s">
        <v>5</v>
      </c>
      <c r="R777" s="32"/>
      <c r="S777" s="28">
        <f t="shared" si="475"/>
        <v>2449.96</v>
      </c>
      <c r="T777" s="28">
        <v>1224.99</v>
      </c>
      <c r="U777" s="28">
        <v>1224.97</v>
      </c>
      <c r="V777" s="29">
        <f>X777</f>
        <v>816.65</v>
      </c>
      <c r="W777" s="28">
        <v>408.33</v>
      </c>
      <c r="X777" s="28">
        <v>816.65</v>
      </c>
      <c r="Y777" s="8">
        <f t="shared" si="482"/>
        <v>1633.31</v>
      </c>
      <c r="Z777" s="8">
        <f t="shared" si="482"/>
        <v>816.66000000000008</v>
      </c>
      <c r="AA777" s="8">
        <f>O777+U777-X777+W777</f>
        <v>816.65000000000009</v>
      </c>
      <c r="AB777" s="83"/>
      <c r="AC777" s="83"/>
      <c r="AD777" s="21"/>
    </row>
    <row r="778" spans="1:30" ht="15.75" x14ac:dyDescent="0.2">
      <c r="A778" s="108"/>
      <c r="B778" s="154"/>
      <c r="C778" s="152"/>
      <c r="D778" s="110"/>
      <c r="E778" s="152"/>
      <c r="F778" s="96"/>
      <c r="G778" s="166"/>
      <c r="H778" s="110"/>
      <c r="I778" s="156"/>
      <c r="J778" s="96"/>
      <c r="K778" s="167"/>
      <c r="L778" s="167"/>
      <c r="M778" s="8">
        <f>N778+O778</f>
        <v>0</v>
      </c>
      <c r="N778" s="8">
        <v>0</v>
      </c>
      <c r="O778" s="8">
        <v>0</v>
      </c>
      <c r="P778" s="102"/>
      <c r="Q778" s="42" t="s">
        <v>6</v>
      </c>
      <c r="R778" s="32"/>
      <c r="S778" s="28">
        <f t="shared" si="475"/>
        <v>2449.94</v>
      </c>
      <c r="T778" s="28">
        <v>1224.99</v>
      </c>
      <c r="U778" s="28">
        <v>1224.95</v>
      </c>
      <c r="V778" s="29">
        <f>X778</f>
        <v>4083.25</v>
      </c>
      <c r="W778" s="28">
        <v>2041.65</v>
      </c>
      <c r="X778" s="28">
        <v>4083.25</v>
      </c>
      <c r="Y778" s="8">
        <f t="shared" si="482"/>
        <v>-1633.31</v>
      </c>
      <c r="Z778" s="8">
        <f t="shared" si="482"/>
        <v>-816.66000000000008</v>
      </c>
      <c r="AA778" s="8">
        <f>O778+U778-X778+W778</f>
        <v>-816.65000000000009</v>
      </c>
      <c r="AB778" s="83"/>
      <c r="AC778" s="83"/>
      <c r="AD778" s="21"/>
    </row>
    <row r="779" spans="1:30" ht="15.75" x14ac:dyDescent="0.2">
      <c r="A779" s="108"/>
      <c r="B779" s="154"/>
      <c r="C779" s="152"/>
      <c r="D779" s="110"/>
      <c r="E779" s="152"/>
      <c r="F779" s="96"/>
      <c r="G779" s="166"/>
      <c r="H779" s="110"/>
      <c r="I779" s="156"/>
      <c r="J779" s="96"/>
      <c r="K779" s="167"/>
      <c r="L779" s="167"/>
      <c r="M779" s="8">
        <f>N779+O779</f>
        <v>0</v>
      </c>
      <c r="N779" s="8">
        <v>0</v>
      </c>
      <c r="O779" s="8">
        <v>0</v>
      </c>
      <c r="P779" s="102"/>
      <c r="Q779" s="42" t="s">
        <v>7</v>
      </c>
      <c r="R779" s="32"/>
      <c r="S779" s="28">
        <f t="shared" si="475"/>
        <v>2449.94</v>
      </c>
      <c r="T779" s="28">
        <v>1224.99</v>
      </c>
      <c r="U779" s="28">
        <v>1224.95</v>
      </c>
      <c r="V779" s="29">
        <f>X779</f>
        <v>3266.6</v>
      </c>
      <c r="W779" s="28">
        <v>1633.32</v>
      </c>
      <c r="X779" s="28">
        <v>3266.6</v>
      </c>
      <c r="Y779" s="7">
        <f t="shared" si="482"/>
        <v>-816.65999999999985</v>
      </c>
      <c r="Z779" s="7">
        <f t="shared" si="482"/>
        <v>-408.32999999999993</v>
      </c>
      <c r="AA779" s="7">
        <f>O779+U779-X779+W779</f>
        <v>-408.32999999999993</v>
      </c>
      <c r="AB779" s="83"/>
      <c r="AC779" s="83"/>
      <c r="AD779" s="21"/>
    </row>
    <row r="780" spans="1:30" ht="15.75" x14ac:dyDescent="0.2">
      <c r="A780" s="108"/>
      <c r="B780" s="154"/>
      <c r="C780" s="152"/>
      <c r="D780" s="111"/>
      <c r="E780" s="152"/>
      <c r="F780" s="97"/>
      <c r="G780" s="166"/>
      <c r="H780" s="111"/>
      <c r="I780" s="156"/>
      <c r="J780" s="97"/>
      <c r="K780" s="167"/>
      <c r="L780" s="167"/>
      <c r="M780" s="106"/>
      <c r="N780" s="106"/>
      <c r="O780" s="106"/>
      <c r="P780" s="102"/>
      <c r="Q780" s="33" t="s">
        <v>3</v>
      </c>
      <c r="R780" s="48">
        <f>R779</f>
        <v>0</v>
      </c>
      <c r="S780" s="30">
        <f t="shared" ref="S780:X780" si="483">SUM(S776:S779)</f>
        <v>9799.7900000000009</v>
      </c>
      <c r="T780" s="30">
        <f t="shared" si="483"/>
        <v>4899.96</v>
      </c>
      <c r="U780" s="30">
        <f t="shared" si="483"/>
        <v>4899.83</v>
      </c>
      <c r="V780" s="30">
        <f t="shared" si="483"/>
        <v>9799.7999999999993</v>
      </c>
      <c r="W780" s="30">
        <f t="shared" si="483"/>
        <v>4899.96</v>
      </c>
      <c r="X780" s="30">
        <f t="shared" si="483"/>
        <v>9799.7999999999993</v>
      </c>
      <c r="Y780" s="107"/>
      <c r="Z780" s="107"/>
      <c r="AA780" s="107"/>
      <c r="AB780" s="83"/>
      <c r="AC780" s="83"/>
      <c r="AD780" s="21"/>
    </row>
    <row r="781" spans="1:30" ht="15.75" x14ac:dyDescent="0.2">
      <c r="A781" s="108">
        <v>2</v>
      </c>
      <c r="B781" s="154" t="s">
        <v>288</v>
      </c>
      <c r="C781" s="108" t="s">
        <v>291</v>
      </c>
      <c r="D781" s="109" t="s">
        <v>532</v>
      </c>
      <c r="E781" s="152" t="s">
        <v>65</v>
      </c>
      <c r="F781" s="95"/>
      <c r="G781" s="166" t="s">
        <v>295</v>
      </c>
      <c r="H781" s="109" t="s">
        <v>296</v>
      </c>
      <c r="I781" s="156">
        <v>127.2</v>
      </c>
      <c r="J781" s="95">
        <v>39.15</v>
      </c>
      <c r="K781" s="167" t="s">
        <v>526</v>
      </c>
      <c r="L781" s="167" t="s">
        <v>527</v>
      </c>
      <c r="M781" s="9">
        <f>N781+O781</f>
        <v>0</v>
      </c>
      <c r="N781" s="8">
        <v>0</v>
      </c>
      <c r="O781" s="8">
        <v>0</v>
      </c>
      <c r="P781" s="101" t="s">
        <v>197</v>
      </c>
      <c r="Q781" s="42" t="s">
        <v>4</v>
      </c>
      <c r="R781" s="31"/>
      <c r="S781" s="28">
        <f>T781+U781</f>
        <v>14939.64</v>
      </c>
      <c r="T781" s="28">
        <v>7469.82</v>
      </c>
      <c r="U781" s="28">
        <v>7469.82</v>
      </c>
      <c r="V781" s="29">
        <f>X781</f>
        <v>9959.76</v>
      </c>
      <c r="W781" s="28">
        <v>7469.82</v>
      </c>
      <c r="X781" s="28">
        <v>9959.76</v>
      </c>
      <c r="Y781" s="8">
        <f t="shared" ref="Y781:AA784" si="484">M781+S781-V781</f>
        <v>4979.8799999999992</v>
      </c>
      <c r="Z781" s="8">
        <f t="shared" si="484"/>
        <v>0</v>
      </c>
      <c r="AA781" s="8">
        <f t="shared" si="484"/>
        <v>-2489.9400000000005</v>
      </c>
      <c r="AB781" s="83" t="s">
        <v>125</v>
      </c>
      <c r="AC781" s="83"/>
      <c r="AD781" s="21"/>
    </row>
    <row r="782" spans="1:30" ht="15.75" x14ac:dyDescent="0.2">
      <c r="A782" s="108"/>
      <c r="B782" s="154"/>
      <c r="C782" s="108"/>
      <c r="D782" s="110"/>
      <c r="E782" s="152"/>
      <c r="F782" s="96"/>
      <c r="G782" s="166"/>
      <c r="H782" s="110"/>
      <c r="I782" s="156"/>
      <c r="J782" s="96"/>
      <c r="K782" s="167"/>
      <c r="L782" s="167"/>
      <c r="M782" s="9">
        <f>N782+O782</f>
        <v>0</v>
      </c>
      <c r="N782" s="8">
        <v>0</v>
      </c>
      <c r="O782" s="8">
        <v>0</v>
      </c>
      <c r="P782" s="102"/>
      <c r="Q782" s="42" t="s">
        <v>5</v>
      </c>
      <c r="R782" s="32"/>
      <c r="S782" s="28">
        <f>T782+U782</f>
        <v>14939.64</v>
      </c>
      <c r="T782" s="28">
        <v>7469.82</v>
      </c>
      <c r="U782" s="28">
        <v>7469.82</v>
      </c>
      <c r="V782" s="29">
        <f>X782</f>
        <v>9959.76</v>
      </c>
      <c r="W782" s="28">
        <v>7469.82</v>
      </c>
      <c r="X782" s="28">
        <v>9959.76</v>
      </c>
      <c r="Y782" s="8">
        <f t="shared" si="484"/>
        <v>4979.8799999999992</v>
      </c>
      <c r="Z782" s="8">
        <f t="shared" si="484"/>
        <v>0</v>
      </c>
      <c r="AA782" s="8">
        <f t="shared" si="484"/>
        <v>-2489.9400000000005</v>
      </c>
      <c r="AB782" s="83"/>
      <c r="AC782" s="83"/>
      <c r="AD782" s="21"/>
    </row>
    <row r="783" spans="1:30" ht="15.75" x14ac:dyDescent="0.2">
      <c r="A783" s="108"/>
      <c r="B783" s="154"/>
      <c r="C783" s="108"/>
      <c r="D783" s="110"/>
      <c r="E783" s="152"/>
      <c r="F783" s="96"/>
      <c r="G783" s="166"/>
      <c r="H783" s="110"/>
      <c r="I783" s="156"/>
      <c r="J783" s="96"/>
      <c r="K783" s="167"/>
      <c r="L783" s="167"/>
      <c r="M783" s="9">
        <f>N783+O783</f>
        <v>0</v>
      </c>
      <c r="N783" s="8">
        <v>0</v>
      </c>
      <c r="O783" s="8">
        <v>0</v>
      </c>
      <c r="P783" s="102"/>
      <c r="Q783" s="42" t="s">
        <v>6</v>
      </c>
      <c r="R783" s="32"/>
      <c r="S783" s="28">
        <f>T783+U783</f>
        <v>14939.64</v>
      </c>
      <c r="T783" s="28">
        <v>7469.82</v>
      </c>
      <c r="U783" s="28">
        <v>7469.82</v>
      </c>
      <c r="V783" s="29">
        <f>X783</f>
        <v>29879.279999999999</v>
      </c>
      <c r="W783" s="28">
        <v>7469.82</v>
      </c>
      <c r="X783" s="28">
        <v>29879.279999999999</v>
      </c>
      <c r="Y783" s="8">
        <f t="shared" si="484"/>
        <v>-14939.64</v>
      </c>
      <c r="Z783" s="8">
        <f t="shared" si="484"/>
        <v>0</v>
      </c>
      <c r="AA783" s="8">
        <f t="shared" si="484"/>
        <v>-22409.46</v>
      </c>
      <c r="AB783" s="83"/>
      <c r="AC783" s="83"/>
      <c r="AD783" s="21"/>
    </row>
    <row r="784" spans="1:30" ht="15.75" x14ac:dyDescent="0.2">
      <c r="A784" s="108"/>
      <c r="B784" s="154"/>
      <c r="C784" s="108"/>
      <c r="D784" s="110"/>
      <c r="E784" s="152"/>
      <c r="F784" s="96"/>
      <c r="G784" s="166"/>
      <c r="H784" s="110"/>
      <c r="I784" s="156"/>
      <c r="J784" s="96"/>
      <c r="K784" s="167"/>
      <c r="L784" s="167"/>
      <c r="M784" s="9">
        <f>N784+O784</f>
        <v>0</v>
      </c>
      <c r="N784" s="8">
        <v>0</v>
      </c>
      <c r="O784" s="8">
        <v>0</v>
      </c>
      <c r="P784" s="102"/>
      <c r="Q784" s="42" t="s">
        <v>7</v>
      </c>
      <c r="R784" s="32"/>
      <c r="S784" s="28">
        <f>T784+U784</f>
        <v>14939.64</v>
      </c>
      <c r="T784" s="28">
        <v>7469.82</v>
      </c>
      <c r="U784" s="28">
        <v>7469.82</v>
      </c>
      <c r="V784" s="29">
        <f>X784</f>
        <v>9959.76</v>
      </c>
      <c r="W784" s="28">
        <v>7469.82</v>
      </c>
      <c r="X784" s="28">
        <v>9959.76</v>
      </c>
      <c r="Y784" s="7">
        <f t="shared" si="484"/>
        <v>4979.8799999999992</v>
      </c>
      <c r="Z784" s="7">
        <f t="shared" si="484"/>
        <v>0</v>
      </c>
      <c r="AA784" s="7">
        <f t="shared" si="484"/>
        <v>-2489.9400000000005</v>
      </c>
      <c r="AB784" s="83"/>
      <c r="AC784" s="83"/>
      <c r="AD784" s="21"/>
    </row>
    <row r="785" spans="1:30" ht="15.75" x14ac:dyDescent="0.2">
      <c r="A785" s="108"/>
      <c r="B785" s="154"/>
      <c r="C785" s="108"/>
      <c r="D785" s="111"/>
      <c r="E785" s="152"/>
      <c r="F785" s="97"/>
      <c r="G785" s="166"/>
      <c r="H785" s="111"/>
      <c r="I785" s="156"/>
      <c r="J785" s="97"/>
      <c r="K785" s="167"/>
      <c r="L785" s="167"/>
      <c r="M785" s="106"/>
      <c r="N785" s="106"/>
      <c r="O785" s="106"/>
      <c r="P785" s="102"/>
      <c r="Q785" s="33" t="s">
        <v>3</v>
      </c>
      <c r="R785" s="48">
        <f>R784</f>
        <v>0</v>
      </c>
      <c r="S785" s="30">
        <f t="shared" ref="S785:X785" si="485">SUM(S781:S784)</f>
        <v>59758.559999999998</v>
      </c>
      <c r="T785" s="30">
        <f t="shared" si="485"/>
        <v>29879.279999999999</v>
      </c>
      <c r="U785" s="30">
        <f t="shared" si="485"/>
        <v>29879.279999999999</v>
      </c>
      <c r="V785" s="30">
        <f t="shared" si="485"/>
        <v>59758.560000000005</v>
      </c>
      <c r="W785" s="30">
        <f t="shared" si="485"/>
        <v>29879.279999999999</v>
      </c>
      <c r="X785" s="30">
        <f t="shared" si="485"/>
        <v>59758.560000000005</v>
      </c>
      <c r="Y785" s="107"/>
      <c r="Z785" s="107"/>
      <c r="AA785" s="107"/>
      <c r="AB785" s="83"/>
      <c r="AC785" s="83"/>
      <c r="AD785" s="21"/>
    </row>
    <row r="786" spans="1:30" ht="15.75" x14ac:dyDescent="0.2">
      <c r="A786" s="108">
        <v>3</v>
      </c>
      <c r="B786" s="154" t="s">
        <v>289</v>
      </c>
      <c r="C786" s="108" t="s">
        <v>292</v>
      </c>
      <c r="D786" s="109" t="s">
        <v>533</v>
      </c>
      <c r="E786" s="152" t="s">
        <v>65</v>
      </c>
      <c r="F786" s="95"/>
      <c r="G786" s="166" t="s">
        <v>297</v>
      </c>
      <c r="H786" s="109" t="s">
        <v>298</v>
      </c>
      <c r="I786" s="156">
        <v>2</v>
      </c>
      <c r="J786" s="95">
        <v>174</v>
      </c>
      <c r="K786" s="167" t="s">
        <v>528</v>
      </c>
      <c r="L786" s="167" t="s">
        <v>529</v>
      </c>
      <c r="M786" s="9">
        <f>N786+O786</f>
        <v>0</v>
      </c>
      <c r="N786" s="8">
        <v>0</v>
      </c>
      <c r="O786" s="8">
        <v>0</v>
      </c>
      <c r="P786" s="101" t="s">
        <v>197</v>
      </c>
      <c r="Q786" s="42" t="s">
        <v>4</v>
      </c>
      <c r="R786" s="31"/>
      <c r="S786" s="28">
        <f>T786+U786</f>
        <v>1044</v>
      </c>
      <c r="T786" s="28">
        <v>522</v>
      </c>
      <c r="U786" s="28">
        <v>522</v>
      </c>
      <c r="V786" s="29">
        <f>X786</f>
        <v>1044</v>
      </c>
      <c r="W786" s="28">
        <v>522</v>
      </c>
      <c r="X786" s="28">
        <v>1044</v>
      </c>
      <c r="Y786" s="8">
        <f t="shared" ref="Y786:Z789" si="486">M786+S786-V786</f>
        <v>0</v>
      </c>
      <c r="Z786" s="8">
        <f t="shared" si="486"/>
        <v>0</v>
      </c>
      <c r="AA786" s="8">
        <f>O786+U786-X786+W786</f>
        <v>0</v>
      </c>
      <c r="AB786" s="83" t="s">
        <v>125</v>
      </c>
      <c r="AC786" s="83"/>
      <c r="AD786" s="21"/>
    </row>
    <row r="787" spans="1:30" ht="15.75" x14ac:dyDescent="0.2">
      <c r="A787" s="108"/>
      <c r="B787" s="154"/>
      <c r="C787" s="108"/>
      <c r="D787" s="110"/>
      <c r="E787" s="152"/>
      <c r="F787" s="96"/>
      <c r="G787" s="166"/>
      <c r="H787" s="110"/>
      <c r="I787" s="156"/>
      <c r="J787" s="96"/>
      <c r="K787" s="167"/>
      <c r="L787" s="167"/>
      <c r="M787" s="8">
        <f>N787+O787</f>
        <v>0</v>
      </c>
      <c r="N787" s="8">
        <v>0</v>
      </c>
      <c r="O787" s="8">
        <v>0</v>
      </c>
      <c r="P787" s="102"/>
      <c r="Q787" s="42" t="s">
        <v>5</v>
      </c>
      <c r="R787" s="32"/>
      <c r="S787" s="28">
        <f>T787+U787</f>
        <v>1044</v>
      </c>
      <c r="T787" s="28">
        <v>522</v>
      </c>
      <c r="U787" s="28">
        <v>522</v>
      </c>
      <c r="V787" s="29">
        <f>X787</f>
        <v>1044</v>
      </c>
      <c r="W787" s="28">
        <v>522</v>
      </c>
      <c r="X787" s="28">
        <v>1044</v>
      </c>
      <c r="Y787" s="8">
        <f t="shared" si="486"/>
        <v>0</v>
      </c>
      <c r="Z787" s="8">
        <f t="shared" si="486"/>
        <v>0</v>
      </c>
      <c r="AA787" s="8">
        <f>O787+U787-X787+W787</f>
        <v>0</v>
      </c>
      <c r="AB787" s="83"/>
      <c r="AC787" s="83"/>
      <c r="AD787" s="21"/>
    </row>
    <row r="788" spans="1:30" ht="15.75" x14ac:dyDescent="0.2">
      <c r="A788" s="108"/>
      <c r="B788" s="154"/>
      <c r="C788" s="108"/>
      <c r="D788" s="110"/>
      <c r="E788" s="152"/>
      <c r="F788" s="96"/>
      <c r="G788" s="166"/>
      <c r="H788" s="110"/>
      <c r="I788" s="156"/>
      <c r="J788" s="96"/>
      <c r="K788" s="167"/>
      <c r="L788" s="167"/>
      <c r="M788" s="8">
        <f>N788+O788</f>
        <v>0</v>
      </c>
      <c r="N788" s="8">
        <v>0</v>
      </c>
      <c r="O788" s="8">
        <v>0</v>
      </c>
      <c r="P788" s="102"/>
      <c r="Q788" s="42" t="s">
        <v>6</v>
      </c>
      <c r="R788" s="32"/>
      <c r="S788" s="28">
        <f>T788+U788</f>
        <v>1044</v>
      </c>
      <c r="T788" s="28">
        <v>522</v>
      </c>
      <c r="U788" s="28">
        <v>522</v>
      </c>
      <c r="V788" s="29">
        <f>X788</f>
        <v>1044</v>
      </c>
      <c r="W788" s="28">
        <v>522</v>
      </c>
      <c r="X788" s="28">
        <v>1044</v>
      </c>
      <c r="Y788" s="8">
        <f t="shared" si="486"/>
        <v>0</v>
      </c>
      <c r="Z788" s="8">
        <f t="shared" si="486"/>
        <v>0</v>
      </c>
      <c r="AA788" s="8">
        <f>O788+U788-X788+W788</f>
        <v>0</v>
      </c>
      <c r="AB788" s="83"/>
      <c r="AC788" s="83"/>
      <c r="AD788" s="21"/>
    </row>
    <row r="789" spans="1:30" ht="15.75" x14ac:dyDescent="0.2">
      <c r="A789" s="108"/>
      <c r="B789" s="154"/>
      <c r="C789" s="108"/>
      <c r="D789" s="110"/>
      <c r="E789" s="152"/>
      <c r="F789" s="96"/>
      <c r="G789" s="166"/>
      <c r="H789" s="110"/>
      <c r="I789" s="156"/>
      <c r="J789" s="96"/>
      <c r="K789" s="167"/>
      <c r="L789" s="167"/>
      <c r="M789" s="8">
        <f>N789+O789</f>
        <v>0</v>
      </c>
      <c r="N789" s="8">
        <v>0</v>
      </c>
      <c r="O789" s="8">
        <v>0</v>
      </c>
      <c r="P789" s="102"/>
      <c r="Q789" s="42" t="s">
        <v>7</v>
      </c>
      <c r="R789" s="32"/>
      <c r="S789" s="28">
        <f>T789+U789</f>
        <v>1044</v>
      </c>
      <c r="T789" s="28">
        <v>522</v>
      </c>
      <c r="U789" s="28">
        <v>522</v>
      </c>
      <c r="V789" s="29">
        <f>X789</f>
        <v>1044</v>
      </c>
      <c r="W789" s="28">
        <v>522</v>
      </c>
      <c r="X789" s="28">
        <v>1044</v>
      </c>
      <c r="Y789" s="7">
        <f t="shared" si="486"/>
        <v>0</v>
      </c>
      <c r="Z789" s="7">
        <f t="shared" si="486"/>
        <v>0</v>
      </c>
      <c r="AA789" s="7">
        <f>O789+U789-X789+W789</f>
        <v>0</v>
      </c>
      <c r="AB789" s="83"/>
      <c r="AC789" s="83"/>
      <c r="AD789" s="21"/>
    </row>
    <row r="790" spans="1:30" ht="15.75" x14ac:dyDescent="0.2">
      <c r="A790" s="108"/>
      <c r="B790" s="154"/>
      <c r="C790" s="108"/>
      <c r="D790" s="111"/>
      <c r="E790" s="152"/>
      <c r="F790" s="97"/>
      <c r="G790" s="166"/>
      <c r="H790" s="111"/>
      <c r="I790" s="156"/>
      <c r="J790" s="97"/>
      <c r="K790" s="167"/>
      <c r="L790" s="167"/>
      <c r="M790" s="106"/>
      <c r="N790" s="106"/>
      <c r="O790" s="106"/>
      <c r="P790" s="102"/>
      <c r="Q790" s="33" t="s">
        <v>3</v>
      </c>
      <c r="R790" s="48">
        <f>R789</f>
        <v>0</v>
      </c>
      <c r="S790" s="30">
        <f t="shared" ref="S790:X790" si="487">SUM(S786:S789)</f>
        <v>4176</v>
      </c>
      <c r="T790" s="30">
        <f t="shared" si="487"/>
        <v>2088</v>
      </c>
      <c r="U790" s="30">
        <f t="shared" si="487"/>
        <v>2088</v>
      </c>
      <c r="V790" s="30">
        <f t="shared" si="487"/>
        <v>4176</v>
      </c>
      <c r="W790" s="30">
        <f t="shared" si="487"/>
        <v>2088</v>
      </c>
      <c r="X790" s="30">
        <f t="shared" si="487"/>
        <v>4176</v>
      </c>
      <c r="Y790" s="107"/>
      <c r="Z790" s="107"/>
      <c r="AA790" s="107"/>
      <c r="AB790" s="83"/>
      <c r="AC790" s="83"/>
      <c r="AD790" s="21"/>
    </row>
    <row r="791" spans="1:30" ht="15.75" x14ac:dyDescent="0.2">
      <c r="A791" s="108">
        <v>4</v>
      </c>
      <c r="B791" s="154" t="s">
        <v>289</v>
      </c>
      <c r="C791" s="108" t="s">
        <v>530</v>
      </c>
      <c r="D791" s="109" t="s">
        <v>534</v>
      </c>
      <c r="E791" s="152" t="s">
        <v>65</v>
      </c>
      <c r="F791" s="95"/>
      <c r="G791" s="166" t="s">
        <v>535</v>
      </c>
      <c r="H791" s="109" t="s">
        <v>536</v>
      </c>
      <c r="I791" s="156">
        <v>20.9</v>
      </c>
      <c r="J791" s="95">
        <v>30.276</v>
      </c>
      <c r="K791" s="116">
        <v>45561</v>
      </c>
      <c r="L791" s="116" t="s">
        <v>537</v>
      </c>
      <c r="M791" s="9">
        <f>N791+O791</f>
        <v>0</v>
      </c>
      <c r="N791" s="8">
        <v>0</v>
      </c>
      <c r="O791" s="8">
        <v>0</v>
      </c>
      <c r="P791" s="101" t="s">
        <v>197</v>
      </c>
      <c r="Q791" s="42" t="s">
        <v>4</v>
      </c>
      <c r="R791" s="31"/>
      <c r="S791" s="28">
        <f>T791+U791</f>
        <v>0</v>
      </c>
      <c r="T791" s="28">
        <v>0</v>
      </c>
      <c r="U791" s="28">
        <v>0</v>
      </c>
      <c r="V791" s="29">
        <f>X791</f>
        <v>0</v>
      </c>
      <c r="W791" s="28">
        <v>0</v>
      </c>
      <c r="X791" s="28">
        <v>0</v>
      </c>
      <c r="Y791" s="8">
        <f t="shared" ref="Y791:Y794" si="488">M791+S791-V791</f>
        <v>0</v>
      </c>
      <c r="Z791" s="8">
        <f t="shared" ref="Z791:Z794" si="489">N791+T791-W791</f>
        <v>0</v>
      </c>
      <c r="AA791" s="8">
        <f>O791+U791-X791+W791</f>
        <v>0</v>
      </c>
      <c r="AB791" s="83" t="s">
        <v>125</v>
      </c>
      <c r="AC791" s="83"/>
      <c r="AD791" s="21"/>
    </row>
    <row r="792" spans="1:30" ht="15.75" x14ac:dyDescent="0.2">
      <c r="A792" s="108"/>
      <c r="B792" s="154"/>
      <c r="C792" s="108"/>
      <c r="D792" s="110"/>
      <c r="E792" s="152"/>
      <c r="F792" s="96"/>
      <c r="G792" s="166"/>
      <c r="H792" s="110"/>
      <c r="I792" s="156"/>
      <c r="J792" s="96"/>
      <c r="K792" s="159"/>
      <c r="L792" s="159"/>
      <c r="M792" s="8">
        <f>N792+O792</f>
        <v>0</v>
      </c>
      <c r="N792" s="8">
        <v>0</v>
      </c>
      <c r="O792" s="8">
        <v>0</v>
      </c>
      <c r="P792" s="102"/>
      <c r="Q792" s="42" t="s">
        <v>5</v>
      </c>
      <c r="R792" s="32"/>
      <c r="S792" s="28">
        <f>T792+U792</f>
        <v>0</v>
      </c>
      <c r="T792" s="28">
        <v>0</v>
      </c>
      <c r="U792" s="28">
        <v>0</v>
      </c>
      <c r="V792" s="29">
        <f>X792</f>
        <v>0</v>
      </c>
      <c r="W792" s="28">
        <v>0</v>
      </c>
      <c r="X792" s="28">
        <v>0</v>
      </c>
      <c r="Y792" s="8">
        <f t="shared" si="488"/>
        <v>0</v>
      </c>
      <c r="Z792" s="8">
        <f t="shared" si="489"/>
        <v>0</v>
      </c>
      <c r="AA792" s="8">
        <f>O792+U792-X792+W792</f>
        <v>0</v>
      </c>
      <c r="AB792" s="83"/>
      <c r="AC792" s="83"/>
      <c r="AD792" s="21"/>
    </row>
    <row r="793" spans="1:30" ht="15.75" x14ac:dyDescent="0.2">
      <c r="A793" s="108"/>
      <c r="B793" s="154"/>
      <c r="C793" s="108"/>
      <c r="D793" s="110"/>
      <c r="E793" s="152"/>
      <c r="F793" s="96"/>
      <c r="G793" s="166"/>
      <c r="H793" s="110"/>
      <c r="I793" s="156"/>
      <c r="J793" s="96"/>
      <c r="K793" s="159"/>
      <c r="L793" s="159"/>
      <c r="M793" s="8">
        <f>N793+O793</f>
        <v>0</v>
      </c>
      <c r="N793" s="8">
        <v>0</v>
      </c>
      <c r="O793" s="8">
        <v>0</v>
      </c>
      <c r="P793" s="102"/>
      <c r="Q793" s="42" t="s">
        <v>6</v>
      </c>
      <c r="R793" s="32"/>
      <c r="S793" s="28">
        <f>T793+U793</f>
        <v>632.77</v>
      </c>
      <c r="T793" s="28">
        <v>316.39</v>
      </c>
      <c r="U793" s="28">
        <v>316.38</v>
      </c>
      <c r="V793" s="29">
        <f>X793</f>
        <v>922.48</v>
      </c>
      <c r="W793" s="28">
        <v>606.1</v>
      </c>
      <c r="X793" s="28">
        <v>922.48</v>
      </c>
      <c r="Y793" s="8">
        <f t="shared" si="488"/>
        <v>-289.71000000000004</v>
      </c>
      <c r="Z793" s="8">
        <f t="shared" si="489"/>
        <v>-289.71000000000004</v>
      </c>
      <c r="AA793" s="8">
        <f>O793+U793-X793+W793</f>
        <v>0</v>
      </c>
      <c r="AB793" s="83"/>
      <c r="AC793" s="83"/>
      <c r="AD793" s="21"/>
    </row>
    <row r="794" spans="1:30" ht="15.75" x14ac:dyDescent="0.2">
      <c r="A794" s="108"/>
      <c r="B794" s="154"/>
      <c r="C794" s="108"/>
      <c r="D794" s="110"/>
      <c r="E794" s="152"/>
      <c r="F794" s="96"/>
      <c r="G794" s="166"/>
      <c r="H794" s="110"/>
      <c r="I794" s="156"/>
      <c r="J794" s="96"/>
      <c r="K794" s="159"/>
      <c r="L794" s="159"/>
      <c r="M794" s="8">
        <f>N794+O794</f>
        <v>0</v>
      </c>
      <c r="N794" s="8">
        <v>0</v>
      </c>
      <c r="O794" s="8">
        <v>0</v>
      </c>
      <c r="P794" s="102"/>
      <c r="Q794" s="42" t="s">
        <v>7</v>
      </c>
      <c r="R794" s="32"/>
      <c r="S794" s="28">
        <f>T794+U794</f>
        <v>1898.34</v>
      </c>
      <c r="T794" s="28">
        <v>949.17</v>
      </c>
      <c r="U794" s="28">
        <v>949.17</v>
      </c>
      <c r="V794" s="29">
        <f>X794</f>
        <v>975.81</v>
      </c>
      <c r="W794" s="28">
        <v>343.05</v>
      </c>
      <c r="X794" s="28">
        <v>975.81</v>
      </c>
      <c r="Y794" s="7">
        <f t="shared" si="488"/>
        <v>922.53</v>
      </c>
      <c r="Z794" s="7">
        <f t="shared" si="489"/>
        <v>606.11999999999989</v>
      </c>
      <c r="AA794" s="7">
        <f>O794+U794-X794+W794</f>
        <v>316.41000000000003</v>
      </c>
      <c r="AB794" s="83"/>
      <c r="AC794" s="83"/>
      <c r="AD794" s="21"/>
    </row>
    <row r="795" spans="1:30" ht="15.75" x14ac:dyDescent="0.2">
      <c r="A795" s="108"/>
      <c r="B795" s="154"/>
      <c r="C795" s="108"/>
      <c r="D795" s="111"/>
      <c r="E795" s="152"/>
      <c r="F795" s="97"/>
      <c r="G795" s="166"/>
      <c r="H795" s="111"/>
      <c r="I795" s="156"/>
      <c r="J795" s="97"/>
      <c r="K795" s="160"/>
      <c r="L795" s="160"/>
      <c r="M795" s="106"/>
      <c r="N795" s="106"/>
      <c r="O795" s="106"/>
      <c r="P795" s="102"/>
      <c r="Q795" s="33" t="s">
        <v>3</v>
      </c>
      <c r="R795" s="48">
        <f>R794</f>
        <v>0</v>
      </c>
      <c r="S795" s="30">
        <f t="shared" ref="S795:X795" si="490">SUM(S791:S794)</f>
        <v>2531.1099999999997</v>
      </c>
      <c r="T795" s="30">
        <f t="shared" si="490"/>
        <v>1265.56</v>
      </c>
      <c r="U795" s="30">
        <f t="shared" si="490"/>
        <v>1265.55</v>
      </c>
      <c r="V795" s="30">
        <f t="shared" si="490"/>
        <v>1898.29</v>
      </c>
      <c r="W795" s="30">
        <f t="shared" si="490"/>
        <v>949.15000000000009</v>
      </c>
      <c r="X795" s="30">
        <f t="shared" si="490"/>
        <v>1898.29</v>
      </c>
      <c r="Y795" s="107"/>
      <c r="Z795" s="107"/>
      <c r="AA795" s="107"/>
      <c r="AB795" s="83"/>
      <c r="AC795" s="83"/>
      <c r="AD795" s="21"/>
    </row>
    <row r="796" spans="1:30" ht="15.75" x14ac:dyDescent="0.2">
      <c r="A796" s="192" t="s">
        <v>285</v>
      </c>
      <c r="B796" s="183" t="s">
        <v>447</v>
      </c>
      <c r="C796" s="184"/>
      <c r="D796" s="184"/>
      <c r="E796" s="184"/>
      <c r="F796" s="184"/>
      <c r="G796" s="184"/>
      <c r="H796" s="184"/>
      <c r="I796" s="184"/>
      <c r="J796" s="184"/>
      <c r="K796" s="184"/>
      <c r="L796" s="185"/>
      <c r="M796" s="7">
        <f>N796+O796</f>
        <v>0</v>
      </c>
      <c r="N796" s="30">
        <f>N801+N806+N811+N816+N821+N826+N831+N836</f>
        <v>0</v>
      </c>
      <c r="O796" s="30">
        <f>O801+O806+O811+O816+O821+O826+O831+O836</f>
        <v>0</v>
      </c>
      <c r="P796" s="171"/>
      <c r="Q796" s="50" t="s">
        <v>4</v>
      </c>
      <c r="R796" s="11"/>
      <c r="S796" s="30">
        <f t="shared" ref="S796:S804" si="491">T796+U796</f>
        <v>40265.5</v>
      </c>
      <c r="T796" s="30">
        <f>T801+T806+T811+T836+T816+T821+T826+T831</f>
        <v>20132.800000000003</v>
      </c>
      <c r="U796" s="30">
        <f>U801+U806+U811+U836+U816+U821+U826+U831</f>
        <v>20132.7</v>
      </c>
      <c r="V796" s="52">
        <f>X796</f>
        <v>40265.399999999994</v>
      </c>
      <c r="W796" s="30">
        <f>W801+W806+W811+W836+W816+W821+W826+W831</f>
        <v>20132.800000000003</v>
      </c>
      <c r="X796" s="30">
        <f>X801+X806+X811+X836+X816+X821+X826+X831</f>
        <v>40265.399999999994</v>
      </c>
      <c r="Y796" s="7">
        <f t="shared" ref="Y796:Z799" si="492">M796+S796-V796</f>
        <v>0.10000000000582077</v>
      </c>
      <c r="Z796" s="7">
        <f>N796+T796-W796</f>
        <v>0</v>
      </c>
      <c r="AA796" s="7">
        <f>O796+U796-X796+W796</f>
        <v>0.10000000000945874</v>
      </c>
      <c r="AB796" s="46"/>
      <c r="AC796" s="46"/>
      <c r="AD796" s="19"/>
    </row>
    <row r="797" spans="1:30" ht="15.75" x14ac:dyDescent="0.2">
      <c r="A797" s="193"/>
      <c r="B797" s="186"/>
      <c r="C797" s="187"/>
      <c r="D797" s="187"/>
      <c r="E797" s="187"/>
      <c r="F797" s="187"/>
      <c r="G797" s="187"/>
      <c r="H797" s="187"/>
      <c r="I797" s="187"/>
      <c r="J797" s="187"/>
      <c r="K797" s="187"/>
      <c r="L797" s="188"/>
      <c r="M797" s="7">
        <f>N797+O797</f>
        <v>0.10000000000013642</v>
      </c>
      <c r="N797" s="30">
        <f t="shared" ref="N797:O799" si="493">N802+N807+N812+N817+N822+N827+N832+N837</f>
        <v>0</v>
      </c>
      <c r="O797" s="30">
        <f t="shared" si="493"/>
        <v>0.10000000000013642</v>
      </c>
      <c r="P797" s="172"/>
      <c r="Q797" s="50" t="s">
        <v>5</v>
      </c>
      <c r="R797" s="11"/>
      <c r="S797" s="30">
        <f t="shared" si="491"/>
        <v>58809.360000000008</v>
      </c>
      <c r="T797" s="30">
        <f t="shared" ref="T797:U797" si="494">T802+T807+T812+T837+T817+T822+T827+T832</f>
        <v>29404.740000000005</v>
      </c>
      <c r="U797" s="30">
        <f t="shared" si="494"/>
        <v>29404.620000000003</v>
      </c>
      <c r="V797" s="52">
        <f>X797</f>
        <v>58809.36</v>
      </c>
      <c r="W797" s="30">
        <f t="shared" ref="W797:X797" si="495">W802+W807+W812+W837+W817+W822+W827+W832</f>
        <v>29404.740000000005</v>
      </c>
      <c r="X797" s="30">
        <f t="shared" si="495"/>
        <v>58809.36</v>
      </c>
      <c r="Y797" s="7">
        <f t="shared" si="492"/>
        <v>0.10000000000582077</v>
      </c>
      <c r="Z797" s="7">
        <f t="shared" si="492"/>
        <v>0</v>
      </c>
      <c r="AA797" s="7">
        <f>O797+U797-X797+W797</f>
        <v>0.10000000000582077</v>
      </c>
      <c r="AB797" s="46"/>
      <c r="AC797" s="46"/>
      <c r="AD797" s="19"/>
    </row>
    <row r="798" spans="1:30" ht="15.75" x14ac:dyDescent="0.2">
      <c r="A798" s="193"/>
      <c r="B798" s="186"/>
      <c r="C798" s="187"/>
      <c r="D798" s="187"/>
      <c r="E798" s="187"/>
      <c r="F798" s="187"/>
      <c r="G798" s="187"/>
      <c r="H798" s="187"/>
      <c r="I798" s="187"/>
      <c r="J798" s="187"/>
      <c r="K798" s="187"/>
      <c r="L798" s="188"/>
      <c r="M798" s="7">
        <f>N798+O798</f>
        <v>0.1000000000003638</v>
      </c>
      <c r="N798" s="30">
        <f t="shared" si="493"/>
        <v>0</v>
      </c>
      <c r="O798" s="30">
        <f t="shared" si="493"/>
        <v>0.1000000000003638</v>
      </c>
      <c r="P798" s="172"/>
      <c r="Q798" s="50" t="s">
        <v>6</v>
      </c>
      <c r="R798" s="11"/>
      <c r="S798" s="30">
        <f t="shared" si="491"/>
        <v>53538.630000000005</v>
      </c>
      <c r="T798" s="30">
        <f t="shared" ref="T798:U798" si="496">T803+T808+T813+T838+T818+T823+T828+T833</f>
        <v>26769.360000000001</v>
      </c>
      <c r="U798" s="30">
        <f t="shared" si="496"/>
        <v>26769.27</v>
      </c>
      <c r="V798" s="52">
        <f>X798</f>
        <v>53538.63</v>
      </c>
      <c r="W798" s="30">
        <f t="shared" ref="W798:X798" si="497">W803+W808+W813+W838+W818+W823+W828+W833</f>
        <v>26769.360000000001</v>
      </c>
      <c r="X798" s="30">
        <f t="shared" si="497"/>
        <v>53538.63</v>
      </c>
      <c r="Y798" s="7">
        <f t="shared" si="492"/>
        <v>0.10000000000582077</v>
      </c>
      <c r="Z798" s="7">
        <f t="shared" si="492"/>
        <v>0</v>
      </c>
      <c r="AA798" s="7">
        <f>O798+U798-X798+W798</f>
        <v>0.10000000000582077</v>
      </c>
      <c r="AB798" s="46"/>
      <c r="AC798" s="46"/>
      <c r="AD798" s="19"/>
    </row>
    <row r="799" spans="1:30" ht="15.75" x14ac:dyDescent="0.2">
      <c r="A799" s="193"/>
      <c r="B799" s="186"/>
      <c r="C799" s="187"/>
      <c r="D799" s="187"/>
      <c r="E799" s="187"/>
      <c r="F799" s="187"/>
      <c r="G799" s="187"/>
      <c r="H799" s="187"/>
      <c r="I799" s="187"/>
      <c r="J799" s="187"/>
      <c r="K799" s="187"/>
      <c r="L799" s="188"/>
      <c r="M799" s="7">
        <f>N799+O799</f>
        <v>0.1000000000003638</v>
      </c>
      <c r="N799" s="30">
        <f t="shared" si="493"/>
        <v>0</v>
      </c>
      <c r="O799" s="30">
        <f t="shared" si="493"/>
        <v>0.1000000000003638</v>
      </c>
      <c r="P799" s="172"/>
      <c r="Q799" s="50" t="s">
        <v>7</v>
      </c>
      <c r="R799" s="11"/>
      <c r="S799" s="30">
        <f t="shared" si="491"/>
        <v>68950.31</v>
      </c>
      <c r="T799" s="30">
        <f t="shared" ref="T799:U799" si="498">T804+T809+T814+T839+T819+T824+T829+T834</f>
        <v>34475.159999999996</v>
      </c>
      <c r="U799" s="30">
        <f t="shared" si="498"/>
        <v>34475.15</v>
      </c>
      <c r="V799" s="52">
        <f>X799</f>
        <v>68950.28</v>
      </c>
      <c r="W799" s="30">
        <f t="shared" ref="W799:X799" si="499">W804+W809+W814+W839+W819+W824+W829+W834</f>
        <v>34475.159999999996</v>
      </c>
      <c r="X799" s="30">
        <f t="shared" si="499"/>
        <v>68950.28</v>
      </c>
      <c r="Y799" s="7">
        <f t="shared" si="492"/>
        <v>0.13000000000465661</v>
      </c>
      <c r="Z799" s="7">
        <f t="shared" si="492"/>
        <v>0</v>
      </c>
      <c r="AA799" s="7">
        <f>O799+U799-X799+W799</f>
        <v>0.12999999999738066</v>
      </c>
      <c r="AB799" s="46"/>
      <c r="AC799" s="46"/>
      <c r="AD799" s="19"/>
    </row>
    <row r="800" spans="1:30" ht="15.75" x14ac:dyDescent="0.2">
      <c r="A800" s="194"/>
      <c r="B800" s="189"/>
      <c r="C800" s="190"/>
      <c r="D800" s="190"/>
      <c r="E800" s="190"/>
      <c r="F800" s="190"/>
      <c r="G800" s="190"/>
      <c r="H800" s="190"/>
      <c r="I800" s="190"/>
      <c r="J800" s="190"/>
      <c r="K800" s="190"/>
      <c r="L800" s="191"/>
      <c r="M800" s="174"/>
      <c r="N800" s="175"/>
      <c r="O800" s="176"/>
      <c r="P800" s="173"/>
      <c r="Q800" s="50" t="s">
        <v>158</v>
      </c>
      <c r="R800" s="11"/>
      <c r="S800" s="30">
        <f t="shared" si="491"/>
        <v>221563.8</v>
      </c>
      <c r="T800" s="30">
        <f>T805+T810+T815+T840+T820+T825+T830+T835</f>
        <v>110782.06</v>
      </c>
      <c r="U800" s="30">
        <f>U805+U810+U815+U840+U820+U825+U830+U835</f>
        <v>110781.74</v>
      </c>
      <c r="V800" s="30">
        <f>SUM(V796:V799)</f>
        <v>221563.66999999998</v>
      </c>
      <c r="W800" s="30">
        <f t="shared" ref="W800:X800" si="500">W805+W810+W815+W840+W820+W825+W830+W835</f>
        <v>110782.06</v>
      </c>
      <c r="X800" s="30">
        <f t="shared" si="500"/>
        <v>221563.66999999998</v>
      </c>
      <c r="Y800" s="177"/>
      <c r="Z800" s="178"/>
      <c r="AA800" s="179"/>
      <c r="AB800" s="46"/>
      <c r="AC800" s="46"/>
      <c r="AD800" s="19"/>
    </row>
    <row r="801" spans="1:30" ht="15.75" customHeight="1" x14ac:dyDescent="0.2">
      <c r="A801" s="108">
        <v>1</v>
      </c>
      <c r="B801" s="162" t="s">
        <v>446</v>
      </c>
      <c r="C801" s="109" t="s">
        <v>321</v>
      </c>
      <c r="D801" s="109" t="s">
        <v>328</v>
      </c>
      <c r="E801" s="152" t="s">
        <v>65</v>
      </c>
      <c r="F801" s="95"/>
      <c r="G801" s="166" t="s">
        <v>322</v>
      </c>
      <c r="H801" s="109" t="s">
        <v>323</v>
      </c>
      <c r="I801" s="156">
        <v>304.2</v>
      </c>
      <c r="J801" s="95">
        <v>11.48</v>
      </c>
      <c r="K801" s="180" t="s">
        <v>600</v>
      </c>
      <c r="L801" s="180" t="s">
        <v>601</v>
      </c>
      <c r="M801" s="9">
        <f>N801+O801</f>
        <v>0</v>
      </c>
      <c r="N801" s="8"/>
      <c r="O801" s="8">
        <v>0</v>
      </c>
      <c r="P801" s="101" t="s">
        <v>197</v>
      </c>
      <c r="Q801" s="42" t="s">
        <v>4</v>
      </c>
      <c r="R801" s="31"/>
      <c r="S801" s="28">
        <f t="shared" si="491"/>
        <v>10480.290000000001</v>
      </c>
      <c r="T801" s="28">
        <v>5240.16</v>
      </c>
      <c r="U801" s="28">
        <v>5240.13</v>
      </c>
      <c r="V801" s="29">
        <f>X801</f>
        <v>10480.290000000001</v>
      </c>
      <c r="W801" s="28">
        <v>5240.16</v>
      </c>
      <c r="X801" s="28">
        <v>10480.290000000001</v>
      </c>
      <c r="Y801" s="8">
        <f t="shared" ref="Y801:Z804" si="501">M801+S801-V801</f>
        <v>0</v>
      </c>
      <c r="Z801" s="8">
        <f t="shared" si="501"/>
        <v>0</v>
      </c>
      <c r="AA801" s="8">
        <f>O801+U801-X801+W801</f>
        <v>0</v>
      </c>
      <c r="AB801" s="83" t="s">
        <v>125</v>
      </c>
      <c r="AC801" s="83"/>
      <c r="AD801" s="21"/>
    </row>
    <row r="802" spans="1:30" ht="15.75" x14ac:dyDescent="0.2">
      <c r="A802" s="108"/>
      <c r="B802" s="163"/>
      <c r="C802" s="110"/>
      <c r="D802" s="110"/>
      <c r="E802" s="152"/>
      <c r="F802" s="96"/>
      <c r="G802" s="166"/>
      <c r="H802" s="110"/>
      <c r="I802" s="156"/>
      <c r="J802" s="96"/>
      <c r="K802" s="181"/>
      <c r="L802" s="181"/>
      <c r="M802" s="8">
        <f>N802+O802</f>
        <v>0</v>
      </c>
      <c r="N802" s="8">
        <f t="shared" ref="N802:O804" si="502">Z801</f>
        <v>0</v>
      </c>
      <c r="O802" s="8">
        <f t="shared" si="502"/>
        <v>0</v>
      </c>
      <c r="P802" s="102"/>
      <c r="Q802" s="42" t="s">
        <v>5</v>
      </c>
      <c r="R802" s="32"/>
      <c r="S802" s="28">
        <f t="shared" si="491"/>
        <v>10480.290000000001</v>
      </c>
      <c r="T802" s="28">
        <v>5240.16</v>
      </c>
      <c r="U802" s="28">
        <v>5240.13</v>
      </c>
      <c r="V802" s="29">
        <f>X802</f>
        <v>10480.290000000001</v>
      </c>
      <c r="W802" s="28">
        <v>5240.16</v>
      </c>
      <c r="X802" s="28">
        <v>10480.290000000001</v>
      </c>
      <c r="Y802" s="8">
        <f t="shared" si="501"/>
        <v>0</v>
      </c>
      <c r="Z802" s="8">
        <f t="shared" si="501"/>
        <v>0</v>
      </c>
      <c r="AA802" s="8">
        <f>O802+U802-X802+W802</f>
        <v>0</v>
      </c>
      <c r="AB802" s="83"/>
      <c r="AC802" s="83"/>
      <c r="AD802" s="21"/>
    </row>
    <row r="803" spans="1:30" ht="15.75" x14ac:dyDescent="0.2">
      <c r="A803" s="108"/>
      <c r="B803" s="163"/>
      <c r="C803" s="110"/>
      <c r="D803" s="110"/>
      <c r="E803" s="152"/>
      <c r="F803" s="96"/>
      <c r="G803" s="166"/>
      <c r="H803" s="110"/>
      <c r="I803" s="156"/>
      <c r="J803" s="96"/>
      <c r="K803" s="181"/>
      <c r="L803" s="181"/>
      <c r="M803" s="8">
        <f>N803+O803</f>
        <v>0</v>
      </c>
      <c r="N803" s="8">
        <f t="shared" si="502"/>
        <v>0</v>
      </c>
      <c r="O803" s="8">
        <f t="shared" si="502"/>
        <v>0</v>
      </c>
      <c r="P803" s="102"/>
      <c r="Q803" s="42" t="s">
        <v>6</v>
      </c>
      <c r="R803" s="32"/>
      <c r="S803" s="28">
        <f t="shared" si="491"/>
        <v>10480.290000000001</v>
      </c>
      <c r="T803" s="28">
        <v>5240.16</v>
      </c>
      <c r="U803" s="28">
        <v>5240.13</v>
      </c>
      <c r="V803" s="29">
        <f>X803</f>
        <v>10480.290000000001</v>
      </c>
      <c r="W803" s="28">
        <v>5240.16</v>
      </c>
      <c r="X803" s="28">
        <v>10480.290000000001</v>
      </c>
      <c r="Y803" s="8">
        <f t="shared" si="501"/>
        <v>0</v>
      </c>
      <c r="Z803" s="8">
        <f t="shared" si="501"/>
        <v>0</v>
      </c>
      <c r="AA803" s="8">
        <f>O803+U803-X803+W803</f>
        <v>0</v>
      </c>
      <c r="AB803" s="83"/>
      <c r="AC803" s="83"/>
      <c r="AD803" s="21"/>
    </row>
    <row r="804" spans="1:30" ht="15.75" x14ac:dyDescent="0.2">
      <c r="A804" s="108"/>
      <c r="B804" s="163"/>
      <c r="C804" s="110"/>
      <c r="D804" s="110"/>
      <c r="E804" s="152"/>
      <c r="F804" s="96"/>
      <c r="G804" s="166"/>
      <c r="H804" s="110"/>
      <c r="I804" s="156"/>
      <c r="J804" s="96"/>
      <c r="K804" s="181"/>
      <c r="L804" s="181"/>
      <c r="M804" s="8">
        <f>N804+O804</f>
        <v>0</v>
      </c>
      <c r="N804" s="8">
        <f t="shared" si="502"/>
        <v>0</v>
      </c>
      <c r="O804" s="8">
        <f t="shared" si="502"/>
        <v>0</v>
      </c>
      <c r="P804" s="102"/>
      <c r="Q804" s="42" t="s">
        <v>7</v>
      </c>
      <c r="R804" s="32"/>
      <c r="S804" s="28">
        <f t="shared" si="491"/>
        <v>12218.54</v>
      </c>
      <c r="T804" s="28">
        <v>6109.27</v>
      </c>
      <c r="U804" s="28">
        <v>6109.27</v>
      </c>
      <c r="V804" s="29">
        <f>X804</f>
        <v>12218.54</v>
      </c>
      <c r="W804" s="28">
        <v>6109.27</v>
      </c>
      <c r="X804" s="28">
        <v>12218.54</v>
      </c>
      <c r="Y804" s="7">
        <f t="shared" si="501"/>
        <v>0</v>
      </c>
      <c r="Z804" s="7">
        <f t="shared" si="501"/>
        <v>0</v>
      </c>
      <c r="AA804" s="7">
        <f>O804+U804-X804+W804</f>
        <v>0</v>
      </c>
      <c r="AB804" s="83"/>
      <c r="AC804" s="83"/>
      <c r="AD804" s="21"/>
    </row>
    <row r="805" spans="1:30" ht="15.75" x14ac:dyDescent="0.2">
      <c r="A805" s="108"/>
      <c r="B805" s="164"/>
      <c r="C805" s="111"/>
      <c r="D805" s="111"/>
      <c r="E805" s="152"/>
      <c r="F805" s="97"/>
      <c r="G805" s="166"/>
      <c r="H805" s="111"/>
      <c r="I805" s="156"/>
      <c r="J805" s="97"/>
      <c r="K805" s="182"/>
      <c r="L805" s="182"/>
      <c r="M805" s="106"/>
      <c r="N805" s="106"/>
      <c r="O805" s="106"/>
      <c r="P805" s="102"/>
      <c r="Q805" s="33" t="s">
        <v>3</v>
      </c>
      <c r="R805" s="48">
        <f>R804</f>
        <v>0</v>
      </c>
      <c r="S805" s="30">
        <f t="shared" ref="S805:X805" si="503">SUM(S801:S804)</f>
        <v>43659.41</v>
      </c>
      <c r="T805" s="30">
        <f t="shared" si="503"/>
        <v>21829.75</v>
      </c>
      <c r="U805" s="30">
        <f t="shared" si="503"/>
        <v>21829.66</v>
      </c>
      <c r="V805" s="30">
        <f t="shared" si="503"/>
        <v>43659.41</v>
      </c>
      <c r="W805" s="30">
        <f t="shared" si="503"/>
        <v>21829.75</v>
      </c>
      <c r="X805" s="30">
        <f t="shared" si="503"/>
        <v>43659.41</v>
      </c>
      <c r="Y805" s="107"/>
      <c r="Z805" s="107"/>
      <c r="AA805" s="107"/>
      <c r="AB805" s="83"/>
      <c r="AC805" s="83"/>
      <c r="AD805" s="21"/>
    </row>
    <row r="806" spans="1:30" ht="15.75" customHeight="1" x14ac:dyDescent="0.2">
      <c r="A806" s="108">
        <v>2</v>
      </c>
      <c r="B806" s="162" t="s">
        <v>446</v>
      </c>
      <c r="C806" s="109" t="s">
        <v>324</v>
      </c>
      <c r="D806" s="109" t="s">
        <v>325</v>
      </c>
      <c r="E806" s="152" t="s">
        <v>65</v>
      </c>
      <c r="F806" s="95"/>
      <c r="G806" s="166" t="s">
        <v>326</v>
      </c>
      <c r="H806" s="109" t="s">
        <v>323</v>
      </c>
      <c r="I806" s="156">
        <v>59.1</v>
      </c>
      <c r="J806" s="95">
        <v>11.48</v>
      </c>
      <c r="K806" s="180" t="s">
        <v>600</v>
      </c>
      <c r="L806" s="180" t="s">
        <v>601</v>
      </c>
      <c r="M806" s="9">
        <f>N806+O806</f>
        <v>0</v>
      </c>
      <c r="N806" s="8"/>
      <c r="O806" s="8">
        <v>0</v>
      </c>
      <c r="P806" s="101" t="s">
        <v>197</v>
      </c>
      <c r="Q806" s="42" t="s">
        <v>4</v>
      </c>
      <c r="R806" s="31"/>
      <c r="S806" s="28">
        <f>T806+U806</f>
        <v>2036.1</v>
      </c>
      <c r="T806" s="28">
        <v>1018.05</v>
      </c>
      <c r="U806" s="28">
        <v>1018.05</v>
      </c>
      <c r="V806" s="29">
        <f>X806</f>
        <v>2036.1</v>
      </c>
      <c r="W806" s="28">
        <v>1018.05</v>
      </c>
      <c r="X806" s="28">
        <v>2036.1</v>
      </c>
      <c r="Y806" s="8">
        <f t="shared" ref="Y806:Z809" si="504">M806+S806-V806</f>
        <v>0</v>
      </c>
      <c r="Z806" s="8">
        <f t="shared" si="504"/>
        <v>0</v>
      </c>
      <c r="AA806" s="8">
        <f>O806+U806-X806+W806</f>
        <v>0</v>
      </c>
      <c r="AB806" s="83" t="s">
        <v>125</v>
      </c>
      <c r="AC806" s="83"/>
      <c r="AD806" s="21"/>
    </row>
    <row r="807" spans="1:30" ht="15.75" x14ac:dyDescent="0.2">
      <c r="A807" s="108"/>
      <c r="B807" s="163"/>
      <c r="C807" s="110"/>
      <c r="D807" s="110"/>
      <c r="E807" s="152"/>
      <c r="F807" s="96"/>
      <c r="G807" s="166"/>
      <c r="H807" s="110"/>
      <c r="I807" s="156"/>
      <c r="J807" s="96"/>
      <c r="K807" s="181"/>
      <c r="L807" s="181"/>
      <c r="M807" s="8">
        <f>N807+O807</f>
        <v>0</v>
      </c>
      <c r="N807" s="8">
        <f t="shared" ref="N807:O809" si="505">Z806</f>
        <v>0</v>
      </c>
      <c r="O807" s="8">
        <f t="shared" si="505"/>
        <v>0</v>
      </c>
      <c r="P807" s="102"/>
      <c r="Q807" s="42" t="s">
        <v>5</v>
      </c>
      <c r="R807" s="32"/>
      <c r="S807" s="28">
        <f>T807+U807</f>
        <v>2036.1</v>
      </c>
      <c r="T807" s="28">
        <v>1018.05</v>
      </c>
      <c r="U807" s="28">
        <v>1018.05</v>
      </c>
      <c r="V807" s="29">
        <f>X807</f>
        <v>2036.1</v>
      </c>
      <c r="W807" s="28">
        <v>1018.05</v>
      </c>
      <c r="X807" s="28">
        <v>2036.1</v>
      </c>
      <c r="Y807" s="8">
        <f t="shared" si="504"/>
        <v>0</v>
      </c>
      <c r="Z807" s="8">
        <f t="shared" si="504"/>
        <v>0</v>
      </c>
      <c r="AA807" s="8">
        <f>O807+U807-X807+W807</f>
        <v>0</v>
      </c>
      <c r="AB807" s="83"/>
      <c r="AC807" s="83"/>
      <c r="AD807" s="21"/>
    </row>
    <row r="808" spans="1:30" ht="15.75" x14ac:dyDescent="0.2">
      <c r="A808" s="108"/>
      <c r="B808" s="163"/>
      <c r="C808" s="110"/>
      <c r="D808" s="110"/>
      <c r="E808" s="152"/>
      <c r="F808" s="96"/>
      <c r="G808" s="166"/>
      <c r="H808" s="110"/>
      <c r="I808" s="156"/>
      <c r="J808" s="96"/>
      <c r="K808" s="181"/>
      <c r="L808" s="181"/>
      <c r="M808" s="8">
        <f>N808+O808</f>
        <v>0</v>
      </c>
      <c r="N808" s="8">
        <f t="shared" si="505"/>
        <v>0</v>
      </c>
      <c r="O808" s="8">
        <f t="shared" si="505"/>
        <v>0</v>
      </c>
      <c r="P808" s="102"/>
      <c r="Q808" s="42" t="s">
        <v>6</v>
      </c>
      <c r="R808" s="32"/>
      <c r="S808" s="28">
        <f>T808+U808</f>
        <v>2036.1</v>
      </c>
      <c r="T808" s="28">
        <v>1018.05</v>
      </c>
      <c r="U808" s="28">
        <v>1018.05</v>
      </c>
      <c r="V808" s="29">
        <f>X808</f>
        <v>2036.1</v>
      </c>
      <c r="W808" s="28">
        <v>1018.05</v>
      </c>
      <c r="X808" s="28">
        <v>2036.1</v>
      </c>
      <c r="Y808" s="8">
        <f t="shared" si="504"/>
        <v>0</v>
      </c>
      <c r="Z808" s="8">
        <f t="shared" si="504"/>
        <v>0</v>
      </c>
      <c r="AA808" s="8">
        <f>O808+U808-X808+W808</f>
        <v>0</v>
      </c>
      <c r="AB808" s="83"/>
      <c r="AC808" s="83"/>
      <c r="AD808" s="21"/>
    </row>
    <row r="809" spans="1:30" ht="15.75" x14ac:dyDescent="0.2">
      <c r="A809" s="108"/>
      <c r="B809" s="163"/>
      <c r="C809" s="110"/>
      <c r="D809" s="110"/>
      <c r="E809" s="152"/>
      <c r="F809" s="96"/>
      <c r="G809" s="166"/>
      <c r="H809" s="110"/>
      <c r="I809" s="156"/>
      <c r="J809" s="96"/>
      <c r="K809" s="181"/>
      <c r="L809" s="181"/>
      <c r="M809" s="8">
        <f>N809+O809</f>
        <v>0</v>
      </c>
      <c r="N809" s="8">
        <f t="shared" si="505"/>
        <v>0</v>
      </c>
      <c r="O809" s="8">
        <f t="shared" si="505"/>
        <v>0</v>
      </c>
      <c r="P809" s="102"/>
      <c r="Q809" s="42" t="s">
        <v>7</v>
      </c>
      <c r="R809" s="32"/>
      <c r="S809" s="28">
        <f>T809+U809</f>
        <v>2036.1</v>
      </c>
      <c r="T809" s="28">
        <v>1018.05</v>
      </c>
      <c r="U809" s="28">
        <v>1018.05</v>
      </c>
      <c r="V809" s="29">
        <f>X809</f>
        <v>2036.1</v>
      </c>
      <c r="W809" s="28">
        <v>1018.05</v>
      </c>
      <c r="X809" s="28">
        <v>2036.1</v>
      </c>
      <c r="Y809" s="7">
        <f t="shared" si="504"/>
        <v>0</v>
      </c>
      <c r="Z809" s="7">
        <f t="shared" si="504"/>
        <v>0</v>
      </c>
      <c r="AA809" s="7">
        <f>O809+U809-X809+W809</f>
        <v>0</v>
      </c>
      <c r="AB809" s="83"/>
      <c r="AC809" s="83"/>
      <c r="AD809" s="21"/>
    </row>
    <row r="810" spans="1:30" ht="15.75" x14ac:dyDescent="0.2">
      <c r="A810" s="108"/>
      <c r="B810" s="164"/>
      <c r="C810" s="111"/>
      <c r="D810" s="111"/>
      <c r="E810" s="152"/>
      <c r="F810" s="97"/>
      <c r="G810" s="166"/>
      <c r="H810" s="111"/>
      <c r="I810" s="156"/>
      <c r="J810" s="97"/>
      <c r="K810" s="182"/>
      <c r="L810" s="182"/>
      <c r="M810" s="106"/>
      <c r="N810" s="106"/>
      <c r="O810" s="106"/>
      <c r="P810" s="102"/>
      <c r="Q810" s="33" t="s">
        <v>3</v>
      </c>
      <c r="R810" s="48">
        <f>R809</f>
        <v>0</v>
      </c>
      <c r="S810" s="30">
        <f t="shared" ref="S810:X810" si="506">SUM(S806:S809)</f>
        <v>8144.4</v>
      </c>
      <c r="T810" s="30">
        <f t="shared" si="506"/>
        <v>4072.2</v>
      </c>
      <c r="U810" s="30">
        <f t="shared" si="506"/>
        <v>4072.2</v>
      </c>
      <c r="V810" s="30">
        <f t="shared" si="506"/>
        <v>8144.4</v>
      </c>
      <c r="W810" s="30">
        <f t="shared" si="506"/>
        <v>4072.2</v>
      </c>
      <c r="X810" s="30">
        <f t="shared" si="506"/>
        <v>8144.4</v>
      </c>
      <c r="Y810" s="107"/>
      <c r="Z810" s="107"/>
      <c r="AA810" s="107"/>
      <c r="AB810" s="83"/>
      <c r="AC810" s="83"/>
      <c r="AD810" s="21"/>
    </row>
    <row r="811" spans="1:30" ht="15.75" customHeight="1" x14ac:dyDescent="0.2">
      <c r="A811" s="108">
        <v>3</v>
      </c>
      <c r="B811" s="162" t="s">
        <v>446</v>
      </c>
      <c r="C811" s="109" t="s">
        <v>327</v>
      </c>
      <c r="D811" s="109" t="s">
        <v>329</v>
      </c>
      <c r="E811" s="152" t="s">
        <v>65</v>
      </c>
      <c r="F811" s="95"/>
      <c r="G811" s="166" t="s">
        <v>330</v>
      </c>
      <c r="H811" s="109" t="s">
        <v>323</v>
      </c>
      <c r="I811" s="94" t="s">
        <v>604</v>
      </c>
      <c r="J811" s="95">
        <v>11.48</v>
      </c>
      <c r="K811" s="180" t="s">
        <v>602</v>
      </c>
      <c r="L811" s="180" t="s">
        <v>603</v>
      </c>
      <c r="M811" s="9">
        <f>N811+O811</f>
        <v>0</v>
      </c>
      <c r="N811" s="8"/>
      <c r="O811" s="8">
        <v>0</v>
      </c>
      <c r="P811" s="101" t="s">
        <v>197</v>
      </c>
      <c r="Q811" s="42" t="s">
        <v>4</v>
      </c>
      <c r="R811" s="31"/>
      <c r="S811" s="28">
        <f>T811+U811</f>
        <v>10815.12</v>
      </c>
      <c r="T811" s="28">
        <v>5407.56</v>
      </c>
      <c r="U811" s="28">
        <v>5407.56</v>
      </c>
      <c r="V811" s="29">
        <f>X811</f>
        <v>10815.12</v>
      </c>
      <c r="W811" s="28">
        <v>5407.56</v>
      </c>
      <c r="X811" s="28">
        <v>10815.12</v>
      </c>
      <c r="Y811" s="8">
        <f t="shared" ref="Y811:Z814" si="507">M811+S811-V811</f>
        <v>0</v>
      </c>
      <c r="Z811" s="8">
        <f t="shared" si="507"/>
        <v>0</v>
      </c>
      <c r="AA811" s="8">
        <f>O811+U811-X811+W811</f>
        <v>0</v>
      </c>
      <c r="AB811" s="83" t="s">
        <v>125</v>
      </c>
      <c r="AC811" s="83"/>
      <c r="AD811" s="21"/>
    </row>
    <row r="812" spans="1:30" ht="15.75" x14ac:dyDescent="0.2">
      <c r="A812" s="108"/>
      <c r="B812" s="163"/>
      <c r="C812" s="110"/>
      <c r="D812" s="110"/>
      <c r="E812" s="152"/>
      <c r="F812" s="96"/>
      <c r="G812" s="166"/>
      <c r="H812" s="110"/>
      <c r="I812" s="94"/>
      <c r="J812" s="96"/>
      <c r="K812" s="181"/>
      <c r="L812" s="181"/>
      <c r="M812" s="8">
        <f>N812+O812</f>
        <v>0</v>
      </c>
      <c r="N812" s="8">
        <f t="shared" ref="N812:O814" si="508">Z811</f>
        <v>0</v>
      </c>
      <c r="O812" s="8">
        <f t="shared" si="508"/>
        <v>0</v>
      </c>
      <c r="P812" s="102"/>
      <c r="Q812" s="42" t="s">
        <v>5</v>
      </c>
      <c r="R812" s="32"/>
      <c r="S812" s="28">
        <f>T812+U812</f>
        <v>10815.12</v>
      </c>
      <c r="T812" s="28">
        <v>5407.56</v>
      </c>
      <c r="U812" s="28">
        <v>5407.56</v>
      </c>
      <c r="V812" s="29">
        <f>X812</f>
        <v>10815.12</v>
      </c>
      <c r="W812" s="28">
        <v>5407.56</v>
      </c>
      <c r="X812" s="28">
        <v>10815.12</v>
      </c>
      <c r="Y812" s="8">
        <f t="shared" si="507"/>
        <v>0</v>
      </c>
      <c r="Z812" s="8">
        <f t="shared" si="507"/>
        <v>0</v>
      </c>
      <c r="AA812" s="8">
        <f>O812+U812-X812+W812</f>
        <v>0</v>
      </c>
      <c r="AB812" s="83"/>
      <c r="AC812" s="83"/>
      <c r="AD812" s="21"/>
    </row>
    <row r="813" spans="1:30" ht="15.75" x14ac:dyDescent="0.2">
      <c r="A813" s="108"/>
      <c r="B813" s="163"/>
      <c r="C813" s="110"/>
      <c r="D813" s="110"/>
      <c r="E813" s="152"/>
      <c r="F813" s="96"/>
      <c r="G813" s="166"/>
      <c r="H813" s="110"/>
      <c r="I813" s="94"/>
      <c r="J813" s="96"/>
      <c r="K813" s="181"/>
      <c r="L813" s="181"/>
      <c r="M813" s="8">
        <f>N813+O813</f>
        <v>0</v>
      </c>
      <c r="N813" s="8">
        <f t="shared" si="508"/>
        <v>0</v>
      </c>
      <c r="O813" s="8">
        <f t="shared" si="508"/>
        <v>0</v>
      </c>
      <c r="P813" s="102"/>
      <c r="Q813" s="42" t="s">
        <v>6</v>
      </c>
      <c r="R813" s="32"/>
      <c r="S813" s="28">
        <f>T813+U813</f>
        <v>10815.12</v>
      </c>
      <c r="T813" s="28">
        <v>5407.56</v>
      </c>
      <c r="U813" s="28">
        <v>5407.56</v>
      </c>
      <c r="V813" s="29">
        <f>X813</f>
        <v>10815.12</v>
      </c>
      <c r="W813" s="28">
        <v>5407.56</v>
      </c>
      <c r="X813" s="28">
        <v>10815.12</v>
      </c>
      <c r="Y813" s="8">
        <f t="shared" si="507"/>
        <v>0</v>
      </c>
      <c r="Z813" s="8">
        <f t="shared" si="507"/>
        <v>0</v>
      </c>
      <c r="AA813" s="8">
        <f>O813+U813-X813+W813</f>
        <v>0</v>
      </c>
      <c r="AB813" s="83"/>
      <c r="AC813" s="83"/>
      <c r="AD813" s="21"/>
    </row>
    <row r="814" spans="1:30" ht="15.75" x14ac:dyDescent="0.2">
      <c r="A814" s="108"/>
      <c r="B814" s="163"/>
      <c r="C814" s="110"/>
      <c r="D814" s="110"/>
      <c r="E814" s="152"/>
      <c r="F814" s="96"/>
      <c r="G814" s="166"/>
      <c r="H814" s="110"/>
      <c r="I814" s="94"/>
      <c r="J814" s="96"/>
      <c r="K814" s="181"/>
      <c r="L814" s="181"/>
      <c r="M814" s="8">
        <f>N814+O814</f>
        <v>0</v>
      </c>
      <c r="N814" s="8">
        <f t="shared" si="508"/>
        <v>0</v>
      </c>
      <c r="O814" s="8">
        <f t="shared" si="508"/>
        <v>0</v>
      </c>
      <c r="P814" s="102"/>
      <c r="Q814" s="42" t="s">
        <v>7</v>
      </c>
      <c r="R814" s="32"/>
      <c r="S814" s="28">
        <f>T814+U814</f>
        <v>12558.42</v>
      </c>
      <c r="T814" s="28">
        <v>6279.21</v>
      </c>
      <c r="U814" s="28">
        <v>6279.21</v>
      </c>
      <c r="V814" s="29">
        <f>X814</f>
        <v>12558.39</v>
      </c>
      <c r="W814" s="28">
        <v>6279.21</v>
      </c>
      <c r="X814" s="28">
        <v>12558.39</v>
      </c>
      <c r="Y814" s="7">
        <f t="shared" si="507"/>
        <v>3.0000000000654836E-2</v>
      </c>
      <c r="Z814" s="7">
        <f t="shared" si="507"/>
        <v>0</v>
      </c>
      <c r="AA814" s="7">
        <f>O814+U814-X814+W814</f>
        <v>3.0000000000654836E-2</v>
      </c>
      <c r="AB814" s="83"/>
      <c r="AC814" s="83"/>
      <c r="AD814" s="21"/>
    </row>
    <row r="815" spans="1:30" ht="15.75" x14ac:dyDescent="0.2">
      <c r="A815" s="108"/>
      <c r="B815" s="164"/>
      <c r="C815" s="111"/>
      <c r="D815" s="111"/>
      <c r="E815" s="152"/>
      <c r="F815" s="97"/>
      <c r="G815" s="166"/>
      <c r="H815" s="111"/>
      <c r="I815" s="94"/>
      <c r="J815" s="97"/>
      <c r="K815" s="182"/>
      <c r="L815" s="182"/>
      <c r="M815" s="106"/>
      <c r="N815" s="106"/>
      <c r="O815" s="106"/>
      <c r="P815" s="102"/>
      <c r="Q815" s="33" t="s">
        <v>3</v>
      </c>
      <c r="R815" s="48">
        <f>R814</f>
        <v>0</v>
      </c>
      <c r="S815" s="30">
        <f t="shared" ref="S815:X815" si="509">SUM(S811:S814)</f>
        <v>45003.78</v>
      </c>
      <c r="T815" s="30">
        <f t="shared" si="509"/>
        <v>22501.89</v>
      </c>
      <c r="U815" s="30">
        <f t="shared" si="509"/>
        <v>22501.89</v>
      </c>
      <c r="V815" s="30">
        <f t="shared" si="509"/>
        <v>45003.75</v>
      </c>
      <c r="W815" s="30">
        <f t="shared" si="509"/>
        <v>22501.89</v>
      </c>
      <c r="X815" s="30">
        <f t="shared" si="509"/>
        <v>45003.75</v>
      </c>
      <c r="Y815" s="107"/>
      <c r="Z815" s="107"/>
      <c r="AA815" s="107"/>
      <c r="AB815" s="83"/>
      <c r="AC815" s="83"/>
      <c r="AD815" s="21"/>
    </row>
    <row r="816" spans="1:30" ht="15.75" x14ac:dyDescent="0.2">
      <c r="A816" s="108">
        <v>4</v>
      </c>
      <c r="B816" s="162" t="s">
        <v>446</v>
      </c>
      <c r="C816" s="109" t="s">
        <v>337</v>
      </c>
      <c r="D816" s="109" t="s">
        <v>386</v>
      </c>
      <c r="E816" s="152" t="s">
        <v>65</v>
      </c>
      <c r="F816" s="95"/>
      <c r="G816" s="166" t="s">
        <v>391</v>
      </c>
      <c r="H816" s="109" t="s">
        <v>387</v>
      </c>
      <c r="I816" s="156">
        <v>187.8</v>
      </c>
      <c r="J816" s="95"/>
      <c r="K816" s="198">
        <v>45370</v>
      </c>
      <c r="L816" s="198">
        <v>45540</v>
      </c>
      <c r="M816" s="9">
        <f>N816+O816</f>
        <v>0</v>
      </c>
      <c r="N816" s="8"/>
      <c r="O816" s="8">
        <v>0</v>
      </c>
      <c r="P816" s="101" t="s">
        <v>197</v>
      </c>
      <c r="Q816" s="42" t="s">
        <v>4</v>
      </c>
      <c r="R816" s="31"/>
      <c r="S816" s="28">
        <f>T816+U816</f>
        <v>2414.75</v>
      </c>
      <c r="T816" s="28">
        <v>1207.3800000000001</v>
      </c>
      <c r="U816" s="28">
        <v>1207.3699999999999</v>
      </c>
      <c r="V816" s="29">
        <f>X816</f>
        <v>2414.75</v>
      </c>
      <c r="W816" s="28">
        <v>1207.3800000000001</v>
      </c>
      <c r="X816" s="28">
        <v>2414.75</v>
      </c>
      <c r="Y816" s="8">
        <f t="shared" ref="Y816:Z819" si="510">M816+S816-V816</f>
        <v>0</v>
      </c>
      <c r="Z816" s="8">
        <f t="shared" si="510"/>
        <v>0</v>
      </c>
      <c r="AA816" s="8">
        <f>O816+U816-X816+W816</f>
        <v>0</v>
      </c>
      <c r="AB816" s="83" t="s">
        <v>125</v>
      </c>
      <c r="AC816" s="83"/>
      <c r="AD816" s="21"/>
    </row>
    <row r="817" spans="1:30" ht="15.75" x14ac:dyDescent="0.2">
      <c r="A817" s="108"/>
      <c r="B817" s="163"/>
      <c r="C817" s="110"/>
      <c r="D817" s="110"/>
      <c r="E817" s="152"/>
      <c r="F817" s="96"/>
      <c r="G817" s="166"/>
      <c r="H817" s="110"/>
      <c r="I817" s="156"/>
      <c r="J817" s="96"/>
      <c r="K817" s="199"/>
      <c r="L817" s="199"/>
      <c r="M817" s="8">
        <f>N817+O817</f>
        <v>0</v>
      </c>
      <c r="N817" s="8">
        <f t="shared" ref="N817:O819" si="511">Z816</f>
        <v>0</v>
      </c>
      <c r="O817" s="8">
        <f t="shared" si="511"/>
        <v>0</v>
      </c>
      <c r="P817" s="102"/>
      <c r="Q817" s="42" t="s">
        <v>5</v>
      </c>
      <c r="R817" s="32"/>
      <c r="S817" s="28">
        <f>T817+U817</f>
        <v>17274.78</v>
      </c>
      <c r="T817" s="28">
        <v>8637.39</v>
      </c>
      <c r="U817" s="28">
        <v>8637.39</v>
      </c>
      <c r="V817" s="29">
        <f>X817</f>
        <v>17274.78</v>
      </c>
      <c r="W817" s="28">
        <v>8637.39</v>
      </c>
      <c r="X817" s="28">
        <v>17274.78</v>
      </c>
      <c r="Y817" s="8">
        <f t="shared" si="510"/>
        <v>0</v>
      </c>
      <c r="Z817" s="8">
        <f t="shared" si="510"/>
        <v>0</v>
      </c>
      <c r="AA817" s="8">
        <f>O817+U817-X817+W817</f>
        <v>0</v>
      </c>
      <c r="AB817" s="83"/>
      <c r="AC817" s="83"/>
      <c r="AD817" s="21"/>
    </row>
    <row r="818" spans="1:30" ht="15.75" x14ac:dyDescent="0.2">
      <c r="A818" s="108"/>
      <c r="B818" s="163"/>
      <c r="C818" s="110"/>
      <c r="D818" s="110"/>
      <c r="E818" s="152"/>
      <c r="F818" s="96"/>
      <c r="G818" s="166"/>
      <c r="H818" s="110"/>
      <c r="I818" s="156"/>
      <c r="J818" s="96"/>
      <c r="K818" s="199"/>
      <c r="L818" s="199"/>
      <c r="M818" s="8">
        <f>N818+O818</f>
        <v>0</v>
      </c>
      <c r="N818" s="8">
        <f t="shared" si="511"/>
        <v>0</v>
      </c>
      <c r="O818" s="8">
        <f t="shared" si="511"/>
        <v>0</v>
      </c>
      <c r="P818" s="102"/>
      <c r="Q818" s="42" t="s">
        <v>6</v>
      </c>
      <c r="R818" s="32"/>
      <c r="S818" s="28">
        <f>T818+U818</f>
        <v>17274.78</v>
      </c>
      <c r="T818" s="28">
        <v>8637.39</v>
      </c>
      <c r="U818" s="28">
        <v>8637.39</v>
      </c>
      <c r="V818" s="29">
        <f>X818</f>
        <v>17274.78</v>
      </c>
      <c r="W818" s="28">
        <v>8637.39</v>
      </c>
      <c r="X818" s="28">
        <v>17274.78</v>
      </c>
      <c r="Y818" s="8">
        <f t="shared" si="510"/>
        <v>0</v>
      </c>
      <c r="Z818" s="8">
        <f t="shared" si="510"/>
        <v>0</v>
      </c>
      <c r="AA818" s="8">
        <f>O818+U818-X818+W818</f>
        <v>0</v>
      </c>
      <c r="AB818" s="83"/>
      <c r="AC818" s="83"/>
      <c r="AD818" s="21"/>
    </row>
    <row r="819" spans="1:30" ht="15.75" x14ac:dyDescent="0.2">
      <c r="A819" s="108"/>
      <c r="B819" s="163"/>
      <c r="C819" s="110"/>
      <c r="D819" s="110"/>
      <c r="E819" s="152"/>
      <c r="F819" s="96"/>
      <c r="G819" s="166"/>
      <c r="H819" s="110"/>
      <c r="I819" s="156"/>
      <c r="J819" s="96"/>
      <c r="K819" s="199"/>
      <c r="L819" s="199"/>
      <c r="M819" s="8">
        <f>N819+O819</f>
        <v>0</v>
      </c>
      <c r="N819" s="8">
        <f t="shared" si="511"/>
        <v>0</v>
      </c>
      <c r="O819" s="8">
        <f t="shared" si="511"/>
        <v>0</v>
      </c>
      <c r="P819" s="102"/>
      <c r="Q819" s="42" t="s">
        <v>7</v>
      </c>
      <c r="R819" s="32"/>
      <c r="S819" s="28">
        <f>T819+U819</f>
        <v>37658.490000000005</v>
      </c>
      <c r="T819" s="28">
        <v>18829.25</v>
      </c>
      <c r="U819" s="28">
        <v>18829.240000000002</v>
      </c>
      <c r="V819" s="29">
        <f>X819</f>
        <v>37658.49</v>
      </c>
      <c r="W819" s="28">
        <v>18829.25</v>
      </c>
      <c r="X819" s="28">
        <v>37658.49</v>
      </c>
      <c r="Y819" s="7">
        <f t="shared" si="510"/>
        <v>0</v>
      </c>
      <c r="Z819" s="7">
        <f t="shared" si="510"/>
        <v>0</v>
      </c>
      <c r="AA819" s="7">
        <f>O819+U819-X819+W819</f>
        <v>0</v>
      </c>
      <c r="AB819" s="83"/>
      <c r="AC819" s="83"/>
      <c r="AD819" s="21"/>
    </row>
    <row r="820" spans="1:30" ht="15.75" x14ac:dyDescent="0.2">
      <c r="A820" s="108"/>
      <c r="B820" s="164"/>
      <c r="C820" s="111"/>
      <c r="D820" s="111"/>
      <c r="E820" s="152"/>
      <c r="F820" s="97"/>
      <c r="G820" s="166"/>
      <c r="H820" s="111"/>
      <c r="I820" s="156"/>
      <c r="J820" s="97"/>
      <c r="K820" s="200"/>
      <c r="L820" s="200"/>
      <c r="M820" s="106"/>
      <c r="N820" s="106"/>
      <c r="O820" s="106"/>
      <c r="P820" s="102"/>
      <c r="Q820" s="33" t="s">
        <v>3</v>
      </c>
      <c r="R820" s="48">
        <f>R819</f>
        <v>0</v>
      </c>
      <c r="S820" s="30">
        <f t="shared" ref="S820:X820" si="512">SUM(S816:S819)</f>
        <v>74622.8</v>
      </c>
      <c r="T820" s="30">
        <f t="shared" si="512"/>
        <v>37311.410000000003</v>
      </c>
      <c r="U820" s="30">
        <f t="shared" si="512"/>
        <v>37311.39</v>
      </c>
      <c r="V820" s="30">
        <f t="shared" si="512"/>
        <v>74622.799999999988</v>
      </c>
      <c r="W820" s="30">
        <f t="shared" si="512"/>
        <v>37311.410000000003</v>
      </c>
      <c r="X820" s="30">
        <f t="shared" si="512"/>
        <v>74622.799999999988</v>
      </c>
      <c r="Y820" s="107"/>
      <c r="Z820" s="107"/>
      <c r="AA820" s="107"/>
      <c r="AB820" s="83"/>
      <c r="AC820" s="83"/>
      <c r="AD820" s="21"/>
    </row>
    <row r="821" spans="1:30" ht="15.75" customHeight="1" x14ac:dyDescent="0.2">
      <c r="A821" s="108">
        <v>5</v>
      </c>
      <c r="B821" s="162" t="s">
        <v>446</v>
      </c>
      <c r="C821" s="109" t="s">
        <v>334</v>
      </c>
      <c r="D821" s="109" t="s">
        <v>335</v>
      </c>
      <c r="E821" s="152" t="s">
        <v>65</v>
      </c>
      <c r="F821" s="95"/>
      <c r="G821" s="166" t="s">
        <v>336</v>
      </c>
      <c r="H821" s="109" t="s">
        <v>323</v>
      </c>
      <c r="I821" s="156">
        <v>130</v>
      </c>
      <c r="J821" s="95">
        <v>11.4839</v>
      </c>
      <c r="K821" s="180" t="s">
        <v>605</v>
      </c>
      <c r="L821" s="180" t="s">
        <v>606</v>
      </c>
      <c r="M821" s="9">
        <f>N821+O821</f>
        <v>0</v>
      </c>
      <c r="N821" s="8"/>
      <c r="O821" s="8">
        <v>0</v>
      </c>
      <c r="P821" s="101" t="s">
        <v>197</v>
      </c>
      <c r="Q821" s="42" t="s">
        <v>4</v>
      </c>
      <c r="R821" s="31"/>
      <c r="S821" s="28">
        <f>T821+U821</f>
        <v>4478.76</v>
      </c>
      <c r="T821" s="28">
        <v>2239.38</v>
      </c>
      <c r="U821" s="28">
        <v>2239.38</v>
      </c>
      <c r="V821" s="29">
        <f>X821</f>
        <v>4478.76</v>
      </c>
      <c r="W821" s="28">
        <v>2239.38</v>
      </c>
      <c r="X821" s="28">
        <v>4478.76</v>
      </c>
      <c r="Y821" s="8">
        <f t="shared" ref="Y821:Z824" si="513">M821+S821-V821</f>
        <v>0</v>
      </c>
      <c r="Z821" s="8">
        <f t="shared" si="513"/>
        <v>0</v>
      </c>
      <c r="AA821" s="8">
        <f>O821+U821-X821+W821</f>
        <v>0</v>
      </c>
      <c r="AB821" s="83" t="s">
        <v>125</v>
      </c>
      <c r="AC821" s="83"/>
      <c r="AD821" s="21"/>
    </row>
    <row r="822" spans="1:30" ht="15.75" x14ac:dyDescent="0.2">
      <c r="A822" s="108"/>
      <c r="B822" s="163"/>
      <c r="C822" s="110"/>
      <c r="D822" s="110"/>
      <c r="E822" s="152"/>
      <c r="F822" s="96"/>
      <c r="G822" s="166"/>
      <c r="H822" s="110"/>
      <c r="I822" s="156"/>
      <c r="J822" s="96"/>
      <c r="K822" s="181"/>
      <c r="L822" s="181"/>
      <c r="M822" s="8">
        <f>N822+O822</f>
        <v>0</v>
      </c>
      <c r="N822" s="8">
        <f t="shared" ref="N822:O824" si="514">Z821</f>
        <v>0</v>
      </c>
      <c r="O822" s="8">
        <f t="shared" si="514"/>
        <v>0</v>
      </c>
      <c r="P822" s="102"/>
      <c r="Q822" s="42" t="s">
        <v>5</v>
      </c>
      <c r="R822" s="32"/>
      <c r="S822" s="28">
        <f>T822+U822</f>
        <v>4478.76</v>
      </c>
      <c r="T822" s="28">
        <v>2239.38</v>
      </c>
      <c r="U822" s="28">
        <v>2239.38</v>
      </c>
      <c r="V822" s="29">
        <f>X822</f>
        <v>4478.76</v>
      </c>
      <c r="W822" s="28">
        <v>2239.38</v>
      </c>
      <c r="X822" s="28">
        <v>4478.76</v>
      </c>
      <c r="Y822" s="8">
        <f t="shared" si="513"/>
        <v>0</v>
      </c>
      <c r="Z822" s="8">
        <f t="shared" si="513"/>
        <v>0</v>
      </c>
      <c r="AA822" s="8">
        <f>O822+U822-X822+W822</f>
        <v>0</v>
      </c>
      <c r="AB822" s="83"/>
      <c r="AC822" s="83"/>
      <c r="AD822" s="21"/>
    </row>
    <row r="823" spans="1:30" ht="15.75" x14ac:dyDescent="0.2">
      <c r="A823" s="108"/>
      <c r="B823" s="163"/>
      <c r="C823" s="110"/>
      <c r="D823" s="110"/>
      <c r="E823" s="152"/>
      <c r="F823" s="96"/>
      <c r="G823" s="166"/>
      <c r="H823" s="110"/>
      <c r="I823" s="156"/>
      <c r="J823" s="96"/>
      <c r="K823" s="181"/>
      <c r="L823" s="181"/>
      <c r="M823" s="8">
        <f>N823+O823</f>
        <v>0</v>
      </c>
      <c r="N823" s="8">
        <f t="shared" si="514"/>
        <v>0</v>
      </c>
      <c r="O823" s="8">
        <f t="shared" si="514"/>
        <v>0</v>
      </c>
      <c r="P823" s="102"/>
      <c r="Q823" s="42" t="s">
        <v>6</v>
      </c>
      <c r="R823" s="32"/>
      <c r="S823" s="28">
        <f>T823+U823</f>
        <v>4478.76</v>
      </c>
      <c r="T823" s="28">
        <v>2239.38</v>
      </c>
      <c r="U823" s="28">
        <v>2239.38</v>
      </c>
      <c r="V823" s="29">
        <f>X823</f>
        <v>4478.76</v>
      </c>
      <c r="W823" s="28">
        <v>2239.38</v>
      </c>
      <c r="X823" s="28">
        <v>4478.76</v>
      </c>
      <c r="Y823" s="8">
        <f t="shared" si="513"/>
        <v>0</v>
      </c>
      <c r="Z823" s="8">
        <f t="shared" si="513"/>
        <v>0</v>
      </c>
      <c r="AA823" s="8">
        <f>O823+U823-X823+W823</f>
        <v>0</v>
      </c>
      <c r="AB823" s="83"/>
      <c r="AC823" s="83"/>
      <c r="AD823" s="21"/>
    </row>
    <row r="824" spans="1:30" ht="15.75" x14ac:dyDescent="0.2">
      <c r="A824" s="108"/>
      <c r="B824" s="163"/>
      <c r="C824" s="110"/>
      <c r="D824" s="110"/>
      <c r="E824" s="152"/>
      <c r="F824" s="96"/>
      <c r="G824" s="166"/>
      <c r="H824" s="110"/>
      <c r="I824" s="156"/>
      <c r="J824" s="96"/>
      <c r="K824" s="181"/>
      <c r="L824" s="181"/>
      <c r="M824" s="8">
        <f>N824+O824</f>
        <v>0</v>
      </c>
      <c r="N824" s="8">
        <f t="shared" si="514"/>
        <v>0</v>
      </c>
      <c r="O824" s="8">
        <f t="shared" si="514"/>
        <v>0</v>
      </c>
      <c r="P824" s="102"/>
      <c r="Q824" s="42" t="s">
        <v>7</v>
      </c>
      <c r="R824" s="32"/>
      <c r="S824" s="28">
        <f>T824+U824</f>
        <v>4478.76</v>
      </c>
      <c r="T824" s="28">
        <v>2239.38</v>
      </c>
      <c r="U824" s="28">
        <v>2239.38</v>
      </c>
      <c r="V824" s="29">
        <f>X824</f>
        <v>4478.76</v>
      </c>
      <c r="W824" s="28">
        <v>2239.38</v>
      </c>
      <c r="X824" s="28">
        <v>4478.76</v>
      </c>
      <c r="Y824" s="7">
        <f t="shared" si="513"/>
        <v>0</v>
      </c>
      <c r="Z824" s="7">
        <f t="shared" si="513"/>
        <v>0</v>
      </c>
      <c r="AA824" s="7">
        <f>O824+U824-X824+W824</f>
        <v>0</v>
      </c>
      <c r="AB824" s="83"/>
      <c r="AC824" s="83"/>
      <c r="AD824" s="21"/>
    </row>
    <row r="825" spans="1:30" ht="15.75" x14ac:dyDescent="0.2">
      <c r="A825" s="108"/>
      <c r="B825" s="164"/>
      <c r="C825" s="111"/>
      <c r="D825" s="111"/>
      <c r="E825" s="152"/>
      <c r="F825" s="97"/>
      <c r="G825" s="166"/>
      <c r="H825" s="111"/>
      <c r="I825" s="156"/>
      <c r="J825" s="97"/>
      <c r="K825" s="182"/>
      <c r="L825" s="182"/>
      <c r="M825" s="106"/>
      <c r="N825" s="106"/>
      <c r="O825" s="106"/>
      <c r="P825" s="102"/>
      <c r="Q825" s="33" t="s">
        <v>3</v>
      </c>
      <c r="R825" s="48">
        <f>R824</f>
        <v>0</v>
      </c>
      <c r="S825" s="30">
        <f t="shared" ref="S825:X825" si="515">SUM(S821:S824)</f>
        <v>17915.04</v>
      </c>
      <c r="T825" s="30">
        <f t="shared" si="515"/>
        <v>8957.52</v>
      </c>
      <c r="U825" s="30">
        <f t="shared" si="515"/>
        <v>8957.52</v>
      </c>
      <c r="V825" s="30">
        <f t="shared" si="515"/>
        <v>17915.04</v>
      </c>
      <c r="W825" s="30">
        <f t="shared" si="515"/>
        <v>8957.52</v>
      </c>
      <c r="X825" s="30">
        <f t="shared" si="515"/>
        <v>17915.04</v>
      </c>
      <c r="Y825" s="107"/>
      <c r="Z825" s="107"/>
      <c r="AA825" s="107"/>
      <c r="AB825" s="83"/>
      <c r="AC825" s="83"/>
      <c r="AD825" s="21"/>
    </row>
    <row r="826" spans="1:30" ht="15.75" x14ac:dyDescent="0.2">
      <c r="A826" s="108">
        <v>6</v>
      </c>
      <c r="B826" s="162" t="s">
        <v>446</v>
      </c>
      <c r="C826" s="109" t="s">
        <v>337</v>
      </c>
      <c r="D826" s="109" t="s">
        <v>335</v>
      </c>
      <c r="E826" s="152" t="s">
        <v>65</v>
      </c>
      <c r="F826" s="95"/>
      <c r="G826" s="166" t="s">
        <v>338</v>
      </c>
      <c r="H826" s="109" t="s">
        <v>323</v>
      </c>
      <c r="I826" s="156">
        <v>171.4</v>
      </c>
      <c r="J826" s="95">
        <v>39.15</v>
      </c>
      <c r="K826" s="198">
        <v>45204</v>
      </c>
      <c r="L826" s="198">
        <v>45540</v>
      </c>
      <c r="M826" s="9">
        <f>N826+O826</f>
        <v>0</v>
      </c>
      <c r="N826" s="8"/>
      <c r="O826" s="8">
        <v>0</v>
      </c>
      <c r="P826" s="101" t="s">
        <v>197</v>
      </c>
      <c r="Q826" s="42" t="s">
        <v>4</v>
      </c>
      <c r="R826" s="31"/>
      <c r="S826" s="28">
        <f>T826+U826</f>
        <v>6710.3099999999995</v>
      </c>
      <c r="T826" s="28">
        <v>3355.17</v>
      </c>
      <c r="U826" s="28">
        <v>3355.14</v>
      </c>
      <c r="V826" s="29">
        <f>X826</f>
        <v>6710.31</v>
      </c>
      <c r="W826" s="28">
        <v>3355.17</v>
      </c>
      <c r="X826" s="28">
        <v>6710.31</v>
      </c>
      <c r="Y826" s="8">
        <f t="shared" ref="Y826:Z829" si="516">M826+S826-V826</f>
        <v>0</v>
      </c>
      <c r="Z826" s="8">
        <f t="shared" si="516"/>
        <v>0</v>
      </c>
      <c r="AA826" s="8">
        <f>O826+U826-X826+W826</f>
        <v>0</v>
      </c>
      <c r="AB826" s="83" t="s">
        <v>125</v>
      </c>
      <c r="AC826" s="83"/>
      <c r="AD826" s="21"/>
    </row>
    <row r="827" spans="1:30" ht="15.75" x14ac:dyDescent="0.2">
      <c r="A827" s="108"/>
      <c r="B827" s="163"/>
      <c r="C827" s="110"/>
      <c r="D827" s="110"/>
      <c r="E827" s="152"/>
      <c r="F827" s="96"/>
      <c r="G827" s="166"/>
      <c r="H827" s="110"/>
      <c r="I827" s="156"/>
      <c r="J827" s="96"/>
      <c r="K827" s="199"/>
      <c r="L827" s="199"/>
      <c r="M827" s="8">
        <f>N827+O827</f>
        <v>0</v>
      </c>
      <c r="N827" s="8">
        <f t="shared" ref="N827:O829" si="517">Z826</f>
        <v>0</v>
      </c>
      <c r="O827" s="8">
        <f t="shared" si="517"/>
        <v>0</v>
      </c>
      <c r="P827" s="102"/>
      <c r="Q827" s="42" t="s">
        <v>5</v>
      </c>
      <c r="R827" s="32"/>
      <c r="S827" s="28">
        <f>T827+U827</f>
        <v>6710.3099999999995</v>
      </c>
      <c r="T827" s="28">
        <v>3355.17</v>
      </c>
      <c r="U827" s="28">
        <v>3355.14</v>
      </c>
      <c r="V827" s="29">
        <f>X827</f>
        <v>6710.31</v>
      </c>
      <c r="W827" s="28">
        <v>3355.17</v>
      </c>
      <c r="X827" s="28">
        <v>6710.31</v>
      </c>
      <c r="Y827" s="8">
        <f t="shared" si="516"/>
        <v>0</v>
      </c>
      <c r="Z827" s="8">
        <f t="shared" si="516"/>
        <v>0</v>
      </c>
      <c r="AA827" s="8">
        <f>O827+U827-X827+W827</f>
        <v>0</v>
      </c>
      <c r="AB827" s="83"/>
      <c r="AC827" s="83"/>
      <c r="AD827" s="21"/>
    </row>
    <row r="828" spans="1:30" ht="15.75" x14ac:dyDescent="0.2">
      <c r="A828" s="108"/>
      <c r="B828" s="163"/>
      <c r="C828" s="110"/>
      <c r="D828" s="110"/>
      <c r="E828" s="152"/>
      <c r="F828" s="96"/>
      <c r="G828" s="166"/>
      <c r="H828" s="110"/>
      <c r="I828" s="156"/>
      <c r="J828" s="96"/>
      <c r="K828" s="199"/>
      <c r="L828" s="199"/>
      <c r="M828" s="8">
        <f>N828+O828</f>
        <v>0</v>
      </c>
      <c r="N828" s="8">
        <f t="shared" si="517"/>
        <v>0</v>
      </c>
      <c r="O828" s="8">
        <f t="shared" si="517"/>
        <v>0</v>
      </c>
      <c r="P828" s="102"/>
      <c r="Q828" s="42" t="s">
        <v>6</v>
      </c>
      <c r="R828" s="32"/>
      <c r="S828" s="28">
        <f>T828+U828</f>
        <v>6710.3099999999995</v>
      </c>
      <c r="T828" s="28">
        <v>3355.17</v>
      </c>
      <c r="U828" s="28">
        <v>3355.14</v>
      </c>
      <c r="V828" s="29">
        <f>X828</f>
        <v>6710.31</v>
      </c>
      <c r="W828" s="28">
        <v>3355.17</v>
      </c>
      <c r="X828" s="28">
        <v>6710.31</v>
      </c>
      <c r="Y828" s="8">
        <f t="shared" si="516"/>
        <v>0</v>
      </c>
      <c r="Z828" s="8">
        <f t="shared" si="516"/>
        <v>0</v>
      </c>
      <c r="AA828" s="8">
        <f>O828+U828-X828+W828</f>
        <v>0</v>
      </c>
      <c r="AB828" s="83"/>
      <c r="AC828" s="83"/>
      <c r="AD828" s="21"/>
    </row>
    <row r="829" spans="1:30" ht="15.75" x14ac:dyDescent="0.2">
      <c r="A829" s="108"/>
      <c r="B829" s="163"/>
      <c r="C829" s="110"/>
      <c r="D829" s="110"/>
      <c r="E829" s="152"/>
      <c r="F829" s="96"/>
      <c r="G829" s="166"/>
      <c r="H829" s="110"/>
      <c r="I829" s="156"/>
      <c r="J829" s="96"/>
      <c r="K829" s="199"/>
      <c r="L829" s="199"/>
      <c r="M829" s="8">
        <f>N829+O829</f>
        <v>0</v>
      </c>
      <c r="N829" s="8">
        <f t="shared" si="517"/>
        <v>0</v>
      </c>
      <c r="O829" s="8">
        <f t="shared" si="517"/>
        <v>0</v>
      </c>
      <c r="P829" s="102"/>
      <c r="Q829" s="42" t="s">
        <v>7</v>
      </c>
      <c r="R829" s="32"/>
      <c r="S829" s="28">
        <f>T829+U829</f>
        <v>0</v>
      </c>
      <c r="T829" s="28">
        <v>0</v>
      </c>
      <c r="U829" s="28">
        <v>0</v>
      </c>
      <c r="V829" s="29">
        <f>X829</f>
        <v>0</v>
      </c>
      <c r="W829" s="28">
        <v>0</v>
      </c>
      <c r="X829" s="28">
        <v>0</v>
      </c>
      <c r="Y829" s="7">
        <f t="shared" si="516"/>
        <v>0</v>
      </c>
      <c r="Z829" s="7">
        <f t="shared" si="516"/>
        <v>0</v>
      </c>
      <c r="AA829" s="7">
        <f>O829+U829-X829+W829</f>
        <v>0</v>
      </c>
      <c r="AB829" s="83"/>
      <c r="AC829" s="83"/>
      <c r="AD829" s="21"/>
    </row>
    <row r="830" spans="1:30" ht="15.75" x14ac:dyDescent="0.2">
      <c r="A830" s="108"/>
      <c r="B830" s="164"/>
      <c r="C830" s="111"/>
      <c r="D830" s="111"/>
      <c r="E830" s="152"/>
      <c r="F830" s="97"/>
      <c r="G830" s="166"/>
      <c r="H830" s="111"/>
      <c r="I830" s="156"/>
      <c r="J830" s="97"/>
      <c r="K830" s="200"/>
      <c r="L830" s="200"/>
      <c r="M830" s="106"/>
      <c r="N830" s="106"/>
      <c r="O830" s="106"/>
      <c r="P830" s="102"/>
      <c r="Q830" s="33" t="s">
        <v>3</v>
      </c>
      <c r="R830" s="48">
        <f>R829</f>
        <v>0</v>
      </c>
      <c r="S830" s="30">
        <f t="shared" ref="S830:X830" si="518">SUM(S826:S829)</f>
        <v>20130.93</v>
      </c>
      <c r="T830" s="30">
        <f t="shared" si="518"/>
        <v>10065.51</v>
      </c>
      <c r="U830" s="30">
        <f t="shared" si="518"/>
        <v>10065.42</v>
      </c>
      <c r="V830" s="30">
        <f t="shared" si="518"/>
        <v>20130.93</v>
      </c>
      <c r="W830" s="30">
        <f t="shared" si="518"/>
        <v>10065.51</v>
      </c>
      <c r="X830" s="30">
        <f t="shared" si="518"/>
        <v>20130.93</v>
      </c>
      <c r="Y830" s="107"/>
      <c r="Z830" s="107"/>
      <c r="AA830" s="107"/>
      <c r="AB830" s="83"/>
      <c r="AC830" s="83"/>
      <c r="AD830" s="21"/>
    </row>
    <row r="831" spans="1:30" ht="15.75" x14ac:dyDescent="0.2">
      <c r="A831" s="108">
        <v>7</v>
      </c>
      <c r="B831" s="162" t="s">
        <v>446</v>
      </c>
      <c r="C831" s="109" t="s">
        <v>327</v>
      </c>
      <c r="D831" s="109" t="s">
        <v>340</v>
      </c>
      <c r="E831" s="152" t="s">
        <v>65</v>
      </c>
      <c r="F831" s="95"/>
      <c r="G831" s="166" t="s">
        <v>339</v>
      </c>
      <c r="H831" s="109" t="s">
        <v>323</v>
      </c>
      <c r="I831" s="156">
        <v>50.6</v>
      </c>
      <c r="J831" s="95">
        <v>11.48</v>
      </c>
      <c r="K831" s="198">
        <v>45231</v>
      </c>
      <c r="L831" s="198">
        <v>45566</v>
      </c>
      <c r="M831" s="9">
        <f>N831+O831</f>
        <v>0</v>
      </c>
      <c r="N831" s="8"/>
      <c r="O831" s="8">
        <v>0</v>
      </c>
      <c r="P831" s="101" t="s">
        <v>197</v>
      </c>
      <c r="Q831" s="42" t="s">
        <v>4</v>
      </c>
      <c r="R831" s="31"/>
      <c r="S831" s="28">
        <f>T831+U831</f>
        <v>1743.27</v>
      </c>
      <c r="T831" s="28">
        <v>871.65</v>
      </c>
      <c r="U831" s="28">
        <v>871.62</v>
      </c>
      <c r="V831" s="29">
        <f>X831</f>
        <v>1743.27</v>
      </c>
      <c r="W831" s="28">
        <v>871.65</v>
      </c>
      <c r="X831" s="28">
        <v>1743.27</v>
      </c>
      <c r="Y831" s="8">
        <f t="shared" ref="Y831:Y834" si="519">M831+S831-V831</f>
        <v>0</v>
      </c>
      <c r="Z831" s="8">
        <f t="shared" ref="Z831:Z834" si="520">N831+T831-W831</f>
        <v>0</v>
      </c>
      <c r="AA831" s="8">
        <f>O831+U831-X831+W831</f>
        <v>0</v>
      </c>
      <c r="AB831" s="83" t="s">
        <v>125</v>
      </c>
      <c r="AC831" s="83"/>
      <c r="AD831" s="21"/>
    </row>
    <row r="832" spans="1:30" ht="15.75" x14ac:dyDescent="0.2">
      <c r="A832" s="108"/>
      <c r="B832" s="163"/>
      <c r="C832" s="110"/>
      <c r="D832" s="110"/>
      <c r="E832" s="152"/>
      <c r="F832" s="96"/>
      <c r="G832" s="166"/>
      <c r="H832" s="110"/>
      <c r="I832" s="156"/>
      <c r="J832" s="96"/>
      <c r="K832" s="199"/>
      <c r="L832" s="199"/>
      <c r="M832" s="8">
        <f>N832+O832</f>
        <v>0</v>
      </c>
      <c r="N832" s="8">
        <f t="shared" ref="N832:N834" si="521">Z831</f>
        <v>0</v>
      </c>
      <c r="O832" s="8">
        <f t="shared" ref="O832:O834" si="522">AA831</f>
        <v>0</v>
      </c>
      <c r="P832" s="102"/>
      <c r="Q832" s="42" t="s">
        <v>5</v>
      </c>
      <c r="R832" s="32"/>
      <c r="S832" s="28">
        <f>T832+U832</f>
        <v>1743.27</v>
      </c>
      <c r="T832" s="28">
        <v>871.65</v>
      </c>
      <c r="U832" s="28">
        <v>871.62</v>
      </c>
      <c r="V832" s="29">
        <f>X832</f>
        <v>1743.27</v>
      </c>
      <c r="W832" s="28">
        <v>871.65</v>
      </c>
      <c r="X832" s="28">
        <v>1743.27</v>
      </c>
      <c r="Y832" s="8">
        <f t="shared" si="519"/>
        <v>0</v>
      </c>
      <c r="Z832" s="8">
        <f t="shared" si="520"/>
        <v>0</v>
      </c>
      <c r="AA832" s="8">
        <f>O832+U832-X832+W832</f>
        <v>0</v>
      </c>
      <c r="AB832" s="83"/>
      <c r="AC832" s="83"/>
      <c r="AD832" s="21"/>
    </row>
    <row r="833" spans="1:30" ht="15.75" x14ac:dyDescent="0.2">
      <c r="A833" s="108"/>
      <c r="B833" s="163"/>
      <c r="C833" s="110"/>
      <c r="D833" s="110"/>
      <c r="E833" s="152"/>
      <c r="F833" s="96"/>
      <c r="G833" s="166"/>
      <c r="H833" s="110"/>
      <c r="I833" s="156"/>
      <c r="J833" s="96"/>
      <c r="K833" s="199"/>
      <c r="L833" s="199"/>
      <c r="M833" s="8">
        <f>N833+O833</f>
        <v>0</v>
      </c>
      <c r="N833" s="8">
        <f t="shared" si="521"/>
        <v>0</v>
      </c>
      <c r="O833" s="8">
        <f t="shared" si="522"/>
        <v>0</v>
      </c>
      <c r="P833" s="102"/>
      <c r="Q833" s="42" t="s">
        <v>6</v>
      </c>
      <c r="R833" s="32"/>
      <c r="S833" s="28">
        <f>T833+U833</f>
        <v>1743.27</v>
      </c>
      <c r="T833" s="28">
        <v>871.65</v>
      </c>
      <c r="U833" s="28">
        <v>871.62</v>
      </c>
      <c r="V833" s="29">
        <f>X833</f>
        <v>1743.27</v>
      </c>
      <c r="W833" s="28">
        <v>871.65</v>
      </c>
      <c r="X833" s="28">
        <v>1743.27</v>
      </c>
      <c r="Y833" s="8">
        <f t="shared" si="519"/>
        <v>0</v>
      </c>
      <c r="Z833" s="8">
        <f t="shared" si="520"/>
        <v>0</v>
      </c>
      <c r="AA833" s="8">
        <f>O833+U833-X833+W833</f>
        <v>0</v>
      </c>
      <c r="AB833" s="83"/>
      <c r="AC833" s="83"/>
      <c r="AD833" s="21"/>
    </row>
    <row r="834" spans="1:30" ht="15.75" x14ac:dyDescent="0.2">
      <c r="A834" s="108"/>
      <c r="B834" s="163"/>
      <c r="C834" s="110"/>
      <c r="D834" s="110"/>
      <c r="E834" s="152"/>
      <c r="F834" s="96"/>
      <c r="G834" s="166"/>
      <c r="H834" s="110"/>
      <c r="I834" s="156"/>
      <c r="J834" s="96"/>
      <c r="K834" s="199"/>
      <c r="L834" s="199"/>
      <c r="M834" s="8">
        <f>N834+O834</f>
        <v>0</v>
      </c>
      <c r="N834" s="8">
        <f t="shared" si="521"/>
        <v>0</v>
      </c>
      <c r="O834" s="8">
        <f t="shared" si="522"/>
        <v>0</v>
      </c>
      <c r="P834" s="102"/>
      <c r="Q834" s="42" t="s">
        <v>7</v>
      </c>
      <c r="R834" s="32"/>
      <c r="S834" s="28">
        <f>T834+U834</f>
        <v>0</v>
      </c>
      <c r="T834" s="28">
        <v>0</v>
      </c>
      <c r="U834" s="28">
        <v>0</v>
      </c>
      <c r="V834" s="29">
        <f>X834</f>
        <v>0</v>
      </c>
      <c r="W834" s="28">
        <v>0</v>
      </c>
      <c r="X834" s="28">
        <v>0</v>
      </c>
      <c r="Y834" s="7">
        <f t="shared" si="519"/>
        <v>0</v>
      </c>
      <c r="Z834" s="7">
        <f t="shared" si="520"/>
        <v>0</v>
      </c>
      <c r="AA834" s="7">
        <f>O834+U834-X834+W834</f>
        <v>0</v>
      </c>
      <c r="AB834" s="83"/>
      <c r="AC834" s="83"/>
      <c r="AD834" s="21"/>
    </row>
    <row r="835" spans="1:30" ht="15.75" x14ac:dyDescent="0.2">
      <c r="A835" s="108"/>
      <c r="B835" s="164"/>
      <c r="C835" s="111"/>
      <c r="D835" s="111"/>
      <c r="E835" s="152"/>
      <c r="F835" s="97"/>
      <c r="G835" s="166"/>
      <c r="H835" s="111"/>
      <c r="I835" s="156"/>
      <c r="J835" s="97"/>
      <c r="K835" s="200"/>
      <c r="L835" s="200"/>
      <c r="M835" s="106"/>
      <c r="N835" s="106"/>
      <c r="O835" s="106"/>
      <c r="P835" s="102"/>
      <c r="Q835" s="33" t="s">
        <v>3</v>
      </c>
      <c r="R835" s="48">
        <f>R834</f>
        <v>0</v>
      </c>
      <c r="S835" s="30">
        <f t="shared" ref="S835:X835" si="523">SUM(S831:S834)</f>
        <v>5229.8099999999995</v>
      </c>
      <c r="T835" s="30">
        <f t="shared" si="523"/>
        <v>2614.9499999999998</v>
      </c>
      <c r="U835" s="30">
        <f t="shared" si="523"/>
        <v>2614.86</v>
      </c>
      <c r="V835" s="30">
        <f t="shared" si="523"/>
        <v>5229.8099999999995</v>
      </c>
      <c r="W835" s="30">
        <f t="shared" si="523"/>
        <v>2614.9499999999998</v>
      </c>
      <c r="X835" s="30">
        <f t="shared" si="523"/>
        <v>5229.8099999999995</v>
      </c>
      <c r="Y835" s="107"/>
      <c r="Z835" s="107"/>
      <c r="AA835" s="107"/>
      <c r="AB835" s="83"/>
      <c r="AC835" s="83"/>
      <c r="AD835" s="21"/>
    </row>
    <row r="836" spans="1:30" ht="15.75" x14ac:dyDescent="0.2">
      <c r="A836" s="108">
        <v>8</v>
      </c>
      <c r="B836" s="162" t="s">
        <v>446</v>
      </c>
      <c r="C836" s="109" t="s">
        <v>388</v>
      </c>
      <c r="D836" s="109" t="s">
        <v>389</v>
      </c>
      <c r="E836" s="152" t="s">
        <v>65</v>
      </c>
      <c r="F836" s="95"/>
      <c r="G836" s="166" t="s">
        <v>331</v>
      </c>
      <c r="H836" s="109" t="s">
        <v>390</v>
      </c>
      <c r="I836" s="156">
        <v>252.43</v>
      </c>
      <c r="J836" s="95"/>
      <c r="K836" s="198">
        <v>45355</v>
      </c>
      <c r="L836" s="198">
        <v>45692</v>
      </c>
      <c r="M836" s="9">
        <f>N836+O836</f>
        <v>0</v>
      </c>
      <c r="N836" s="8"/>
      <c r="O836" s="8">
        <v>0</v>
      </c>
      <c r="P836" s="101" t="s">
        <v>197</v>
      </c>
      <c r="Q836" s="42" t="s">
        <v>4</v>
      </c>
      <c r="R836" s="31"/>
      <c r="S836" s="28">
        <f>T836+U836</f>
        <v>1586.9</v>
      </c>
      <c r="T836" s="28">
        <v>793.45</v>
      </c>
      <c r="U836" s="28">
        <v>793.45</v>
      </c>
      <c r="V836" s="29">
        <f>X836</f>
        <v>1586.8</v>
      </c>
      <c r="W836" s="28">
        <v>793.45</v>
      </c>
      <c r="X836" s="28">
        <v>1586.8</v>
      </c>
      <c r="Y836" s="8">
        <f t="shared" ref="Y836:Z839" si="524">M836+S836-V836</f>
        <v>0.10000000000013642</v>
      </c>
      <c r="Z836" s="8">
        <f t="shared" si="524"/>
        <v>0</v>
      </c>
      <c r="AA836" s="8">
        <f>O836+U836-X836+W836</f>
        <v>0.10000000000013642</v>
      </c>
      <c r="AB836" s="83" t="s">
        <v>125</v>
      </c>
      <c r="AC836" s="83"/>
      <c r="AD836" s="21"/>
    </row>
    <row r="837" spans="1:30" ht="15.75" x14ac:dyDescent="0.2">
      <c r="A837" s="108"/>
      <c r="B837" s="163"/>
      <c r="C837" s="110"/>
      <c r="D837" s="110"/>
      <c r="E837" s="152"/>
      <c r="F837" s="96"/>
      <c r="G837" s="166"/>
      <c r="H837" s="110"/>
      <c r="I837" s="156"/>
      <c r="J837" s="96"/>
      <c r="K837" s="199"/>
      <c r="L837" s="199"/>
      <c r="M837" s="8">
        <f>N837+O837</f>
        <v>0.10000000000013642</v>
      </c>
      <c r="N837" s="8">
        <f t="shared" ref="N837:O839" si="525">Z836</f>
        <v>0</v>
      </c>
      <c r="O837" s="8">
        <f t="shared" si="525"/>
        <v>0.10000000000013642</v>
      </c>
      <c r="P837" s="102"/>
      <c r="Q837" s="42" t="s">
        <v>5</v>
      </c>
      <c r="R837" s="32"/>
      <c r="S837" s="28">
        <f>T837+U837</f>
        <v>5270.73</v>
      </c>
      <c r="T837" s="28">
        <v>2635.38</v>
      </c>
      <c r="U837" s="28">
        <v>2635.35</v>
      </c>
      <c r="V837" s="29">
        <f>X837</f>
        <v>5270.73</v>
      </c>
      <c r="W837" s="28">
        <v>2635.38</v>
      </c>
      <c r="X837" s="28">
        <v>5270.73</v>
      </c>
      <c r="Y837" s="8">
        <f t="shared" si="524"/>
        <v>0.1000000000003638</v>
      </c>
      <c r="Z837" s="8">
        <f t="shared" si="524"/>
        <v>0</v>
      </c>
      <c r="AA837" s="8">
        <f>O837+U837-X837+W837</f>
        <v>0.1000000000003638</v>
      </c>
      <c r="AB837" s="83"/>
      <c r="AC837" s="83"/>
      <c r="AD837" s="21"/>
    </row>
    <row r="838" spans="1:30" ht="15.75" x14ac:dyDescent="0.2">
      <c r="A838" s="108"/>
      <c r="B838" s="163"/>
      <c r="C838" s="110"/>
      <c r="D838" s="110"/>
      <c r="E838" s="152"/>
      <c r="F838" s="96"/>
      <c r="G838" s="166"/>
      <c r="H838" s="110"/>
      <c r="I838" s="156"/>
      <c r="J838" s="96"/>
      <c r="K838" s="199"/>
      <c r="L838" s="199"/>
      <c r="M838" s="8">
        <f>N838+O838</f>
        <v>0.1000000000003638</v>
      </c>
      <c r="N838" s="8">
        <f t="shared" si="525"/>
        <v>0</v>
      </c>
      <c r="O838" s="8">
        <f t="shared" si="525"/>
        <v>0.1000000000003638</v>
      </c>
      <c r="P838" s="102"/>
      <c r="Q838" s="42" t="s">
        <v>6</v>
      </c>
      <c r="R838" s="32"/>
      <c r="S838" s="28">
        <f>T838+U838</f>
        <v>0</v>
      </c>
      <c r="T838" s="28">
        <v>0</v>
      </c>
      <c r="U838" s="28">
        <v>0</v>
      </c>
      <c r="V838" s="29">
        <f>X838</f>
        <v>0</v>
      </c>
      <c r="W838" s="28">
        <v>0</v>
      </c>
      <c r="X838" s="28">
        <v>0</v>
      </c>
      <c r="Y838" s="8">
        <f t="shared" si="524"/>
        <v>0.1000000000003638</v>
      </c>
      <c r="Z838" s="8">
        <f t="shared" si="524"/>
        <v>0</v>
      </c>
      <c r="AA838" s="8">
        <f>O838+U838-X838+W838</f>
        <v>0.1000000000003638</v>
      </c>
      <c r="AB838" s="83"/>
      <c r="AC838" s="83"/>
      <c r="AD838" s="21"/>
    </row>
    <row r="839" spans="1:30" ht="15.75" x14ac:dyDescent="0.2">
      <c r="A839" s="108"/>
      <c r="B839" s="163"/>
      <c r="C839" s="110"/>
      <c r="D839" s="110"/>
      <c r="E839" s="152"/>
      <c r="F839" s="96"/>
      <c r="G839" s="166"/>
      <c r="H839" s="110"/>
      <c r="I839" s="156"/>
      <c r="J839" s="96"/>
      <c r="K839" s="199"/>
      <c r="L839" s="199"/>
      <c r="M839" s="8">
        <f>N839+O839</f>
        <v>0.1000000000003638</v>
      </c>
      <c r="N839" s="8">
        <f t="shared" si="525"/>
        <v>0</v>
      </c>
      <c r="O839" s="8">
        <f t="shared" si="525"/>
        <v>0.1000000000003638</v>
      </c>
      <c r="P839" s="102"/>
      <c r="Q839" s="42" t="s">
        <v>7</v>
      </c>
      <c r="R839" s="32"/>
      <c r="S839" s="28">
        <f>T839+U839</f>
        <v>0</v>
      </c>
      <c r="T839" s="28">
        <v>0</v>
      </c>
      <c r="U839" s="28">
        <v>0</v>
      </c>
      <c r="V839" s="29">
        <f>X839</f>
        <v>0</v>
      </c>
      <c r="W839" s="28">
        <v>0</v>
      </c>
      <c r="X839" s="28">
        <v>0</v>
      </c>
      <c r="Y839" s="7">
        <f t="shared" si="524"/>
        <v>0.1000000000003638</v>
      </c>
      <c r="Z839" s="7">
        <f t="shared" si="524"/>
        <v>0</v>
      </c>
      <c r="AA839" s="7">
        <f>O839+U839-X839+W839</f>
        <v>0.1000000000003638</v>
      </c>
      <c r="AB839" s="83"/>
      <c r="AC839" s="83"/>
      <c r="AD839" s="21"/>
    </row>
    <row r="840" spans="1:30" ht="15.75" x14ac:dyDescent="0.2">
      <c r="A840" s="108"/>
      <c r="B840" s="164"/>
      <c r="C840" s="111"/>
      <c r="D840" s="111"/>
      <c r="E840" s="152"/>
      <c r="F840" s="97"/>
      <c r="G840" s="166"/>
      <c r="H840" s="111"/>
      <c r="I840" s="156"/>
      <c r="J840" s="97"/>
      <c r="K840" s="200"/>
      <c r="L840" s="200"/>
      <c r="M840" s="106"/>
      <c r="N840" s="106"/>
      <c r="O840" s="106"/>
      <c r="P840" s="102"/>
      <c r="Q840" s="33" t="s">
        <v>3</v>
      </c>
      <c r="R840" s="48">
        <f>R839</f>
        <v>0</v>
      </c>
      <c r="S840" s="30">
        <f t="shared" ref="S840:X840" si="526">SUM(S836:S839)</f>
        <v>6857.6299999999992</v>
      </c>
      <c r="T840" s="30">
        <f t="shared" si="526"/>
        <v>3428.83</v>
      </c>
      <c r="U840" s="30">
        <f t="shared" si="526"/>
        <v>3428.8</v>
      </c>
      <c r="V840" s="30">
        <f t="shared" si="526"/>
        <v>6857.53</v>
      </c>
      <c r="W840" s="30">
        <f t="shared" si="526"/>
        <v>3428.83</v>
      </c>
      <c r="X840" s="30">
        <f t="shared" si="526"/>
        <v>6857.53</v>
      </c>
      <c r="Y840" s="107"/>
      <c r="Z840" s="107"/>
      <c r="AA840" s="107"/>
      <c r="AB840" s="83"/>
      <c r="AC840" s="83"/>
      <c r="AD840" s="21"/>
    </row>
    <row r="841" spans="1:30" ht="14.25" x14ac:dyDescent="0.2">
      <c r="A841" s="87"/>
      <c r="B841" s="87"/>
      <c r="C841" s="87"/>
      <c r="D841" s="87"/>
      <c r="E841" s="87"/>
      <c r="F841" s="87"/>
      <c r="G841" s="87"/>
      <c r="H841" s="87"/>
      <c r="I841" s="88"/>
      <c r="J841" s="87"/>
      <c r="K841" s="87"/>
      <c r="L841" s="87"/>
      <c r="M841" s="17"/>
      <c r="N841" s="17"/>
      <c r="O841" s="17"/>
      <c r="R841" s="17"/>
      <c r="S841" s="16"/>
      <c r="T841" s="16"/>
      <c r="U841" s="16"/>
      <c r="V841" s="16"/>
      <c r="W841" s="16"/>
      <c r="X841" s="16"/>
      <c r="Y841" s="16"/>
      <c r="Z841" s="16"/>
      <c r="AA841" s="16"/>
      <c r="AB841" s="17"/>
      <c r="AC841" s="17"/>
      <c r="AD841" s="17"/>
    </row>
    <row r="842" spans="1:30" ht="14.25" x14ac:dyDescent="0.2">
      <c r="M842" s="17"/>
      <c r="N842" s="17"/>
      <c r="O842" s="17"/>
      <c r="S842" s="16"/>
      <c r="T842" s="16"/>
      <c r="U842" s="16"/>
      <c r="V842" s="16"/>
      <c r="W842" s="16"/>
      <c r="X842" s="16"/>
      <c r="Y842" s="16"/>
      <c r="Z842" s="16"/>
      <c r="AA842" s="16"/>
      <c r="AD842"/>
    </row>
    <row r="843" spans="1:30" ht="14.25" x14ac:dyDescent="0.2">
      <c r="M843" s="17"/>
      <c r="N843" s="17"/>
      <c r="O843" s="17"/>
      <c r="S843" s="16"/>
      <c r="T843" s="16"/>
      <c r="U843" s="16"/>
      <c r="V843" s="16"/>
      <c r="W843" s="16"/>
      <c r="X843" s="16"/>
      <c r="Y843" s="16"/>
      <c r="Z843" s="16"/>
      <c r="AA843" s="16"/>
      <c r="AD843"/>
    </row>
    <row r="844" spans="1:30" ht="14.25" x14ac:dyDescent="0.2">
      <c r="M844" s="17"/>
      <c r="N844" s="17"/>
      <c r="O844" s="17"/>
      <c r="S844" s="16"/>
      <c r="T844" s="16"/>
      <c r="U844" s="16"/>
      <c r="V844" s="16"/>
      <c r="W844" s="16"/>
      <c r="X844" s="16"/>
      <c r="Y844" s="16"/>
      <c r="Z844" s="16"/>
      <c r="AA844" s="16"/>
      <c r="AD844"/>
    </row>
    <row r="845" spans="1:30" ht="14.25" x14ac:dyDescent="0.2">
      <c r="M845" s="17"/>
      <c r="N845" s="17"/>
      <c r="O845" s="17"/>
      <c r="S845" s="16"/>
      <c r="T845" s="16"/>
      <c r="U845" s="16"/>
      <c r="V845" s="16"/>
      <c r="W845" s="16"/>
      <c r="X845" s="16"/>
      <c r="Y845" s="16"/>
      <c r="Z845" s="16"/>
      <c r="AA845" s="16"/>
      <c r="AD845"/>
    </row>
    <row r="846" spans="1:30" ht="14.25" x14ac:dyDescent="0.2">
      <c r="M846" s="17"/>
      <c r="N846" s="17"/>
      <c r="O846" s="17"/>
      <c r="S846" s="16"/>
      <c r="T846" s="16"/>
      <c r="U846" s="16"/>
      <c r="V846" s="16"/>
      <c r="W846" s="16"/>
      <c r="X846" s="16"/>
      <c r="Y846" s="16"/>
      <c r="Z846" s="16"/>
      <c r="AA846" s="16"/>
      <c r="AD846"/>
    </row>
    <row r="847" spans="1:30" ht="14.25" x14ac:dyDescent="0.2">
      <c r="M847" s="17"/>
      <c r="N847" s="17"/>
      <c r="O847" s="17"/>
      <c r="S847" s="16"/>
      <c r="T847" s="16"/>
      <c r="U847" s="16"/>
      <c r="V847" s="16"/>
      <c r="W847" s="16"/>
      <c r="X847" s="16"/>
      <c r="Y847" s="16"/>
      <c r="Z847" s="16"/>
      <c r="AA847" s="16"/>
      <c r="AD847"/>
    </row>
    <row r="848" spans="1:30" ht="14.25" x14ac:dyDescent="0.2">
      <c r="M848" s="17"/>
      <c r="N848" s="17"/>
      <c r="O848" s="17"/>
      <c r="S848" s="16"/>
      <c r="T848" s="16"/>
      <c r="U848" s="16"/>
      <c r="V848" s="16"/>
      <c r="W848" s="16"/>
      <c r="X848" s="16"/>
      <c r="Y848" s="16"/>
      <c r="Z848" s="16"/>
      <c r="AA848" s="16"/>
      <c r="AD848"/>
    </row>
    <row r="849" spans="13:30" ht="14.25" x14ac:dyDescent="0.2">
      <c r="M849" s="17"/>
      <c r="N849" s="17"/>
      <c r="O849" s="17"/>
      <c r="S849" s="16"/>
      <c r="T849" s="16"/>
      <c r="U849" s="16"/>
      <c r="V849" s="16"/>
      <c r="W849" s="16"/>
      <c r="X849" s="16"/>
      <c r="Y849" s="16"/>
      <c r="Z849" s="16"/>
      <c r="AA849" s="16"/>
      <c r="AD849"/>
    </row>
    <row r="850" spans="13:30" ht="14.25" x14ac:dyDescent="0.2">
      <c r="M850" s="17"/>
      <c r="N850" s="17"/>
      <c r="O850" s="17"/>
      <c r="S850" s="16"/>
      <c r="T850" s="16"/>
      <c r="U850" s="16"/>
      <c r="V850" s="16"/>
      <c r="W850" s="16"/>
      <c r="X850" s="16"/>
      <c r="Y850" s="16"/>
      <c r="Z850" s="16"/>
      <c r="AA850" s="16"/>
      <c r="AD850"/>
    </row>
    <row r="851" spans="13:30" ht="14.25" x14ac:dyDescent="0.2">
      <c r="M851" s="17"/>
      <c r="N851" s="17"/>
      <c r="O851" s="17"/>
      <c r="S851" s="16"/>
      <c r="T851" s="16"/>
      <c r="U851" s="16"/>
      <c r="V851" s="16"/>
      <c r="W851" s="16"/>
      <c r="X851" s="16"/>
      <c r="Y851" s="16"/>
      <c r="Z851" s="16"/>
      <c r="AA851" s="16"/>
      <c r="AD851"/>
    </row>
    <row r="852" spans="13:30" ht="14.25" x14ac:dyDescent="0.2">
      <c r="M852" s="17"/>
      <c r="N852" s="17"/>
      <c r="O852" s="17"/>
      <c r="S852" s="16"/>
      <c r="T852" s="16"/>
      <c r="U852" s="16"/>
      <c r="V852" s="16"/>
      <c r="W852" s="16"/>
      <c r="X852" s="16"/>
      <c r="Y852" s="16"/>
      <c r="Z852" s="16"/>
      <c r="AA852" s="16"/>
      <c r="AD852"/>
    </row>
    <row r="853" spans="13:30" ht="14.25" x14ac:dyDescent="0.2">
      <c r="M853" s="17"/>
      <c r="N853" s="17"/>
      <c r="O853" s="17"/>
      <c r="S853" s="16"/>
      <c r="T853" s="16"/>
      <c r="U853" s="16"/>
      <c r="V853" s="16"/>
      <c r="W853" s="16"/>
      <c r="X853" s="16"/>
      <c r="Y853" s="16"/>
      <c r="Z853" s="16"/>
      <c r="AA853" s="16"/>
      <c r="AD853"/>
    </row>
    <row r="854" spans="13:30" x14ac:dyDescent="0.2">
      <c r="M854" s="17"/>
      <c r="N854" s="17"/>
      <c r="O854" s="17"/>
      <c r="AD854"/>
    </row>
    <row r="855" spans="13:30" x14ac:dyDescent="0.2">
      <c r="M855" s="17"/>
      <c r="N855" s="17"/>
      <c r="O855" s="17"/>
      <c r="AD855"/>
    </row>
    <row r="856" spans="13:30" x14ac:dyDescent="0.2">
      <c r="M856" s="17"/>
      <c r="N856" s="17"/>
      <c r="O856" s="17"/>
      <c r="P856"/>
      <c r="Q856"/>
      <c r="AD856"/>
    </row>
    <row r="857" spans="13:30" x14ac:dyDescent="0.2">
      <c r="M857" s="17"/>
      <c r="N857" s="17"/>
      <c r="O857" s="17"/>
      <c r="P857"/>
      <c r="Q857"/>
      <c r="AD857"/>
    </row>
    <row r="858" spans="13:30" x14ac:dyDescent="0.2">
      <c r="M858" s="17"/>
      <c r="N858" s="17"/>
      <c r="O858" s="17"/>
      <c r="P858"/>
      <c r="Q858"/>
      <c r="AD858"/>
    </row>
    <row r="859" spans="13:30" x14ac:dyDescent="0.2">
      <c r="M859" s="17"/>
      <c r="N859" s="17"/>
      <c r="O859" s="17"/>
      <c r="P859"/>
      <c r="Q859"/>
      <c r="AD859"/>
    </row>
    <row r="860" spans="13:30" x14ac:dyDescent="0.2">
      <c r="M860" s="17"/>
      <c r="N860" s="17"/>
      <c r="O860" s="17"/>
      <c r="P860"/>
      <c r="Q860"/>
      <c r="AD860"/>
    </row>
    <row r="861" spans="13:30" x14ac:dyDescent="0.2">
      <c r="M861" s="17"/>
      <c r="N861" s="17"/>
      <c r="O861" s="17"/>
      <c r="P861"/>
      <c r="Q861"/>
      <c r="AD861"/>
    </row>
    <row r="862" spans="13:30" x14ac:dyDescent="0.2">
      <c r="M862" s="17"/>
      <c r="N862" s="17"/>
      <c r="O862" s="17"/>
      <c r="P862"/>
      <c r="Q862"/>
      <c r="AD862"/>
    </row>
    <row r="863" spans="13:30" x14ac:dyDescent="0.2">
      <c r="M863" s="17"/>
      <c r="N863" s="17"/>
      <c r="O863" s="17"/>
      <c r="P863"/>
      <c r="Q863"/>
      <c r="AD863"/>
    </row>
    <row r="864" spans="13:30" x14ac:dyDescent="0.2">
      <c r="M864" s="17"/>
      <c r="N864" s="17"/>
      <c r="O864" s="17"/>
      <c r="P864"/>
      <c r="Q864"/>
      <c r="AD864"/>
    </row>
    <row r="865" spans="13:30" x14ac:dyDescent="0.2">
      <c r="M865" s="17"/>
      <c r="N865" s="17"/>
      <c r="O865" s="17"/>
      <c r="P865"/>
      <c r="Q865"/>
      <c r="AD865"/>
    </row>
    <row r="866" spans="13:30" x14ac:dyDescent="0.2">
      <c r="M866" s="17"/>
      <c r="N866" s="17"/>
      <c r="O866" s="17"/>
      <c r="P866"/>
      <c r="Q866"/>
      <c r="AD866"/>
    </row>
    <row r="867" spans="13:30" x14ac:dyDescent="0.2">
      <c r="M867" s="17"/>
      <c r="N867" s="17"/>
      <c r="O867" s="17"/>
      <c r="P867"/>
      <c r="Q867"/>
      <c r="AD867"/>
    </row>
    <row r="868" spans="13:30" x14ac:dyDescent="0.2">
      <c r="M868" s="17"/>
      <c r="N868" s="17"/>
      <c r="O868" s="17"/>
      <c r="P868"/>
      <c r="Q868"/>
      <c r="AD868"/>
    </row>
    <row r="869" spans="13:30" x14ac:dyDescent="0.2">
      <c r="M869" s="17"/>
      <c r="N869" s="17"/>
      <c r="O869" s="17"/>
      <c r="P869"/>
      <c r="Q869"/>
      <c r="AD869"/>
    </row>
    <row r="870" spans="13:30" x14ac:dyDescent="0.2">
      <c r="M870" s="17"/>
      <c r="N870" s="17"/>
      <c r="O870" s="17"/>
      <c r="P870"/>
      <c r="Q870"/>
      <c r="AD870"/>
    </row>
    <row r="871" spans="13:30" x14ac:dyDescent="0.2">
      <c r="M871" s="17"/>
      <c r="N871" s="17"/>
      <c r="O871" s="17"/>
      <c r="P871"/>
      <c r="Q871"/>
      <c r="AD871"/>
    </row>
    <row r="872" spans="13:30" x14ac:dyDescent="0.2">
      <c r="M872" s="17"/>
      <c r="N872" s="17"/>
      <c r="O872" s="17"/>
      <c r="P872"/>
      <c r="Q872"/>
      <c r="AD872"/>
    </row>
    <row r="873" spans="13:30" x14ac:dyDescent="0.2">
      <c r="M873" s="17"/>
      <c r="N873" s="17"/>
      <c r="O873" s="17"/>
      <c r="P873"/>
      <c r="Q873"/>
      <c r="AD873"/>
    </row>
    <row r="874" spans="13:30" x14ac:dyDescent="0.2">
      <c r="M874" s="17"/>
      <c r="N874" s="17"/>
      <c r="O874" s="17"/>
      <c r="P874"/>
      <c r="Q874"/>
      <c r="AD874"/>
    </row>
    <row r="875" spans="13:30" x14ac:dyDescent="0.2">
      <c r="M875" s="17"/>
      <c r="N875" s="17"/>
      <c r="O875" s="17"/>
      <c r="P875"/>
      <c r="Q875"/>
      <c r="AD875"/>
    </row>
    <row r="876" spans="13:30" x14ac:dyDescent="0.2">
      <c r="M876" s="17"/>
      <c r="N876" s="17"/>
      <c r="O876" s="17"/>
      <c r="P876"/>
      <c r="Q876"/>
      <c r="AD876"/>
    </row>
    <row r="877" spans="13:30" x14ac:dyDescent="0.2">
      <c r="M877" s="17"/>
      <c r="N877" s="17"/>
      <c r="O877" s="17"/>
      <c r="P877"/>
      <c r="Q877"/>
      <c r="AD877"/>
    </row>
    <row r="878" spans="13:30" x14ac:dyDescent="0.2">
      <c r="M878" s="17"/>
      <c r="N878" s="17"/>
      <c r="O878" s="17"/>
      <c r="P878"/>
      <c r="Q878"/>
      <c r="AD878"/>
    </row>
    <row r="879" spans="13:30" x14ac:dyDescent="0.2">
      <c r="M879" s="17"/>
      <c r="N879" s="17"/>
      <c r="O879" s="17"/>
      <c r="P879"/>
      <c r="Q879"/>
      <c r="AD879"/>
    </row>
    <row r="880" spans="13:30" x14ac:dyDescent="0.2">
      <c r="M880" s="17"/>
      <c r="N880" s="17"/>
      <c r="O880" s="17"/>
      <c r="P880"/>
      <c r="Q880"/>
      <c r="AD880"/>
    </row>
    <row r="881" spans="13:30" x14ac:dyDescent="0.2">
      <c r="M881" s="17"/>
      <c r="N881" s="17"/>
      <c r="O881" s="17"/>
      <c r="P881"/>
      <c r="Q881"/>
      <c r="AD881"/>
    </row>
    <row r="882" spans="13:30" x14ac:dyDescent="0.2">
      <c r="M882" s="17"/>
      <c r="N882" s="17"/>
      <c r="O882" s="17"/>
      <c r="P882"/>
      <c r="Q882"/>
      <c r="AD882"/>
    </row>
    <row r="883" spans="13:30" x14ac:dyDescent="0.2">
      <c r="M883" s="17"/>
      <c r="N883" s="17"/>
      <c r="O883" s="17"/>
      <c r="P883"/>
      <c r="Q883"/>
      <c r="AD883"/>
    </row>
    <row r="884" spans="13:30" x14ac:dyDescent="0.2">
      <c r="M884" s="17"/>
      <c r="N884" s="17"/>
      <c r="O884" s="17"/>
      <c r="P884"/>
      <c r="Q884"/>
      <c r="AD884"/>
    </row>
    <row r="885" spans="13:30" x14ac:dyDescent="0.2">
      <c r="M885" s="17"/>
      <c r="N885" s="17"/>
      <c r="O885" s="17"/>
      <c r="P885"/>
      <c r="Q885"/>
      <c r="AD885"/>
    </row>
  </sheetData>
  <mergeCells count="2430">
    <mergeCell ref="P521:P525"/>
    <mergeCell ref="M525:O525"/>
    <mergeCell ref="Y525:AA525"/>
    <mergeCell ref="A221:A225"/>
    <mergeCell ref="B221:B225"/>
    <mergeCell ref="C221:C225"/>
    <mergeCell ref="D221:D225"/>
    <mergeCell ref="E221:E225"/>
    <mergeCell ref="F221:F225"/>
    <mergeCell ref="G221:G225"/>
    <mergeCell ref="H221:H225"/>
    <mergeCell ref="I221:I225"/>
    <mergeCell ref="J221:J225"/>
    <mergeCell ref="K221:K225"/>
    <mergeCell ref="L221:L225"/>
    <mergeCell ref="P221:P225"/>
    <mergeCell ref="M225:O225"/>
    <mergeCell ref="Y225:AA225"/>
    <mergeCell ref="Y515:AA515"/>
    <mergeCell ref="P376:P380"/>
    <mergeCell ref="M380:O380"/>
    <mergeCell ref="Y380:AA380"/>
    <mergeCell ref="B371:B375"/>
    <mergeCell ref="C371:C375"/>
    <mergeCell ref="D371:D375"/>
    <mergeCell ref="F371:F375"/>
    <mergeCell ref="G371:G375"/>
    <mergeCell ref="D521:D525"/>
    <mergeCell ref="E521:E525"/>
    <mergeCell ref="F521:F525"/>
    <mergeCell ref="G521:G525"/>
    <mergeCell ref="G381:G385"/>
    <mergeCell ref="I761:I765"/>
    <mergeCell ref="J761:J765"/>
    <mergeCell ref="K761:K765"/>
    <mergeCell ref="L761:L765"/>
    <mergeCell ref="P761:P765"/>
    <mergeCell ref="A511:A515"/>
    <mergeCell ref="B511:B515"/>
    <mergeCell ref="C511:C515"/>
    <mergeCell ref="D511:D515"/>
    <mergeCell ref="E511:E515"/>
    <mergeCell ref="F511:F515"/>
    <mergeCell ref="G511:G515"/>
    <mergeCell ref="H511:H515"/>
    <mergeCell ref="I511:I515"/>
    <mergeCell ref="M710:O710"/>
    <mergeCell ref="P711:P715"/>
    <mergeCell ref="M715:O715"/>
    <mergeCell ref="A701:A705"/>
    <mergeCell ref="B701:B705"/>
    <mergeCell ref="C701:C705"/>
    <mergeCell ref="J511:J515"/>
    <mergeCell ref="K511:K514"/>
    <mergeCell ref="L511:L514"/>
    <mergeCell ref="P511:P515"/>
    <mergeCell ref="M515:O515"/>
    <mergeCell ref="E701:E705"/>
    <mergeCell ref="F701:F705"/>
    <mergeCell ref="G701:G705"/>
    <mergeCell ref="H701:H705"/>
    <mergeCell ref="A521:A525"/>
    <mergeCell ref="B521:B525"/>
    <mergeCell ref="C521:C525"/>
    <mergeCell ref="AD761:AD763"/>
    <mergeCell ref="M765:O765"/>
    <mergeCell ref="Y765:AA765"/>
    <mergeCell ref="AD751:AD753"/>
    <mergeCell ref="A751:A755"/>
    <mergeCell ref="P751:P755"/>
    <mergeCell ref="M755:O755"/>
    <mergeCell ref="Y755:AA755"/>
    <mergeCell ref="A756:A760"/>
    <mergeCell ref="B756:B760"/>
    <mergeCell ref="C756:C760"/>
    <mergeCell ref="D756:D760"/>
    <mergeCell ref="E756:E760"/>
    <mergeCell ref="F756:F760"/>
    <mergeCell ref="G756:G760"/>
    <mergeCell ref="H756:H760"/>
    <mergeCell ref="I756:I760"/>
    <mergeCell ref="J756:J760"/>
    <mergeCell ref="K756:K760"/>
    <mergeCell ref="L756:L760"/>
    <mergeCell ref="P756:P760"/>
    <mergeCell ref="AD756:AD758"/>
    <mergeCell ref="M760:O760"/>
    <mergeCell ref="Y760:AA760"/>
    <mergeCell ref="A761:A765"/>
    <mergeCell ref="B761:B765"/>
    <mergeCell ref="C761:C765"/>
    <mergeCell ref="D761:D765"/>
    <mergeCell ref="E761:E765"/>
    <mergeCell ref="F761:F765"/>
    <mergeCell ref="G761:G765"/>
    <mergeCell ref="H761:H765"/>
    <mergeCell ref="A791:A795"/>
    <mergeCell ref="B791:B795"/>
    <mergeCell ref="C791:C795"/>
    <mergeCell ref="D791:D795"/>
    <mergeCell ref="E791:E795"/>
    <mergeCell ref="F791:F795"/>
    <mergeCell ref="G791:G795"/>
    <mergeCell ref="H791:H795"/>
    <mergeCell ref="I791:I795"/>
    <mergeCell ref="J791:J795"/>
    <mergeCell ref="K791:K795"/>
    <mergeCell ref="L791:L795"/>
    <mergeCell ref="P791:P795"/>
    <mergeCell ref="M795:O795"/>
    <mergeCell ref="D781:D785"/>
    <mergeCell ref="E781:E785"/>
    <mergeCell ref="F781:F785"/>
    <mergeCell ref="G781:G785"/>
    <mergeCell ref="H781:H785"/>
    <mergeCell ref="I781:I785"/>
    <mergeCell ref="L781:L785"/>
    <mergeCell ref="Y710:AA710"/>
    <mergeCell ref="L726:L730"/>
    <mergeCell ref="K701:K705"/>
    <mergeCell ref="L701:L705"/>
    <mergeCell ref="P696:P700"/>
    <mergeCell ref="M700:O700"/>
    <mergeCell ref="Y700:AA700"/>
    <mergeCell ref="P726:P730"/>
    <mergeCell ref="M730:O730"/>
    <mergeCell ref="Y730:AA730"/>
    <mergeCell ref="I701:I705"/>
    <mergeCell ref="K721:K725"/>
    <mergeCell ref="L721:L725"/>
    <mergeCell ref="P721:P725"/>
    <mergeCell ref="M725:O725"/>
    <mergeCell ref="Y725:AA725"/>
    <mergeCell ref="K706:K710"/>
    <mergeCell ref="L706:L710"/>
    <mergeCell ref="P706:P710"/>
    <mergeCell ref="L716:L720"/>
    <mergeCell ref="P716:P720"/>
    <mergeCell ref="M720:O720"/>
    <mergeCell ref="Y720:AA720"/>
    <mergeCell ref="L696:L700"/>
    <mergeCell ref="H381:H385"/>
    <mergeCell ref="I381:I385"/>
    <mergeCell ref="J381:J385"/>
    <mergeCell ref="K381:K385"/>
    <mergeCell ref="L381:L385"/>
    <mergeCell ref="P381:P385"/>
    <mergeCell ref="M385:O385"/>
    <mergeCell ref="Y385:AA385"/>
    <mergeCell ref="P356:P360"/>
    <mergeCell ref="M360:O360"/>
    <mergeCell ref="Y360:AA360"/>
    <mergeCell ref="H366:H370"/>
    <mergeCell ref="I366:I370"/>
    <mergeCell ref="J366:J370"/>
    <mergeCell ref="K366:K370"/>
    <mergeCell ref="L366:L370"/>
    <mergeCell ref="P366:P370"/>
    <mergeCell ref="M370:O370"/>
    <mergeCell ref="Y370:AA370"/>
    <mergeCell ref="M375:O375"/>
    <mergeCell ref="Y375:AA375"/>
    <mergeCell ref="K371:K375"/>
    <mergeCell ref="L371:L375"/>
    <mergeCell ref="A721:A725"/>
    <mergeCell ref="B721:B725"/>
    <mergeCell ref="H721:H725"/>
    <mergeCell ref="I721:I725"/>
    <mergeCell ref="J721:J725"/>
    <mergeCell ref="A711:A715"/>
    <mergeCell ref="E716:E720"/>
    <mergeCell ref="F716:F720"/>
    <mergeCell ref="G716:G720"/>
    <mergeCell ref="H716:H720"/>
    <mergeCell ref="I716:I720"/>
    <mergeCell ref="J716:J720"/>
    <mergeCell ref="K716:K720"/>
    <mergeCell ref="H711:H715"/>
    <mergeCell ref="I711:I715"/>
    <mergeCell ref="J711:J715"/>
    <mergeCell ref="K711:K715"/>
    <mergeCell ref="B711:B715"/>
    <mergeCell ref="C711:C715"/>
    <mergeCell ref="D711:D715"/>
    <mergeCell ref="E711:E715"/>
    <mergeCell ref="F711:F715"/>
    <mergeCell ref="G711:G715"/>
    <mergeCell ref="A716:A720"/>
    <mergeCell ref="B716:B720"/>
    <mergeCell ref="C716:C720"/>
    <mergeCell ref="D716:D720"/>
    <mergeCell ref="A381:A385"/>
    <mergeCell ref="B381:B385"/>
    <mergeCell ref="C381:C385"/>
    <mergeCell ref="D381:D385"/>
    <mergeCell ref="E381:E385"/>
    <mergeCell ref="F381:F385"/>
    <mergeCell ref="P206:P210"/>
    <mergeCell ref="M210:O210"/>
    <mergeCell ref="Y210:AA210"/>
    <mergeCell ref="A211:A215"/>
    <mergeCell ref="B211:B215"/>
    <mergeCell ref="C211:C215"/>
    <mergeCell ref="D211:D215"/>
    <mergeCell ref="E211:E215"/>
    <mergeCell ref="F211:F215"/>
    <mergeCell ref="G211:G215"/>
    <mergeCell ref="H211:H215"/>
    <mergeCell ref="I211:I215"/>
    <mergeCell ref="J211:J215"/>
    <mergeCell ref="G336:G340"/>
    <mergeCell ref="H336:H340"/>
    <mergeCell ref="I336:I340"/>
    <mergeCell ref="J336:J340"/>
    <mergeCell ref="K336:K340"/>
    <mergeCell ref="L336:L340"/>
    <mergeCell ref="D346:D350"/>
    <mergeCell ref="E346:E350"/>
    <mergeCell ref="F346:F350"/>
    <mergeCell ref="G346:G350"/>
    <mergeCell ref="H346:H350"/>
    <mergeCell ref="I346:I350"/>
    <mergeCell ref="J316:J320"/>
    <mergeCell ref="D701:D705"/>
    <mergeCell ref="F501:F505"/>
    <mergeCell ref="G501:G505"/>
    <mergeCell ref="L501:L504"/>
    <mergeCell ref="A216:A220"/>
    <mergeCell ref="B216:B220"/>
    <mergeCell ref="C216:C220"/>
    <mergeCell ref="D216:D220"/>
    <mergeCell ref="E216:E220"/>
    <mergeCell ref="F216:F220"/>
    <mergeCell ref="G216:G220"/>
    <mergeCell ref="H216:H220"/>
    <mergeCell ref="I216:I220"/>
    <mergeCell ref="J216:J220"/>
    <mergeCell ref="K216:K220"/>
    <mergeCell ref="A206:A210"/>
    <mergeCell ref="B206:B210"/>
    <mergeCell ref="C206:C210"/>
    <mergeCell ref="D206:D210"/>
    <mergeCell ref="E206:E210"/>
    <mergeCell ref="F206:F210"/>
    <mergeCell ref="G206:G210"/>
    <mergeCell ref="H206:H210"/>
    <mergeCell ref="I206:I210"/>
    <mergeCell ref="J206:J210"/>
    <mergeCell ref="K206:K210"/>
    <mergeCell ref="L206:L210"/>
    <mergeCell ref="L216:L220"/>
    <mergeCell ref="G361:G365"/>
    <mergeCell ref="H361:H365"/>
    <mergeCell ref="I361:I365"/>
    <mergeCell ref="J361:J365"/>
    <mergeCell ref="B316:B320"/>
    <mergeCell ref="C316:C320"/>
    <mergeCell ref="K301:K305"/>
    <mergeCell ref="J461:J465"/>
    <mergeCell ref="G456:G460"/>
    <mergeCell ref="J446:J450"/>
    <mergeCell ref="D326:D330"/>
    <mergeCell ref="P211:P215"/>
    <mergeCell ref="M215:O215"/>
    <mergeCell ref="Y215:AA215"/>
    <mergeCell ref="M805:O805"/>
    <mergeCell ref="Y805:AA805"/>
    <mergeCell ref="A796:A800"/>
    <mergeCell ref="B796:L800"/>
    <mergeCell ref="P796:P800"/>
    <mergeCell ref="M800:O800"/>
    <mergeCell ref="Y800:AA800"/>
    <mergeCell ref="K741:K745"/>
    <mergeCell ref="L741:L745"/>
    <mergeCell ref="P741:P745"/>
    <mergeCell ref="M745:O745"/>
    <mergeCell ref="Y745:AA745"/>
    <mergeCell ref="C721:C725"/>
    <mergeCell ref="D721:D725"/>
    <mergeCell ref="E721:E725"/>
    <mergeCell ref="F721:F725"/>
    <mergeCell ref="G721:G725"/>
    <mergeCell ref="A726:A730"/>
    <mergeCell ref="B726:B730"/>
    <mergeCell ref="H371:H375"/>
    <mergeCell ref="I371:I375"/>
    <mergeCell ref="J371:J375"/>
    <mergeCell ref="C726:C730"/>
    <mergeCell ref="D726:D730"/>
    <mergeCell ref="E726:E730"/>
    <mergeCell ref="F726:F730"/>
    <mergeCell ref="G726:G730"/>
    <mergeCell ref="H726:H730"/>
    <mergeCell ref="I726:I730"/>
    <mergeCell ref="J726:J730"/>
    <mergeCell ref="Y715:AA715"/>
    <mergeCell ref="K696:K700"/>
    <mergeCell ref="C836:C840"/>
    <mergeCell ref="D836:D840"/>
    <mergeCell ref="E836:E840"/>
    <mergeCell ref="F836:F840"/>
    <mergeCell ref="G836:G840"/>
    <mergeCell ref="H836:H840"/>
    <mergeCell ref="I836:I840"/>
    <mergeCell ref="J836:J840"/>
    <mergeCell ref="K836:K840"/>
    <mergeCell ref="L836:L840"/>
    <mergeCell ref="J831:J835"/>
    <mergeCell ref="K831:K835"/>
    <mergeCell ref="L831:L835"/>
    <mergeCell ref="P831:P835"/>
    <mergeCell ref="M835:O835"/>
    <mergeCell ref="K811:K815"/>
    <mergeCell ref="L811:L815"/>
    <mergeCell ref="M705:O705"/>
    <mergeCell ref="J826:J830"/>
    <mergeCell ref="K826:K830"/>
    <mergeCell ref="L826:L830"/>
    <mergeCell ref="P826:P830"/>
    <mergeCell ref="A741:A745"/>
    <mergeCell ref="B741:B745"/>
    <mergeCell ref="C741:C745"/>
    <mergeCell ref="D741:D745"/>
    <mergeCell ref="E741:E745"/>
    <mergeCell ref="F741:F745"/>
    <mergeCell ref="J741:J745"/>
    <mergeCell ref="P836:P840"/>
    <mergeCell ref="M840:O840"/>
    <mergeCell ref="P811:P815"/>
    <mergeCell ref="M815:O815"/>
    <mergeCell ref="D816:D820"/>
    <mergeCell ref="E816:E820"/>
    <mergeCell ref="F816:F820"/>
    <mergeCell ref="G816:G820"/>
    <mergeCell ref="H816:H820"/>
    <mergeCell ref="I816:I820"/>
    <mergeCell ref="J816:J820"/>
    <mergeCell ref="K816:K820"/>
    <mergeCell ref="L816:L820"/>
    <mergeCell ref="P816:P820"/>
    <mergeCell ref="M820:O820"/>
    <mergeCell ref="A821:A825"/>
    <mergeCell ref="A831:A835"/>
    <mergeCell ref="B831:B835"/>
    <mergeCell ref="C831:C835"/>
    <mergeCell ref="D831:D835"/>
    <mergeCell ref="E831:E835"/>
    <mergeCell ref="F831:F835"/>
    <mergeCell ref="G831:G835"/>
    <mergeCell ref="H831:H835"/>
    <mergeCell ref="I831:I835"/>
    <mergeCell ref="A836:A840"/>
    <mergeCell ref="B836:B840"/>
    <mergeCell ref="Y840:AA840"/>
    <mergeCell ref="D811:D815"/>
    <mergeCell ref="E811:E815"/>
    <mergeCell ref="F811:F815"/>
    <mergeCell ref="H331:H335"/>
    <mergeCell ref="I331:I335"/>
    <mergeCell ref="J331:J335"/>
    <mergeCell ref="K331:K335"/>
    <mergeCell ref="L331:L335"/>
    <mergeCell ref="P331:P335"/>
    <mergeCell ref="M335:O335"/>
    <mergeCell ref="Y335:AA335"/>
    <mergeCell ref="G811:G815"/>
    <mergeCell ref="H811:H815"/>
    <mergeCell ref="A801:A805"/>
    <mergeCell ref="B801:B805"/>
    <mergeCell ref="C801:C805"/>
    <mergeCell ref="D801:D805"/>
    <mergeCell ref="E801:E805"/>
    <mergeCell ref="F801:F805"/>
    <mergeCell ref="G801:G805"/>
    <mergeCell ref="H801:H805"/>
    <mergeCell ref="I801:I805"/>
    <mergeCell ref="J801:J805"/>
    <mergeCell ref="K801:K805"/>
    <mergeCell ref="A811:A815"/>
    <mergeCell ref="B811:B815"/>
    <mergeCell ref="C811:C815"/>
    <mergeCell ref="I811:I815"/>
    <mergeCell ref="J811:J815"/>
    <mergeCell ref="F691:F695"/>
    <mergeCell ref="G691:G695"/>
    <mergeCell ref="H691:H695"/>
    <mergeCell ref="I691:I695"/>
    <mergeCell ref="Y810:AA810"/>
    <mergeCell ref="P806:P810"/>
    <mergeCell ref="M810:O810"/>
    <mergeCell ref="Y835:AA835"/>
    <mergeCell ref="A826:A830"/>
    <mergeCell ref="B826:B830"/>
    <mergeCell ref="C826:C830"/>
    <mergeCell ref="D826:D830"/>
    <mergeCell ref="E826:E830"/>
    <mergeCell ref="F826:F830"/>
    <mergeCell ref="G826:G830"/>
    <mergeCell ref="H826:H830"/>
    <mergeCell ref="I826:I830"/>
    <mergeCell ref="A816:A820"/>
    <mergeCell ref="B816:B820"/>
    <mergeCell ref="C816:C820"/>
    <mergeCell ref="A806:A810"/>
    <mergeCell ref="B806:B810"/>
    <mergeCell ref="K726:K730"/>
    <mergeCell ref="E731:E735"/>
    <mergeCell ref="A781:A785"/>
    <mergeCell ref="B781:B785"/>
    <mergeCell ref="C781:C785"/>
    <mergeCell ref="F731:F735"/>
    <mergeCell ref="G731:G735"/>
    <mergeCell ref="H731:H735"/>
    <mergeCell ref="I731:I735"/>
    <mergeCell ref="J731:J735"/>
    <mergeCell ref="M465:O465"/>
    <mergeCell ref="F451:F455"/>
    <mergeCell ref="H451:H455"/>
    <mergeCell ref="D456:D460"/>
    <mergeCell ref="E456:E460"/>
    <mergeCell ref="G451:G455"/>
    <mergeCell ref="L711:L715"/>
    <mergeCell ref="H351:H355"/>
    <mergeCell ref="A706:A710"/>
    <mergeCell ref="B706:B710"/>
    <mergeCell ref="C706:C710"/>
    <mergeCell ref="D706:D710"/>
    <mergeCell ref="E706:E710"/>
    <mergeCell ref="F706:F710"/>
    <mergeCell ref="G706:G710"/>
    <mergeCell ref="H706:H710"/>
    <mergeCell ref="I706:I710"/>
    <mergeCell ref="J706:J710"/>
    <mergeCell ref="A696:A700"/>
    <mergeCell ref="B696:B700"/>
    <mergeCell ref="C696:C700"/>
    <mergeCell ref="D696:D700"/>
    <mergeCell ref="E696:E700"/>
    <mergeCell ref="F696:F700"/>
    <mergeCell ref="G696:G700"/>
    <mergeCell ref="H696:H700"/>
    <mergeCell ref="I696:I700"/>
    <mergeCell ref="J696:J700"/>
    <mergeCell ref="A361:A365"/>
    <mergeCell ref="B361:B365"/>
    <mergeCell ref="C361:C365"/>
    <mergeCell ref="D361:D365"/>
    <mergeCell ref="H436:H440"/>
    <mergeCell ref="I436:I440"/>
    <mergeCell ref="K361:K365"/>
    <mergeCell ref="L361:L365"/>
    <mergeCell ref="M365:O365"/>
    <mergeCell ref="E361:E365"/>
    <mergeCell ref="F361:F365"/>
    <mergeCell ref="L356:L360"/>
    <mergeCell ref="H376:H380"/>
    <mergeCell ref="I376:I380"/>
    <mergeCell ref="J376:J380"/>
    <mergeCell ref="K376:K380"/>
    <mergeCell ref="L376:L380"/>
    <mergeCell ref="E501:E505"/>
    <mergeCell ref="D671:D675"/>
    <mergeCell ref="E671:E675"/>
    <mergeCell ref="B661:B665"/>
    <mergeCell ref="K661:K665"/>
    <mergeCell ref="L661:L665"/>
    <mergeCell ref="J431:J435"/>
    <mergeCell ref="G461:G465"/>
    <mergeCell ref="D436:D440"/>
    <mergeCell ref="F441:F445"/>
    <mergeCell ref="E486:E490"/>
    <mergeCell ref="B506:B510"/>
    <mergeCell ref="C506:C510"/>
    <mergeCell ref="L536:L540"/>
    <mergeCell ref="F486:F490"/>
    <mergeCell ref="H606:H610"/>
    <mergeCell ref="I606:I610"/>
    <mergeCell ref="J606:J610"/>
    <mergeCell ref="K606:K610"/>
    <mergeCell ref="Y675:AA675"/>
    <mergeCell ref="K506:K509"/>
    <mergeCell ref="L506:L509"/>
    <mergeCell ref="P526:P530"/>
    <mergeCell ref="A681:A685"/>
    <mergeCell ref="B681:B685"/>
    <mergeCell ref="P346:P350"/>
    <mergeCell ref="Y350:AA350"/>
    <mergeCell ref="A351:A355"/>
    <mergeCell ref="B351:B355"/>
    <mergeCell ref="C351:C355"/>
    <mergeCell ref="I351:I355"/>
    <mergeCell ref="J351:J355"/>
    <mergeCell ref="K351:K355"/>
    <mergeCell ref="L351:L355"/>
    <mergeCell ref="A346:A350"/>
    <mergeCell ref="B346:B350"/>
    <mergeCell ref="C346:C350"/>
    <mergeCell ref="P361:P365"/>
    <mergeCell ref="Y365:AA365"/>
    <mergeCell ref="P351:P355"/>
    <mergeCell ref="M355:O355"/>
    <mergeCell ref="Y355:AA355"/>
    <mergeCell ref="J456:J460"/>
    <mergeCell ref="J451:J455"/>
    <mergeCell ref="I451:I455"/>
    <mergeCell ref="Y495:AA495"/>
    <mergeCell ref="Y500:AA500"/>
    <mergeCell ref="B491:B495"/>
    <mergeCell ref="A496:A500"/>
    <mergeCell ref="D491:D495"/>
    <mergeCell ref="P431:P435"/>
    <mergeCell ref="D686:D690"/>
    <mergeCell ref="E686:E690"/>
    <mergeCell ref="F686:F690"/>
    <mergeCell ref="G686:G690"/>
    <mergeCell ref="H686:H690"/>
    <mergeCell ref="I686:I690"/>
    <mergeCell ref="J686:J690"/>
    <mergeCell ref="K686:K690"/>
    <mergeCell ref="L686:L690"/>
    <mergeCell ref="P686:P690"/>
    <mergeCell ref="M690:O690"/>
    <mergeCell ref="Y690:AA690"/>
    <mergeCell ref="C681:C685"/>
    <mergeCell ref="D681:D685"/>
    <mergeCell ref="P501:P505"/>
    <mergeCell ref="M505:O505"/>
    <mergeCell ref="Y505:AA505"/>
    <mergeCell ref="Y670:AA670"/>
    <mergeCell ref="M530:O530"/>
    <mergeCell ref="Y530:AA530"/>
    <mergeCell ref="B526:L530"/>
    <mergeCell ref="I506:I510"/>
    <mergeCell ref="J506:J510"/>
    <mergeCell ref="P506:P510"/>
    <mergeCell ref="M510:O510"/>
    <mergeCell ref="Y510:AA510"/>
    <mergeCell ref="I531:I535"/>
    <mergeCell ref="J531:J535"/>
    <mergeCell ref="K531:K535"/>
    <mergeCell ref="L531:L535"/>
    <mergeCell ref="P531:P535"/>
    <mergeCell ref="M535:O535"/>
    <mergeCell ref="J691:J695"/>
    <mergeCell ref="K691:K695"/>
    <mergeCell ref="L691:L695"/>
    <mergeCell ref="P691:P695"/>
    <mergeCell ref="M695:O695"/>
    <mergeCell ref="A666:A670"/>
    <mergeCell ref="B666:B670"/>
    <mergeCell ref="C666:C670"/>
    <mergeCell ref="D666:D670"/>
    <mergeCell ref="E666:E670"/>
    <mergeCell ref="F666:F670"/>
    <mergeCell ref="G666:G670"/>
    <mergeCell ref="H666:H670"/>
    <mergeCell ref="I666:I670"/>
    <mergeCell ref="J666:J670"/>
    <mergeCell ref="K666:K670"/>
    <mergeCell ref="L666:L670"/>
    <mergeCell ref="P666:P670"/>
    <mergeCell ref="M670:O670"/>
    <mergeCell ref="A686:A690"/>
    <mergeCell ref="C671:C675"/>
    <mergeCell ref="F671:F675"/>
    <mergeCell ref="G671:G675"/>
    <mergeCell ref="H671:H675"/>
    <mergeCell ref="I671:I675"/>
    <mergeCell ref="J671:J675"/>
    <mergeCell ref="K671:K675"/>
    <mergeCell ref="L671:L675"/>
    <mergeCell ref="P671:P675"/>
    <mergeCell ref="M675:O675"/>
    <mergeCell ref="B686:B690"/>
    <mergeCell ref="C686:C690"/>
    <mergeCell ref="Y695:AA695"/>
    <mergeCell ref="A676:A680"/>
    <mergeCell ref="B676:B680"/>
    <mergeCell ref="C676:C680"/>
    <mergeCell ref="D676:D680"/>
    <mergeCell ref="E676:E680"/>
    <mergeCell ref="F676:F680"/>
    <mergeCell ref="G676:G680"/>
    <mergeCell ref="H676:H680"/>
    <mergeCell ref="I676:I680"/>
    <mergeCell ref="J676:J680"/>
    <mergeCell ref="K676:K680"/>
    <mergeCell ref="L676:L680"/>
    <mergeCell ref="P676:P680"/>
    <mergeCell ref="M680:O680"/>
    <mergeCell ref="Y680:AA680"/>
    <mergeCell ref="E681:E685"/>
    <mergeCell ref="F681:F685"/>
    <mergeCell ref="G681:G685"/>
    <mergeCell ref="H681:H685"/>
    <mergeCell ref="I681:I685"/>
    <mergeCell ref="J681:J685"/>
    <mergeCell ref="K681:K685"/>
    <mergeCell ref="L681:L685"/>
    <mergeCell ref="P681:P685"/>
    <mergeCell ref="M685:O685"/>
    <mergeCell ref="Y685:AA685"/>
    <mergeCell ref="A691:A695"/>
    <mergeCell ref="B691:B695"/>
    <mergeCell ref="C691:C695"/>
    <mergeCell ref="D691:D695"/>
    <mergeCell ref="E691:E695"/>
    <mergeCell ref="AD51:AD54"/>
    <mergeCell ref="AD56:AD59"/>
    <mergeCell ref="C491:C495"/>
    <mergeCell ref="M495:O495"/>
    <mergeCell ref="M500:O500"/>
    <mergeCell ref="Y430:AA430"/>
    <mergeCell ref="J436:J440"/>
    <mergeCell ref="P426:P430"/>
    <mergeCell ref="M430:O430"/>
    <mergeCell ref="K431:K435"/>
    <mergeCell ref="P446:P450"/>
    <mergeCell ref="P451:P455"/>
    <mergeCell ref="P456:P460"/>
    <mergeCell ref="P461:P465"/>
    <mergeCell ref="Y470:AA470"/>
    <mergeCell ref="K466:K470"/>
    <mergeCell ref="Y220:AA220"/>
    <mergeCell ref="P216:P220"/>
    <mergeCell ref="M220:O220"/>
    <mergeCell ref="C356:C360"/>
    <mergeCell ref="D356:D360"/>
    <mergeCell ref="E356:E360"/>
    <mergeCell ref="F356:F360"/>
    <mergeCell ref="G356:G360"/>
    <mergeCell ref="H356:H360"/>
    <mergeCell ref="I356:I360"/>
    <mergeCell ref="J356:J360"/>
    <mergeCell ref="K356:K360"/>
    <mergeCell ref="I461:I465"/>
    <mergeCell ref="M450:O450"/>
    <mergeCell ref="Y325:AA325"/>
    <mergeCell ref="G441:G445"/>
    <mergeCell ref="AD276:AD279"/>
    <mergeCell ref="A491:A495"/>
    <mergeCell ref="F491:F495"/>
    <mergeCell ref="A536:A540"/>
    <mergeCell ref="B536:B540"/>
    <mergeCell ref="C536:C540"/>
    <mergeCell ref="Y705:AA705"/>
    <mergeCell ref="Y475:AA475"/>
    <mergeCell ref="Y650:AA650"/>
    <mergeCell ref="J481:J485"/>
    <mergeCell ref="J486:J490"/>
    <mergeCell ref="Y445:AA445"/>
    <mergeCell ref="Y450:AA450"/>
    <mergeCell ref="Y455:AA455"/>
    <mergeCell ref="Y460:AA460"/>
    <mergeCell ref="Y465:AA465"/>
    <mergeCell ref="M435:O435"/>
    <mergeCell ref="Y320:AA320"/>
    <mergeCell ref="P291:P295"/>
    <mergeCell ref="Y480:AA480"/>
    <mergeCell ref="Y485:AA485"/>
    <mergeCell ref="Y490:AA490"/>
    <mergeCell ref="P486:P490"/>
    <mergeCell ref="P476:P480"/>
    <mergeCell ref="P481:P485"/>
    <mergeCell ref="J496:J500"/>
    <mergeCell ref="A671:A675"/>
    <mergeCell ref="B671:B675"/>
    <mergeCell ref="Y280:AA280"/>
    <mergeCell ref="Y285:AA285"/>
    <mergeCell ref="Y290:AA290"/>
    <mergeCell ref="Y295:AA295"/>
    <mergeCell ref="Y15:AA15"/>
    <mergeCell ref="M490:O490"/>
    <mergeCell ref="F186:F190"/>
    <mergeCell ref="G186:G190"/>
    <mergeCell ref="H186:H190"/>
    <mergeCell ref="I186:I190"/>
    <mergeCell ref="J186:J190"/>
    <mergeCell ref="K186:K190"/>
    <mergeCell ref="L186:L190"/>
    <mergeCell ref="P186:P190"/>
    <mergeCell ref="M190:O190"/>
    <mergeCell ref="Y190:AA190"/>
    <mergeCell ref="Y115:AA115"/>
    <mergeCell ref="H316:H320"/>
    <mergeCell ref="I316:I320"/>
    <mergeCell ref="I281:I285"/>
    <mergeCell ref="L281:L285"/>
    <mergeCell ref="P281:P285"/>
    <mergeCell ref="M455:O455"/>
    <mergeCell ref="K256:K260"/>
    <mergeCell ref="L326:L330"/>
    <mergeCell ref="P326:P330"/>
    <mergeCell ref="M330:O330"/>
    <mergeCell ref="J291:J295"/>
    <mergeCell ref="K291:K295"/>
    <mergeCell ref="Y315:AA315"/>
    <mergeCell ref="P306:P310"/>
    <mergeCell ref="P316:P320"/>
    <mergeCell ref="G311:G315"/>
    <mergeCell ref="J441:J445"/>
    <mergeCell ref="P336:P340"/>
    <mergeCell ref="Y340:AA340"/>
    <mergeCell ref="L431:L435"/>
    <mergeCell ref="M320:O320"/>
    <mergeCell ref="B326:B330"/>
    <mergeCell ref="C326:C330"/>
    <mergeCell ref="Y435:AA435"/>
    <mergeCell ref="G396:G400"/>
    <mergeCell ref="H396:H400"/>
    <mergeCell ref="I396:I400"/>
    <mergeCell ref="J396:J400"/>
    <mergeCell ref="K396:K400"/>
    <mergeCell ref="L396:L400"/>
    <mergeCell ref="P396:P400"/>
    <mergeCell ref="M400:O400"/>
    <mergeCell ref="Y400:AA400"/>
    <mergeCell ref="Y410:AA410"/>
    <mergeCell ref="M425:O425"/>
    <mergeCell ref="Y425:AA425"/>
    <mergeCell ref="F396:F400"/>
    <mergeCell ref="M325:O325"/>
    <mergeCell ref="B376:B380"/>
    <mergeCell ref="C376:C380"/>
    <mergeCell ref="D376:D380"/>
    <mergeCell ref="E376:E380"/>
    <mergeCell ref="F376:F380"/>
    <mergeCell ref="G376:G380"/>
    <mergeCell ref="D336:D340"/>
    <mergeCell ref="E336:E340"/>
    <mergeCell ref="F336:F340"/>
    <mergeCell ref="E326:E330"/>
    <mergeCell ref="J326:J330"/>
    <mergeCell ref="K326:K330"/>
    <mergeCell ref="P371:P375"/>
    <mergeCell ref="H311:H315"/>
    <mergeCell ref="Y440:AA440"/>
    <mergeCell ref="I291:I295"/>
    <mergeCell ref="Y305:AA305"/>
    <mergeCell ref="H321:H325"/>
    <mergeCell ref="I321:I325"/>
    <mergeCell ref="J321:J325"/>
    <mergeCell ref="K321:K325"/>
    <mergeCell ref="L321:L325"/>
    <mergeCell ref="M340:O340"/>
    <mergeCell ref="D331:D335"/>
    <mergeCell ref="L286:L290"/>
    <mergeCell ref="P286:P290"/>
    <mergeCell ref="J346:J350"/>
    <mergeCell ref="K346:K350"/>
    <mergeCell ref="L346:L350"/>
    <mergeCell ref="M350:O350"/>
    <mergeCell ref="H326:H330"/>
    <mergeCell ref="D351:D355"/>
    <mergeCell ref="E351:E355"/>
    <mergeCell ref="F351:F355"/>
    <mergeCell ref="G436:G440"/>
    <mergeCell ref="G431:G435"/>
    <mergeCell ref="F416:F420"/>
    <mergeCell ref="G416:G420"/>
    <mergeCell ref="H341:H345"/>
    <mergeCell ref="I341:I345"/>
    <mergeCell ref="J341:J345"/>
    <mergeCell ref="K341:K345"/>
    <mergeCell ref="L341:L345"/>
    <mergeCell ref="P341:P345"/>
    <mergeCell ref="M345:O345"/>
    <mergeCell ref="P181:P185"/>
    <mergeCell ref="P161:P165"/>
    <mergeCell ref="J161:J165"/>
    <mergeCell ref="J141:J145"/>
    <mergeCell ref="K141:K145"/>
    <mergeCell ref="L141:L145"/>
    <mergeCell ref="K166:K170"/>
    <mergeCell ref="L166:L170"/>
    <mergeCell ref="P191:P195"/>
    <mergeCell ref="M195:O195"/>
    <mergeCell ref="P171:P175"/>
    <mergeCell ref="E151:E155"/>
    <mergeCell ref="G321:G325"/>
    <mergeCell ref="I286:I290"/>
    <mergeCell ref="F276:F280"/>
    <mergeCell ref="G276:G280"/>
    <mergeCell ref="M280:O280"/>
    <mergeCell ref="G181:G185"/>
    <mergeCell ref="H181:H185"/>
    <mergeCell ref="K181:K185"/>
    <mergeCell ref="L201:L205"/>
    <mergeCell ref="M315:O315"/>
    <mergeCell ref="M275:O275"/>
    <mergeCell ref="L306:L310"/>
    <mergeCell ref="K191:K195"/>
    <mergeCell ref="L191:L195"/>
    <mergeCell ref="L316:L320"/>
    <mergeCell ref="P201:P205"/>
    <mergeCell ref="M205:O205"/>
    <mergeCell ref="K231:K235"/>
    <mergeCell ref="K211:K215"/>
    <mergeCell ref="L211:L215"/>
    <mergeCell ref="Y195:AA195"/>
    <mergeCell ref="J191:J195"/>
    <mergeCell ref="Y275:AA275"/>
    <mergeCell ref="M260:O260"/>
    <mergeCell ref="Y175:AA175"/>
    <mergeCell ref="Y180:AA180"/>
    <mergeCell ref="P251:P255"/>
    <mergeCell ref="Y255:AA255"/>
    <mergeCell ref="Y260:AA260"/>
    <mergeCell ref="Y185:AA185"/>
    <mergeCell ref="P66:P70"/>
    <mergeCell ref="P71:P75"/>
    <mergeCell ref="P76:P80"/>
    <mergeCell ref="P81:P85"/>
    <mergeCell ref="P86:P90"/>
    <mergeCell ref="Y100:AA100"/>
    <mergeCell ref="Y105:AA105"/>
    <mergeCell ref="Y135:AA135"/>
    <mergeCell ref="P121:P125"/>
    <mergeCell ref="Y150:AA150"/>
    <mergeCell ref="Y155:AA155"/>
    <mergeCell ref="Y160:AA160"/>
    <mergeCell ref="P136:P140"/>
    <mergeCell ref="P91:P95"/>
    <mergeCell ref="P96:P100"/>
    <mergeCell ref="P101:P105"/>
    <mergeCell ref="P106:P110"/>
    <mergeCell ref="Y120:AA120"/>
    <mergeCell ref="Y125:AA125"/>
    <mergeCell ref="Y130:AA130"/>
    <mergeCell ref="P176:P180"/>
    <mergeCell ref="P156:P160"/>
    <mergeCell ref="K46:K50"/>
    <mergeCell ref="L46:L50"/>
    <mergeCell ref="J86:J90"/>
    <mergeCell ref="K51:K55"/>
    <mergeCell ref="L86:L90"/>
    <mergeCell ref="K106:K110"/>
    <mergeCell ref="L106:L110"/>
    <mergeCell ref="M130:O130"/>
    <mergeCell ref="M135:O135"/>
    <mergeCell ref="M140:O140"/>
    <mergeCell ref="M145:O145"/>
    <mergeCell ref="M180:O180"/>
    <mergeCell ref="Y165:AA165"/>
    <mergeCell ref="Y170:AA170"/>
    <mergeCell ref="L121:L125"/>
    <mergeCell ref="L156:L160"/>
    <mergeCell ref="J156:J160"/>
    <mergeCell ref="K156:K160"/>
    <mergeCell ref="L161:L165"/>
    <mergeCell ref="J116:J120"/>
    <mergeCell ref="K116:K120"/>
    <mergeCell ref="L116:L120"/>
    <mergeCell ref="P61:P65"/>
    <mergeCell ref="Y140:AA140"/>
    <mergeCell ref="Y145:AA145"/>
    <mergeCell ref="M175:O175"/>
    <mergeCell ref="L96:L100"/>
    <mergeCell ref="Y20:AA20"/>
    <mergeCell ref="Y25:AA25"/>
    <mergeCell ref="Y30:AA30"/>
    <mergeCell ref="Y35:AA35"/>
    <mergeCell ref="Y40:AA40"/>
    <mergeCell ref="Y45:AA45"/>
    <mergeCell ref="M30:O30"/>
    <mergeCell ref="M35:O35"/>
    <mergeCell ref="P116:P120"/>
    <mergeCell ref="M125:O125"/>
    <mergeCell ref="Y50:AA50"/>
    <mergeCell ref="Y55:AA55"/>
    <mergeCell ref="Y60:AA60"/>
    <mergeCell ref="Y65:AA65"/>
    <mergeCell ref="Y70:AA70"/>
    <mergeCell ref="Y75:AA75"/>
    <mergeCell ref="Y80:AA80"/>
    <mergeCell ref="Y85:AA85"/>
    <mergeCell ref="Y90:AA90"/>
    <mergeCell ref="Y95:AA95"/>
    <mergeCell ref="M55:O55"/>
    <mergeCell ref="Y110:AA110"/>
    <mergeCell ref="M95:O95"/>
    <mergeCell ref="M60:O60"/>
    <mergeCell ref="M65:O65"/>
    <mergeCell ref="M70:O70"/>
    <mergeCell ref="M75:O75"/>
    <mergeCell ref="M80:O80"/>
    <mergeCell ref="B251:L255"/>
    <mergeCell ref="B276:B280"/>
    <mergeCell ref="C276:C280"/>
    <mergeCell ref="D276:D280"/>
    <mergeCell ref="B96:B100"/>
    <mergeCell ref="C96:C100"/>
    <mergeCell ref="D96:D100"/>
    <mergeCell ref="K131:K135"/>
    <mergeCell ref="G151:G155"/>
    <mergeCell ref="H151:H155"/>
    <mergeCell ref="F111:F115"/>
    <mergeCell ref="M255:O255"/>
    <mergeCell ref="M100:O100"/>
    <mergeCell ref="M105:O105"/>
    <mergeCell ref="M110:O110"/>
    <mergeCell ref="M115:O115"/>
    <mergeCell ref="M120:O120"/>
    <mergeCell ref="L256:L260"/>
    <mergeCell ref="F156:F160"/>
    <mergeCell ref="G156:G160"/>
    <mergeCell ref="H156:H160"/>
    <mergeCell ref="I156:I160"/>
    <mergeCell ref="E276:E280"/>
    <mergeCell ref="B271:L275"/>
    <mergeCell ref="H116:H120"/>
    <mergeCell ref="I116:I120"/>
    <mergeCell ref="F161:F165"/>
    <mergeCell ref="M185:O185"/>
    <mergeCell ref="C186:C190"/>
    <mergeCell ref="E186:E190"/>
    <mergeCell ref="J96:J100"/>
    <mergeCell ref="K96:K100"/>
    <mergeCell ref="I311:I315"/>
    <mergeCell ref="E371:E375"/>
    <mergeCell ref="A141:A145"/>
    <mergeCell ref="B141:B145"/>
    <mergeCell ref="H461:H465"/>
    <mergeCell ref="A61:A65"/>
    <mergeCell ref="I146:I150"/>
    <mergeCell ref="J136:J140"/>
    <mergeCell ref="K136:K140"/>
    <mergeCell ref="L136:L140"/>
    <mergeCell ref="A86:A90"/>
    <mergeCell ref="B86:B90"/>
    <mergeCell ref="B71:B75"/>
    <mergeCell ref="C71:C75"/>
    <mergeCell ref="D71:D75"/>
    <mergeCell ref="E71:E75"/>
    <mergeCell ref="F71:F75"/>
    <mergeCell ref="G71:G75"/>
    <mergeCell ref="A66:A70"/>
    <mergeCell ref="B66:B70"/>
    <mergeCell ref="C66:C70"/>
    <mergeCell ref="D66:D70"/>
    <mergeCell ref="E66:E70"/>
    <mergeCell ref="C86:C90"/>
    <mergeCell ref="F66:F70"/>
    <mergeCell ref="G66:G70"/>
    <mergeCell ref="F96:F100"/>
    <mergeCell ref="G96:G100"/>
    <mergeCell ref="F101:F105"/>
    <mergeCell ref="G101:G105"/>
    <mergeCell ref="J166:J170"/>
    <mergeCell ref="L146:L150"/>
    <mergeCell ref="A136:A140"/>
    <mergeCell ref="A151:A155"/>
    <mergeCell ref="B151:B155"/>
    <mergeCell ref="C151:C155"/>
    <mergeCell ref="D151:D155"/>
    <mergeCell ref="I326:I330"/>
    <mergeCell ref="B426:L430"/>
    <mergeCell ref="M445:O445"/>
    <mergeCell ref="M460:O460"/>
    <mergeCell ref="H446:H450"/>
    <mergeCell ref="I446:I450"/>
    <mergeCell ref="I456:I460"/>
    <mergeCell ref="G446:G450"/>
    <mergeCell ref="I441:I445"/>
    <mergeCell ref="H101:H105"/>
    <mergeCell ref="I101:I105"/>
    <mergeCell ref="J101:J105"/>
    <mergeCell ref="K101:K105"/>
    <mergeCell ref="E136:E140"/>
    <mergeCell ref="F136:F140"/>
    <mergeCell ref="M160:O160"/>
    <mergeCell ref="M165:O165"/>
    <mergeCell ref="M170:O170"/>
    <mergeCell ref="G331:G335"/>
    <mergeCell ref="G351:G355"/>
    <mergeCell ref="B366:B370"/>
    <mergeCell ref="C366:C370"/>
    <mergeCell ref="D366:D370"/>
    <mergeCell ref="E366:E370"/>
    <mergeCell ref="F366:F370"/>
    <mergeCell ref="G366:G370"/>
    <mergeCell ref="A376:A380"/>
    <mergeCell ref="P496:P500"/>
    <mergeCell ref="B466:B470"/>
    <mergeCell ref="C466:C470"/>
    <mergeCell ref="D466:D470"/>
    <mergeCell ref="E466:E470"/>
    <mergeCell ref="F466:F470"/>
    <mergeCell ref="E476:E480"/>
    <mergeCell ref="F476:F480"/>
    <mergeCell ref="A481:A485"/>
    <mergeCell ref="A471:A475"/>
    <mergeCell ref="B471:B475"/>
    <mergeCell ref="C471:C475"/>
    <mergeCell ref="D471:D475"/>
    <mergeCell ref="E471:E475"/>
    <mergeCell ref="F471:F475"/>
    <mergeCell ref="D476:D480"/>
    <mergeCell ref="B481:B485"/>
    <mergeCell ref="A476:A480"/>
    <mergeCell ref="B476:B480"/>
    <mergeCell ref="C476:C480"/>
    <mergeCell ref="J491:J495"/>
    <mergeCell ref="G466:G470"/>
    <mergeCell ref="K481:K485"/>
    <mergeCell ref="L481:L485"/>
    <mergeCell ref="I466:I470"/>
    <mergeCell ref="H476:H480"/>
    <mergeCell ref="P466:P470"/>
    <mergeCell ref="G481:G485"/>
    <mergeCell ref="G476:G480"/>
    <mergeCell ref="G496:G500"/>
    <mergeCell ref="I491:I495"/>
    <mergeCell ref="H491:H495"/>
    <mergeCell ref="AD492:AD494"/>
    <mergeCell ref="J466:J470"/>
    <mergeCell ref="G491:G495"/>
    <mergeCell ref="G486:G490"/>
    <mergeCell ref="H466:H470"/>
    <mergeCell ref="H471:H475"/>
    <mergeCell ref="I471:I475"/>
    <mergeCell ref="H481:H485"/>
    <mergeCell ref="M470:O470"/>
    <mergeCell ref="M475:O475"/>
    <mergeCell ref="M480:O480"/>
    <mergeCell ref="M485:O485"/>
    <mergeCell ref="P471:P475"/>
    <mergeCell ref="I481:I485"/>
    <mergeCell ref="AD481:AD485"/>
    <mergeCell ref="P491:P495"/>
    <mergeCell ref="K476:K480"/>
    <mergeCell ref="L476:L480"/>
    <mergeCell ref="J471:J475"/>
    <mergeCell ref="J476:J480"/>
    <mergeCell ref="G471:G475"/>
    <mergeCell ref="K491:K495"/>
    <mergeCell ref="L491:L495"/>
    <mergeCell ref="K486:K490"/>
    <mergeCell ref="L486:L490"/>
    <mergeCell ref="I476:I480"/>
    <mergeCell ref="H486:H490"/>
    <mergeCell ref="I486:I490"/>
    <mergeCell ref="L466:L470"/>
    <mergeCell ref="F311:F315"/>
    <mergeCell ref="B451:B455"/>
    <mergeCell ref="C451:C455"/>
    <mergeCell ref="D451:D455"/>
    <mergeCell ref="B446:B450"/>
    <mergeCell ref="C446:C450"/>
    <mergeCell ref="D446:D450"/>
    <mergeCell ref="E446:E450"/>
    <mergeCell ref="E451:E455"/>
    <mergeCell ref="A446:A450"/>
    <mergeCell ref="A436:A440"/>
    <mergeCell ref="B436:B440"/>
    <mergeCell ref="C436:C440"/>
    <mergeCell ref="A336:A340"/>
    <mergeCell ref="B336:B340"/>
    <mergeCell ref="C336:C340"/>
    <mergeCell ref="A451:A455"/>
    <mergeCell ref="C431:C435"/>
    <mergeCell ref="F436:F440"/>
    <mergeCell ref="A331:A335"/>
    <mergeCell ref="B441:B445"/>
    <mergeCell ref="C441:C445"/>
    <mergeCell ref="D441:D445"/>
    <mergeCell ref="E441:E445"/>
    <mergeCell ref="B331:B335"/>
    <mergeCell ref="C331:C335"/>
    <mergeCell ref="E331:E335"/>
    <mergeCell ref="F331:F335"/>
    <mergeCell ref="D316:D320"/>
    <mergeCell ref="E316:E320"/>
    <mergeCell ref="F316:F320"/>
    <mergeCell ref="A366:A370"/>
    <mergeCell ref="A316:A320"/>
    <mergeCell ref="A391:A395"/>
    <mergeCell ref="B391:B395"/>
    <mergeCell ref="C391:C395"/>
    <mergeCell ref="A396:A400"/>
    <mergeCell ref="B396:B400"/>
    <mergeCell ref="C396:C400"/>
    <mergeCell ref="D396:D400"/>
    <mergeCell ref="E396:E400"/>
    <mergeCell ref="C461:C465"/>
    <mergeCell ref="D461:D465"/>
    <mergeCell ref="E461:E465"/>
    <mergeCell ref="F461:F465"/>
    <mergeCell ref="A426:A430"/>
    <mergeCell ref="A326:A330"/>
    <mergeCell ref="A321:A325"/>
    <mergeCell ref="B321:B325"/>
    <mergeCell ref="C321:C325"/>
    <mergeCell ref="D321:D325"/>
    <mergeCell ref="E321:E325"/>
    <mergeCell ref="F321:F325"/>
    <mergeCell ref="A461:A465"/>
    <mergeCell ref="B456:B460"/>
    <mergeCell ref="C456:C460"/>
    <mergeCell ref="F326:F330"/>
    <mergeCell ref="A431:A435"/>
    <mergeCell ref="B431:B435"/>
    <mergeCell ref="A356:A360"/>
    <mergeCell ref="B356:B360"/>
    <mergeCell ref="E436:E440"/>
    <mergeCell ref="A441:A445"/>
    <mergeCell ref="A371:A375"/>
    <mergeCell ref="B186:B190"/>
    <mergeCell ref="M285:O285"/>
    <mergeCell ref="H291:H295"/>
    <mergeCell ref="M85:O85"/>
    <mergeCell ref="M90:O90"/>
    <mergeCell ref="L291:L295"/>
    <mergeCell ref="M290:O290"/>
    <mergeCell ref="M295:O295"/>
    <mergeCell ref="E281:E285"/>
    <mergeCell ref="J281:J285"/>
    <mergeCell ref="F281:F285"/>
    <mergeCell ref="G281:G285"/>
    <mergeCell ref="H281:H285"/>
    <mergeCell ref="H136:H140"/>
    <mergeCell ref="B91:B95"/>
    <mergeCell ref="C91:C95"/>
    <mergeCell ref="D91:D95"/>
    <mergeCell ref="E91:E95"/>
    <mergeCell ref="G91:G95"/>
    <mergeCell ref="C116:C120"/>
    <mergeCell ref="D116:D120"/>
    <mergeCell ref="E116:E120"/>
    <mergeCell ref="F116:F120"/>
    <mergeCell ref="B256:B260"/>
    <mergeCell ref="G116:G120"/>
    <mergeCell ref="K286:K290"/>
    <mergeCell ref="E96:E100"/>
    <mergeCell ref="G286:G290"/>
    <mergeCell ref="D86:D90"/>
    <mergeCell ref="B136:B140"/>
    <mergeCell ref="C136:C140"/>
    <mergeCell ref="D136:D140"/>
    <mergeCell ref="AB7:AB9"/>
    <mergeCell ref="P166:P170"/>
    <mergeCell ref="P126:P130"/>
    <mergeCell ref="I276:I280"/>
    <mergeCell ref="J276:J280"/>
    <mergeCell ref="K276:K280"/>
    <mergeCell ref="L276:L280"/>
    <mergeCell ref="P276:P280"/>
    <mergeCell ref="P151:P155"/>
    <mergeCell ref="J151:J155"/>
    <mergeCell ref="K151:K155"/>
    <mergeCell ref="L151:L155"/>
    <mergeCell ref="M150:O150"/>
    <mergeCell ref="M155:O155"/>
    <mergeCell ref="P141:P145"/>
    <mergeCell ref="P146:P150"/>
    <mergeCell ref="P21:P25"/>
    <mergeCell ref="P26:P30"/>
    <mergeCell ref="P31:P35"/>
    <mergeCell ref="P131:P135"/>
    <mergeCell ref="P111:P115"/>
    <mergeCell ref="M40:O40"/>
    <mergeCell ref="M45:O45"/>
    <mergeCell ref="M50:O50"/>
    <mergeCell ref="P36:P40"/>
    <mergeCell ref="P41:P45"/>
    <mergeCell ref="P46:P50"/>
    <mergeCell ref="P51:P55"/>
    <mergeCell ref="P56:P60"/>
    <mergeCell ref="L41:L45"/>
    <mergeCell ref="M20:O20"/>
    <mergeCell ref="P271:P275"/>
    <mergeCell ref="I51:I55"/>
    <mergeCell ref="H56:H60"/>
    <mergeCell ref="I56:I60"/>
    <mergeCell ref="J81:J85"/>
    <mergeCell ref="H91:H95"/>
    <mergeCell ref="I91:I95"/>
    <mergeCell ref="J91:J95"/>
    <mergeCell ref="K91:K95"/>
    <mergeCell ref="L91:L95"/>
    <mergeCell ref="L111:L115"/>
    <mergeCell ref="L76:L80"/>
    <mergeCell ref="K81:K85"/>
    <mergeCell ref="L81:L85"/>
    <mergeCell ref="K76:K80"/>
    <mergeCell ref="H81:H85"/>
    <mergeCell ref="I81:I85"/>
    <mergeCell ref="K56:K60"/>
    <mergeCell ref="L56:L60"/>
    <mergeCell ref="J51:J55"/>
    <mergeCell ref="J56:J60"/>
    <mergeCell ref="K86:K90"/>
    <mergeCell ref="H71:H75"/>
    <mergeCell ref="I71:I75"/>
    <mergeCell ref="J71:J75"/>
    <mergeCell ref="K71:K75"/>
    <mergeCell ref="L71:L75"/>
    <mergeCell ref="H66:H70"/>
    <mergeCell ref="I66:I70"/>
    <mergeCell ref="J76:J80"/>
    <mergeCell ref="L101:L105"/>
    <mergeCell ref="H96:H100"/>
    <mergeCell ref="I96:I100"/>
    <mergeCell ref="H7:H9"/>
    <mergeCell ref="I7:I9"/>
    <mergeCell ref="J7:J9"/>
    <mergeCell ref="F21:F25"/>
    <mergeCell ref="J41:J45"/>
    <mergeCell ref="K41:K45"/>
    <mergeCell ref="K7:L8"/>
    <mergeCell ref="H41:H45"/>
    <mergeCell ref="I41:I45"/>
    <mergeCell ref="F51:F55"/>
    <mergeCell ref="G51:G55"/>
    <mergeCell ref="F56:F60"/>
    <mergeCell ref="G56:G60"/>
    <mergeCell ref="F86:F90"/>
    <mergeCell ref="G86:G90"/>
    <mergeCell ref="H86:H90"/>
    <mergeCell ref="I86:I90"/>
    <mergeCell ref="H76:H80"/>
    <mergeCell ref="I76:I80"/>
    <mergeCell ref="J66:J70"/>
    <mergeCell ref="K66:K70"/>
    <mergeCell ref="L66:L70"/>
    <mergeCell ref="I46:I50"/>
    <mergeCell ref="J46:J50"/>
    <mergeCell ref="H46:H50"/>
    <mergeCell ref="L51:L55"/>
    <mergeCell ref="H61:H65"/>
    <mergeCell ref="I61:I65"/>
    <mergeCell ref="J61:J65"/>
    <mergeCell ref="K61:K65"/>
    <mergeCell ref="L61:L65"/>
    <mergeCell ref="H51:H55"/>
    <mergeCell ref="B7:B9"/>
    <mergeCell ref="A16:A20"/>
    <mergeCell ref="D46:D50"/>
    <mergeCell ref="E46:E50"/>
    <mergeCell ref="F46:F50"/>
    <mergeCell ref="G46:G50"/>
    <mergeCell ref="A36:A40"/>
    <mergeCell ref="B36:B40"/>
    <mergeCell ref="C36:C40"/>
    <mergeCell ref="D36:D40"/>
    <mergeCell ref="A41:A45"/>
    <mergeCell ref="B41:B45"/>
    <mergeCell ref="C41:C45"/>
    <mergeCell ref="D41:D45"/>
    <mergeCell ref="E41:E45"/>
    <mergeCell ref="F41:F45"/>
    <mergeCell ref="G41:G45"/>
    <mergeCell ref="G36:G40"/>
    <mergeCell ref="E36:E40"/>
    <mergeCell ref="B46:B50"/>
    <mergeCell ref="A46:A50"/>
    <mergeCell ref="A11:A15"/>
    <mergeCell ref="A31:A35"/>
    <mergeCell ref="B31:B35"/>
    <mergeCell ref="C31:C35"/>
    <mergeCell ref="D31:D35"/>
    <mergeCell ref="E31:E35"/>
    <mergeCell ref="S7:U7"/>
    <mergeCell ref="S8:S9"/>
    <mergeCell ref="T8:U8"/>
    <mergeCell ref="F31:F35"/>
    <mergeCell ref="G31:G35"/>
    <mergeCell ref="H31:H35"/>
    <mergeCell ref="I31:I35"/>
    <mergeCell ref="J26:J30"/>
    <mergeCell ref="K26:K30"/>
    <mergeCell ref="H36:H40"/>
    <mergeCell ref="I36:I40"/>
    <mergeCell ref="L26:L30"/>
    <mergeCell ref="J31:J35"/>
    <mergeCell ref="K31:K35"/>
    <mergeCell ref="L31:L35"/>
    <mergeCell ref="J36:J40"/>
    <mergeCell ref="K36:K40"/>
    <mergeCell ref="L36:L40"/>
    <mergeCell ref="F7:F9"/>
    <mergeCell ref="G7:G9"/>
    <mergeCell ref="F36:F40"/>
    <mergeCell ref="P11:P15"/>
    <mergeCell ref="M15:O15"/>
    <mergeCell ref="Q7:Q9"/>
    <mergeCell ref="P7:P9"/>
    <mergeCell ref="M7:O7"/>
    <mergeCell ref="M8:M9"/>
    <mergeCell ref="N8:O8"/>
    <mergeCell ref="P16:P20"/>
    <mergeCell ref="B16:L20"/>
    <mergeCell ref="B11:L15"/>
    <mergeCell ref="M25:O25"/>
    <mergeCell ref="V7:X7"/>
    <mergeCell ref="V8:V9"/>
    <mergeCell ref="W8:X8"/>
    <mergeCell ref="Y7:AA7"/>
    <mergeCell ref="Y8:Y9"/>
    <mergeCell ref="Z8:AA8"/>
    <mergeCell ref="AC7:AC9"/>
    <mergeCell ref="AD7:AD9"/>
    <mergeCell ref="A26:A30"/>
    <mergeCell ref="B26:B30"/>
    <mergeCell ref="C26:C30"/>
    <mergeCell ref="D26:D30"/>
    <mergeCell ref="E26:E30"/>
    <mergeCell ref="F26:F30"/>
    <mergeCell ref="G26:G30"/>
    <mergeCell ref="H26:H30"/>
    <mergeCell ref="I26:I30"/>
    <mergeCell ref="G21:G25"/>
    <mergeCell ref="H21:H25"/>
    <mergeCell ref="I21:I25"/>
    <mergeCell ref="J21:J25"/>
    <mergeCell ref="K21:K25"/>
    <mergeCell ref="L21:L25"/>
    <mergeCell ref="A21:A25"/>
    <mergeCell ref="B21:B25"/>
    <mergeCell ref="C21:C25"/>
    <mergeCell ref="D21:D25"/>
    <mergeCell ref="E21:E25"/>
    <mergeCell ref="A7:A9"/>
    <mergeCell ref="C7:C9"/>
    <mergeCell ref="D7:D9"/>
    <mergeCell ref="E7:E9"/>
    <mergeCell ref="A51:A55"/>
    <mergeCell ref="C46:C50"/>
    <mergeCell ref="B51:B55"/>
    <mergeCell ref="C51:C55"/>
    <mergeCell ref="D51:D55"/>
    <mergeCell ref="E51:E55"/>
    <mergeCell ref="G61:G65"/>
    <mergeCell ref="A81:A85"/>
    <mergeCell ref="B81:B85"/>
    <mergeCell ref="C81:C85"/>
    <mergeCell ref="D81:D85"/>
    <mergeCell ref="E81:E85"/>
    <mergeCell ref="G81:G85"/>
    <mergeCell ref="B61:B65"/>
    <mergeCell ref="C61:C65"/>
    <mergeCell ref="D61:D65"/>
    <mergeCell ref="E61:E65"/>
    <mergeCell ref="F61:F65"/>
    <mergeCell ref="F81:F85"/>
    <mergeCell ref="A56:A60"/>
    <mergeCell ref="B56:B60"/>
    <mergeCell ref="C56:C60"/>
    <mergeCell ref="D56:D60"/>
    <mergeCell ref="E56:E60"/>
    <mergeCell ref="A76:A80"/>
    <mergeCell ref="B76:B80"/>
    <mergeCell ref="C76:C80"/>
    <mergeCell ref="D76:D80"/>
    <mergeCell ref="G76:G80"/>
    <mergeCell ref="E76:E80"/>
    <mergeCell ref="F76:F80"/>
    <mergeCell ref="A71:A75"/>
    <mergeCell ref="E86:E90"/>
    <mergeCell ref="A91:A95"/>
    <mergeCell ref="F91:F95"/>
    <mergeCell ref="A96:A100"/>
    <mergeCell ref="A106:A110"/>
    <mergeCell ref="B106:B110"/>
    <mergeCell ref="C106:C110"/>
    <mergeCell ref="D106:D110"/>
    <mergeCell ref="E106:E110"/>
    <mergeCell ref="F106:F110"/>
    <mergeCell ref="G106:G110"/>
    <mergeCell ref="H106:H110"/>
    <mergeCell ref="G111:G115"/>
    <mergeCell ref="H111:H115"/>
    <mergeCell ref="I111:I115"/>
    <mergeCell ref="J111:J115"/>
    <mergeCell ref="I106:I110"/>
    <mergeCell ref="J106:J110"/>
    <mergeCell ref="A101:A105"/>
    <mergeCell ref="B101:B105"/>
    <mergeCell ref="C101:C105"/>
    <mergeCell ref="D101:D105"/>
    <mergeCell ref="E101:E105"/>
    <mergeCell ref="A116:A120"/>
    <mergeCell ref="B116:B120"/>
    <mergeCell ref="F121:F125"/>
    <mergeCell ref="G121:G125"/>
    <mergeCell ref="H121:H125"/>
    <mergeCell ref="I121:I125"/>
    <mergeCell ref="A126:A130"/>
    <mergeCell ref="A111:A115"/>
    <mergeCell ref="B111:B115"/>
    <mergeCell ref="C111:C115"/>
    <mergeCell ref="D111:D115"/>
    <mergeCell ref="E111:E115"/>
    <mergeCell ref="K111:K115"/>
    <mergeCell ref="I126:I130"/>
    <mergeCell ref="J126:J130"/>
    <mergeCell ref="K126:K130"/>
    <mergeCell ref="AD131:AD135"/>
    <mergeCell ref="B126:B130"/>
    <mergeCell ref="C126:C130"/>
    <mergeCell ref="D126:D130"/>
    <mergeCell ref="E126:E130"/>
    <mergeCell ref="L126:L130"/>
    <mergeCell ref="J121:J125"/>
    <mergeCell ref="K121:K125"/>
    <mergeCell ref="F126:F130"/>
    <mergeCell ref="G126:G130"/>
    <mergeCell ref="H126:H130"/>
    <mergeCell ref="A121:A125"/>
    <mergeCell ref="B121:B125"/>
    <mergeCell ref="C121:C125"/>
    <mergeCell ref="D121:D125"/>
    <mergeCell ref="E121:E125"/>
    <mergeCell ref="AD136:AD139"/>
    <mergeCell ref="A161:A165"/>
    <mergeCell ref="B161:B165"/>
    <mergeCell ref="D161:D165"/>
    <mergeCell ref="C161:C165"/>
    <mergeCell ref="C141:C145"/>
    <mergeCell ref="D141:D145"/>
    <mergeCell ref="E141:E145"/>
    <mergeCell ref="F141:F145"/>
    <mergeCell ref="A146:A150"/>
    <mergeCell ref="E131:E135"/>
    <mergeCell ref="L131:L135"/>
    <mergeCell ref="A131:A135"/>
    <mergeCell ref="F131:F135"/>
    <mergeCell ref="B131:B135"/>
    <mergeCell ref="C131:C135"/>
    <mergeCell ref="D131:D135"/>
    <mergeCell ref="H131:H135"/>
    <mergeCell ref="I131:I135"/>
    <mergeCell ref="J131:J135"/>
    <mergeCell ref="G131:G135"/>
    <mergeCell ref="I136:I140"/>
    <mergeCell ref="J146:J150"/>
    <mergeCell ref="K146:K150"/>
    <mergeCell ref="G136:G140"/>
    <mergeCell ref="G141:G145"/>
    <mergeCell ref="H141:H145"/>
    <mergeCell ref="I141:I145"/>
    <mergeCell ref="B156:B160"/>
    <mergeCell ref="C156:C160"/>
    <mergeCell ref="E156:E160"/>
    <mergeCell ref="A156:A160"/>
    <mergeCell ref="A166:A170"/>
    <mergeCell ref="B166:B170"/>
    <mergeCell ref="D186:D190"/>
    <mergeCell ref="J176:J180"/>
    <mergeCell ref="K161:K165"/>
    <mergeCell ref="G161:G165"/>
    <mergeCell ref="H161:H165"/>
    <mergeCell ref="I161:I165"/>
    <mergeCell ref="F151:F155"/>
    <mergeCell ref="I151:I155"/>
    <mergeCell ref="D156:D160"/>
    <mergeCell ref="E161:E165"/>
    <mergeCell ref="D171:D175"/>
    <mergeCell ref="E171:E175"/>
    <mergeCell ref="F171:F175"/>
    <mergeCell ref="G171:G175"/>
    <mergeCell ref="H171:H175"/>
    <mergeCell ref="I171:I175"/>
    <mergeCell ref="A176:A180"/>
    <mergeCell ref="B176:B180"/>
    <mergeCell ref="C176:C180"/>
    <mergeCell ref="D176:D180"/>
    <mergeCell ref="E176:E180"/>
    <mergeCell ref="F176:F180"/>
    <mergeCell ref="G176:G180"/>
    <mergeCell ref="H176:H180"/>
    <mergeCell ref="K176:K180"/>
    <mergeCell ref="A186:A190"/>
    <mergeCell ref="E166:E170"/>
    <mergeCell ref="F166:F170"/>
    <mergeCell ref="G166:G170"/>
    <mergeCell ref="A171:A175"/>
    <mergeCell ref="A191:A195"/>
    <mergeCell ref="I176:I180"/>
    <mergeCell ref="D281:D285"/>
    <mergeCell ref="I181:I185"/>
    <mergeCell ref="L181:L185"/>
    <mergeCell ref="B191:B195"/>
    <mergeCell ref="C191:C195"/>
    <mergeCell ref="D191:D195"/>
    <mergeCell ref="A541:A545"/>
    <mergeCell ref="B541:B545"/>
    <mergeCell ref="C541:C545"/>
    <mergeCell ref="D541:D545"/>
    <mergeCell ref="E541:E545"/>
    <mergeCell ref="F541:F545"/>
    <mergeCell ref="G541:G545"/>
    <mergeCell ref="H541:H545"/>
    <mergeCell ref="I541:I545"/>
    <mergeCell ref="J541:J545"/>
    <mergeCell ref="A526:A530"/>
    <mergeCell ref="A531:A535"/>
    <mergeCell ref="B531:B535"/>
    <mergeCell ref="C531:C535"/>
    <mergeCell ref="D531:D535"/>
    <mergeCell ref="E531:E535"/>
    <mergeCell ref="D291:D295"/>
    <mergeCell ref="F286:F290"/>
    <mergeCell ref="J286:J290"/>
    <mergeCell ref="H286:H290"/>
    <mergeCell ref="A276:A280"/>
    <mergeCell ref="F531:F535"/>
    <mergeCell ref="G531:G535"/>
    <mergeCell ref="H531:H535"/>
    <mergeCell ref="K311:K315"/>
    <mergeCell ref="K306:K310"/>
    <mergeCell ref="M310:O310"/>
    <mergeCell ref="Y310:AA310"/>
    <mergeCell ref="H431:H435"/>
    <mergeCell ref="I431:I435"/>
    <mergeCell ref="C481:C485"/>
    <mergeCell ref="D481:D485"/>
    <mergeCell ref="E481:E485"/>
    <mergeCell ref="F481:F485"/>
    <mergeCell ref="A466:A470"/>
    <mergeCell ref="P441:P445"/>
    <mergeCell ref="K456:K460"/>
    <mergeCell ref="M440:O440"/>
    <mergeCell ref="P436:P440"/>
    <mergeCell ref="P311:P315"/>
    <mergeCell ref="B341:B345"/>
    <mergeCell ref="C341:C345"/>
    <mergeCell ref="D341:D345"/>
    <mergeCell ref="E341:E345"/>
    <mergeCell ref="F341:F345"/>
    <mergeCell ref="G341:G345"/>
    <mergeCell ref="E401:E405"/>
    <mergeCell ref="F401:F405"/>
    <mergeCell ref="G401:G405"/>
    <mergeCell ref="A311:A315"/>
    <mergeCell ref="A456:A460"/>
    <mergeCell ref="A401:A405"/>
    <mergeCell ref="B401:B405"/>
    <mergeCell ref="C401:C405"/>
    <mergeCell ref="D401:D405"/>
    <mergeCell ref="H401:H405"/>
    <mergeCell ref="E506:E510"/>
    <mergeCell ref="F506:F510"/>
    <mergeCell ref="G506:G510"/>
    <mergeCell ref="H506:H510"/>
    <mergeCell ref="H501:H505"/>
    <mergeCell ref="I501:I505"/>
    <mergeCell ref="J501:J505"/>
    <mergeCell ref="K501:K504"/>
    <mergeCell ref="D536:D540"/>
    <mergeCell ref="E536:E540"/>
    <mergeCell ref="F536:F540"/>
    <mergeCell ref="G536:G540"/>
    <mergeCell ref="H536:H540"/>
    <mergeCell ref="A516:A520"/>
    <mergeCell ref="B516:B520"/>
    <mergeCell ref="C516:C520"/>
    <mergeCell ref="B496:B500"/>
    <mergeCell ref="C496:C500"/>
    <mergeCell ref="D496:D500"/>
    <mergeCell ref="E496:E500"/>
    <mergeCell ref="B501:B505"/>
    <mergeCell ref="C501:C505"/>
    <mergeCell ref="D501:D505"/>
    <mergeCell ref="A501:A505"/>
    <mergeCell ref="H521:H525"/>
    <mergeCell ref="I521:I525"/>
    <mergeCell ref="J521:J525"/>
    <mergeCell ref="A546:A550"/>
    <mergeCell ref="B546:B550"/>
    <mergeCell ref="C546:C550"/>
    <mergeCell ref="D546:D550"/>
    <mergeCell ref="E546:E550"/>
    <mergeCell ref="F546:F550"/>
    <mergeCell ref="G546:G550"/>
    <mergeCell ref="H546:H550"/>
    <mergeCell ref="I546:I550"/>
    <mergeCell ref="J546:J550"/>
    <mergeCell ref="K546:K550"/>
    <mergeCell ref="L546:L550"/>
    <mergeCell ref="P546:P550"/>
    <mergeCell ref="M550:O550"/>
    <mergeCell ref="Y550:AA550"/>
    <mergeCell ref="A551:A555"/>
    <mergeCell ref="B551:B555"/>
    <mergeCell ref="C551:C555"/>
    <mergeCell ref="D551:D555"/>
    <mergeCell ref="E551:E555"/>
    <mergeCell ref="F551:F555"/>
    <mergeCell ref="G551:G555"/>
    <mergeCell ref="H551:H555"/>
    <mergeCell ref="I551:I555"/>
    <mergeCell ref="J551:J555"/>
    <mergeCell ref="K551:K555"/>
    <mergeCell ref="L551:L555"/>
    <mergeCell ref="P551:P555"/>
    <mergeCell ref="M555:O555"/>
    <mergeCell ref="Y555:AA555"/>
    <mergeCell ref="A556:A560"/>
    <mergeCell ref="B556:B560"/>
    <mergeCell ref="C556:C560"/>
    <mergeCell ref="D556:D560"/>
    <mergeCell ref="E556:E560"/>
    <mergeCell ref="F556:F560"/>
    <mergeCell ref="G556:G560"/>
    <mergeCell ref="H556:H560"/>
    <mergeCell ref="I556:I560"/>
    <mergeCell ref="J556:J560"/>
    <mergeCell ref="K556:K560"/>
    <mergeCell ref="L556:L560"/>
    <mergeCell ref="P556:P560"/>
    <mergeCell ref="M560:O560"/>
    <mergeCell ref="Y560:AA560"/>
    <mergeCell ref="A561:A565"/>
    <mergeCell ref="B561:B565"/>
    <mergeCell ref="C561:C565"/>
    <mergeCell ref="D561:D565"/>
    <mergeCell ref="E561:E565"/>
    <mergeCell ref="F561:F565"/>
    <mergeCell ref="G561:G565"/>
    <mergeCell ref="H561:H565"/>
    <mergeCell ref="I561:I565"/>
    <mergeCell ref="J561:J565"/>
    <mergeCell ref="K561:K565"/>
    <mergeCell ref="L561:L565"/>
    <mergeCell ref="P561:P565"/>
    <mergeCell ref="M565:O565"/>
    <mergeCell ref="Y565:AA565"/>
    <mergeCell ref="A566:A570"/>
    <mergeCell ref="B566:B570"/>
    <mergeCell ref="C566:C570"/>
    <mergeCell ref="D566:D570"/>
    <mergeCell ref="E566:E570"/>
    <mergeCell ref="F566:F570"/>
    <mergeCell ref="G566:G570"/>
    <mergeCell ref="H566:H570"/>
    <mergeCell ref="I566:I570"/>
    <mergeCell ref="J566:J570"/>
    <mergeCell ref="K566:K570"/>
    <mergeCell ref="L566:L570"/>
    <mergeCell ref="P566:P570"/>
    <mergeCell ref="M570:O570"/>
    <mergeCell ref="Y570:AA570"/>
    <mergeCell ref="A571:A575"/>
    <mergeCell ref="B571:B575"/>
    <mergeCell ref="C571:C575"/>
    <mergeCell ref="D571:D575"/>
    <mergeCell ref="E571:E575"/>
    <mergeCell ref="F571:F575"/>
    <mergeCell ref="G571:G575"/>
    <mergeCell ref="H571:H575"/>
    <mergeCell ref="I571:I575"/>
    <mergeCell ref="J571:J575"/>
    <mergeCell ref="K571:K575"/>
    <mergeCell ref="L571:L575"/>
    <mergeCell ref="P571:P575"/>
    <mergeCell ref="M575:O575"/>
    <mergeCell ref="Y575:AA575"/>
    <mergeCell ref="A576:A580"/>
    <mergeCell ref="B576:B580"/>
    <mergeCell ref="C576:C580"/>
    <mergeCell ref="D576:D580"/>
    <mergeCell ref="E576:E580"/>
    <mergeCell ref="F576:F580"/>
    <mergeCell ref="G576:G580"/>
    <mergeCell ref="H576:H580"/>
    <mergeCell ref="I576:I580"/>
    <mergeCell ref="J576:J580"/>
    <mergeCell ref="K576:K580"/>
    <mergeCell ref="L576:L580"/>
    <mergeCell ref="P576:P580"/>
    <mergeCell ref="M580:O580"/>
    <mergeCell ref="Y580:AA580"/>
    <mergeCell ref="A581:A585"/>
    <mergeCell ref="B581:B585"/>
    <mergeCell ref="C581:C585"/>
    <mergeCell ref="D581:D585"/>
    <mergeCell ref="E581:E585"/>
    <mergeCell ref="F581:F585"/>
    <mergeCell ref="G581:G585"/>
    <mergeCell ref="H581:H585"/>
    <mergeCell ref="I581:I585"/>
    <mergeCell ref="J581:J585"/>
    <mergeCell ref="K581:K585"/>
    <mergeCell ref="L581:L585"/>
    <mergeCell ref="P581:P585"/>
    <mergeCell ref="M585:O585"/>
    <mergeCell ref="Y585:AA585"/>
    <mergeCell ref="A586:A590"/>
    <mergeCell ref="B586:B590"/>
    <mergeCell ref="C586:C590"/>
    <mergeCell ref="D586:D590"/>
    <mergeCell ref="E586:E590"/>
    <mergeCell ref="F586:F590"/>
    <mergeCell ref="G586:G590"/>
    <mergeCell ref="H586:H590"/>
    <mergeCell ref="I586:I590"/>
    <mergeCell ref="J586:J590"/>
    <mergeCell ref="K586:K590"/>
    <mergeCell ref="L586:L590"/>
    <mergeCell ref="P586:P590"/>
    <mergeCell ref="M590:O590"/>
    <mergeCell ref="Y590:AA590"/>
    <mergeCell ref="A591:A595"/>
    <mergeCell ref="B591:B595"/>
    <mergeCell ref="C591:C595"/>
    <mergeCell ref="D591:D595"/>
    <mergeCell ref="E591:E595"/>
    <mergeCell ref="F591:F595"/>
    <mergeCell ref="G591:G595"/>
    <mergeCell ref="H591:H595"/>
    <mergeCell ref="I591:I595"/>
    <mergeCell ref="J591:J595"/>
    <mergeCell ref="K591:K595"/>
    <mergeCell ref="L591:L595"/>
    <mergeCell ref="P591:P595"/>
    <mergeCell ref="M595:O595"/>
    <mergeCell ref="Y595:AA595"/>
    <mergeCell ref="A596:A600"/>
    <mergeCell ref="B596:B600"/>
    <mergeCell ref="C596:C600"/>
    <mergeCell ref="D596:D600"/>
    <mergeCell ref="E596:E600"/>
    <mergeCell ref="F596:F600"/>
    <mergeCell ref="G596:G600"/>
    <mergeCell ref="H596:H600"/>
    <mergeCell ref="I596:I600"/>
    <mergeCell ref="J596:J600"/>
    <mergeCell ref="K596:K600"/>
    <mergeCell ref="L596:L600"/>
    <mergeCell ref="P596:P600"/>
    <mergeCell ref="M600:O600"/>
    <mergeCell ref="Y600:AA600"/>
    <mergeCell ref="A601:A605"/>
    <mergeCell ref="B601:B605"/>
    <mergeCell ref="C601:C605"/>
    <mergeCell ref="D601:D605"/>
    <mergeCell ref="E601:E605"/>
    <mergeCell ref="F601:F605"/>
    <mergeCell ref="G601:G605"/>
    <mergeCell ref="H601:H605"/>
    <mergeCell ref="I601:I605"/>
    <mergeCell ref="J601:J605"/>
    <mergeCell ref="K601:K605"/>
    <mergeCell ref="L601:L605"/>
    <mergeCell ref="P601:P605"/>
    <mergeCell ref="M605:O605"/>
    <mergeCell ref="Y605:AA605"/>
    <mergeCell ref="L606:L610"/>
    <mergeCell ref="P606:P610"/>
    <mergeCell ref="M610:O610"/>
    <mergeCell ref="Y610:AA610"/>
    <mergeCell ref="A611:A615"/>
    <mergeCell ref="B611:B615"/>
    <mergeCell ref="C611:C615"/>
    <mergeCell ref="D611:D615"/>
    <mergeCell ref="E611:E615"/>
    <mergeCell ref="F611:F615"/>
    <mergeCell ref="G611:G615"/>
    <mergeCell ref="H611:H615"/>
    <mergeCell ref="I611:I615"/>
    <mergeCell ref="J611:J615"/>
    <mergeCell ref="K611:K615"/>
    <mergeCell ref="L611:L615"/>
    <mergeCell ref="P611:P615"/>
    <mergeCell ref="M615:O615"/>
    <mergeCell ref="Y615:AA615"/>
    <mergeCell ref="AD611:AD613"/>
    <mergeCell ref="F616:F620"/>
    <mergeCell ref="G616:G620"/>
    <mergeCell ref="H616:H620"/>
    <mergeCell ref="I616:I620"/>
    <mergeCell ref="J616:J620"/>
    <mergeCell ref="K616:K620"/>
    <mergeCell ref="L616:L620"/>
    <mergeCell ref="P616:P620"/>
    <mergeCell ref="M620:O620"/>
    <mergeCell ref="Y620:AA620"/>
    <mergeCell ref="A621:A625"/>
    <mergeCell ref="B621:B625"/>
    <mergeCell ref="C621:C625"/>
    <mergeCell ref="D621:D625"/>
    <mergeCell ref="E621:E625"/>
    <mergeCell ref="F621:F625"/>
    <mergeCell ref="L621:L625"/>
    <mergeCell ref="P621:P625"/>
    <mergeCell ref="M625:O625"/>
    <mergeCell ref="Y625:AA625"/>
    <mergeCell ref="K621:K625"/>
    <mergeCell ref="A616:A620"/>
    <mergeCell ref="B616:B620"/>
    <mergeCell ref="C616:C620"/>
    <mergeCell ref="D616:D620"/>
    <mergeCell ref="E616:E620"/>
    <mergeCell ref="G621:G625"/>
    <mergeCell ref="H621:H625"/>
    <mergeCell ref="I621:I625"/>
    <mergeCell ref="J621:J625"/>
    <mergeCell ref="Y630:AA630"/>
    <mergeCell ref="A631:A635"/>
    <mergeCell ref="B631:B635"/>
    <mergeCell ref="C631:C635"/>
    <mergeCell ref="D631:D635"/>
    <mergeCell ref="E631:E635"/>
    <mergeCell ref="F631:F635"/>
    <mergeCell ref="G631:G635"/>
    <mergeCell ref="H631:H635"/>
    <mergeCell ref="I631:I635"/>
    <mergeCell ref="J631:J635"/>
    <mergeCell ref="K631:K635"/>
    <mergeCell ref="M635:O635"/>
    <mergeCell ref="P661:P665"/>
    <mergeCell ref="M665:O665"/>
    <mergeCell ref="Y640:AA640"/>
    <mergeCell ref="A641:A645"/>
    <mergeCell ref="B641:B645"/>
    <mergeCell ref="C641:C645"/>
    <mergeCell ref="D641:D645"/>
    <mergeCell ref="E641:E645"/>
    <mergeCell ref="F641:F645"/>
    <mergeCell ref="Y665:AA665"/>
    <mergeCell ref="C661:C665"/>
    <mergeCell ref="D661:D665"/>
    <mergeCell ref="E661:E665"/>
    <mergeCell ref="F661:F665"/>
    <mergeCell ref="J651:J655"/>
    <mergeCell ref="J636:J640"/>
    <mergeCell ref="H646:H650"/>
    <mergeCell ref="I646:I650"/>
    <mergeCell ref="J646:J650"/>
    <mergeCell ref="G641:G645"/>
    <mergeCell ref="H641:H645"/>
    <mergeCell ref="I641:I645"/>
    <mergeCell ref="J641:J645"/>
    <mergeCell ref="D636:D640"/>
    <mergeCell ref="E636:E640"/>
    <mergeCell ref="F636:F640"/>
    <mergeCell ref="A661:A665"/>
    <mergeCell ref="K626:K630"/>
    <mergeCell ref="L626:L630"/>
    <mergeCell ref="P626:P630"/>
    <mergeCell ref="M630:O630"/>
    <mergeCell ref="E431:E435"/>
    <mergeCell ref="F431:F435"/>
    <mergeCell ref="H441:H445"/>
    <mergeCell ref="F456:F460"/>
    <mergeCell ref="H456:H460"/>
    <mergeCell ref="C651:C655"/>
    <mergeCell ref="D651:D655"/>
    <mergeCell ref="E651:E655"/>
    <mergeCell ref="F651:F655"/>
    <mergeCell ref="J656:J660"/>
    <mergeCell ref="D656:D660"/>
    <mergeCell ref="E656:E660"/>
    <mergeCell ref="F656:F660"/>
    <mergeCell ref="G656:G660"/>
    <mergeCell ref="H656:H660"/>
    <mergeCell ref="I656:I660"/>
    <mergeCell ref="A626:A630"/>
    <mergeCell ref="B626:B630"/>
    <mergeCell ref="A636:A640"/>
    <mergeCell ref="A506:A510"/>
    <mergeCell ref="A646:A650"/>
    <mergeCell ref="C626:C630"/>
    <mergeCell ref="D626:D630"/>
    <mergeCell ref="E626:E630"/>
    <mergeCell ref="F626:F630"/>
    <mergeCell ref="G626:G630"/>
    <mergeCell ref="A656:A660"/>
    <mergeCell ref="B656:B660"/>
    <mergeCell ref="C656:C660"/>
    <mergeCell ref="H626:H630"/>
    <mergeCell ref="I626:I630"/>
    <mergeCell ref="J626:J630"/>
    <mergeCell ref="E191:E195"/>
    <mergeCell ref="F191:F195"/>
    <mergeCell ref="G191:G195"/>
    <mergeCell ref="H191:H195"/>
    <mergeCell ref="I191:I195"/>
    <mergeCell ref="F201:F205"/>
    <mergeCell ref="G201:G205"/>
    <mergeCell ref="H201:H205"/>
    <mergeCell ref="I201:I205"/>
    <mergeCell ref="J201:J205"/>
    <mergeCell ref="B261:L265"/>
    <mergeCell ref="D391:D395"/>
    <mergeCell ref="E391:E395"/>
    <mergeCell ref="F391:F395"/>
    <mergeCell ref="C411:C415"/>
    <mergeCell ref="D411:D415"/>
    <mergeCell ref="E411:E415"/>
    <mergeCell ref="F411:F415"/>
    <mergeCell ref="G411:G415"/>
    <mergeCell ref="H411:H415"/>
    <mergeCell ref="L641:L645"/>
    <mergeCell ref="P641:P645"/>
    <mergeCell ref="M645:O645"/>
    <mergeCell ref="A651:A655"/>
    <mergeCell ref="B651:B655"/>
    <mergeCell ref="G651:G655"/>
    <mergeCell ref="H651:H655"/>
    <mergeCell ref="K651:K655"/>
    <mergeCell ref="L651:L655"/>
    <mergeCell ref="P651:P655"/>
    <mergeCell ref="M655:O655"/>
    <mergeCell ref="F301:F305"/>
    <mergeCell ref="G301:G305"/>
    <mergeCell ref="H301:H305"/>
    <mergeCell ref="B311:B315"/>
    <mergeCell ref="C311:C315"/>
    <mergeCell ref="D311:D315"/>
    <mergeCell ref="E311:E315"/>
    <mergeCell ref="A606:A610"/>
    <mergeCell ref="B606:B610"/>
    <mergeCell ref="C606:C610"/>
    <mergeCell ref="D606:D610"/>
    <mergeCell ref="E606:E610"/>
    <mergeCell ref="F606:F610"/>
    <mergeCell ref="G606:G610"/>
    <mergeCell ref="I306:I310"/>
    <mergeCell ref="D431:D435"/>
    <mergeCell ref="D306:D310"/>
    <mergeCell ref="E306:E310"/>
    <mergeCell ref="F306:F310"/>
    <mergeCell ref="G306:G310"/>
    <mergeCell ref="H306:H310"/>
    <mergeCell ref="A5:AB5"/>
    <mergeCell ref="A181:A185"/>
    <mergeCell ref="B181:B185"/>
    <mergeCell ref="C181:C185"/>
    <mergeCell ref="D181:D185"/>
    <mergeCell ref="E181:E185"/>
    <mergeCell ref="AD81:AD84"/>
    <mergeCell ref="F296:F300"/>
    <mergeCell ref="G296:G300"/>
    <mergeCell ref="H296:H300"/>
    <mergeCell ref="I296:I300"/>
    <mergeCell ref="J296:J300"/>
    <mergeCell ref="K296:K300"/>
    <mergeCell ref="L296:L300"/>
    <mergeCell ref="P296:P300"/>
    <mergeCell ref="M300:O300"/>
    <mergeCell ref="Y300:AA300"/>
    <mergeCell ref="B146:B150"/>
    <mergeCell ref="C146:C150"/>
    <mergeCell ref="D146:D150"/>
    <mergeCell ref="E146:E150"/>
    <mergeCell ref="F146:F150"/>
    <mergeCell ref="G146:G150"/>
    <mergeCell ref="H146:H150"/>
    <mergeCell ref="H166:H170"/>
    <mergeCell ref="I166:I170"/>
    <mergeCell ref="A201:A205"/>
    <mergeCell ref="B201:B205"/>
    <mergeCell ref="C201:C205"/>
    <mergeCell ref="D201:D205"/>
    <mergeCell ref="E201:E205"/>
    <mergeCell ref="C166:C170"/>
    <mergeCell ref="D166:D170"/>
    <mergeCell ref="J181:J185"/>
    <mergeCell ref="B171:B175"/>
    <mergeCell ref="C171:C175"/>
    <mergeCell ref="A196:A200"/>
    <mergeCell ref="B196:B200"/>
    <mergeCell ref="F496:F500"/>
    <mergeCell ref="F446:F450"/>
    <mergeCell ref="L176:L180"/>
    <mergeCell ref="J171:J175"/>
    <mergeCell ref="K171:K175"/>
    <mergeCell ref="L171:L175"/>
    <mergeCell ref="K281:K285"/>
    <mergeCell ref="A256:A260"/>
    <mergeCell ref="J256:J260"/>
    <mergeCell ref="H256:H260"/>
    <mergeCell ref="I256:I260"/>
    <mergeCell ref="C256:C260"/>
    <mergeCell ref="D256:D260"/>
    <mergeCell ref="E256:E260"/>
    <mergeCell ref="F256:F260"/>
    <mergeCell ref="G256:G260"/>
    <mergeCell ref="A251:A255"/>
    <mergeCell ref="H276:H280"/>
    <mergeCell ref="F181:F185"/>
    <mergeCell ref="K201:K205"/>
    <mergeCell ref="J311:J315"/>
    <mergeCell ref="L456:L460"/>
    <mergeCell ref="K316:K320"/>
    <mergeCell ref="L311:L315"/>
    <mergeCell ref="A341:A345"/>
    <mergeCell ref="M660:O660"/>
    <mergeCell ref="B646:B650"/>
    <mergeCell ref="C646:C650"/>
    <mergeCell ref="D646:D650"/>
    <mergeCell ref="E646:E650"/>
    <mergeCell ref="F646:F650"/>
    <mergeCell ref="G646:G650"/>
    <mergeCell ref="M775:O775"/>
    <mergeCell ref="P636:P640"/>
    <mergeCell ref="M640:O640"/>
    <mergeCell ref="Y775:AA775"/>
    <mergeCell ref="I536:I540"/>
    <mergeCell ref="J536:J540"/>
    <mergeCell ref="K536:K540"/>
    <mergeCell ref="B461:B465"/>
    <mergeCell ref="Y635:AA635"/>
    <mergeCell ref="G636:G640"/>
    <mergeCell ref="H636:H640"/>
    <mergeCell ref="I636:I640"/>
    <mergeCell ref="D736:D740"/>
    <mergeCell ref="E736:E740"/>
    <mergeCell ref="F736:F740"/>
    <mergeCell ref="P646:P650"/>
    <mergeCell ref="M650:O650"/>
    <mergeCell ref="B636:B640"/>
    <mergeCell ref="C636:C640"/>
    <mergeCell ref="K641:K645"/>
    <mergeCell ref="G661:G665"/>
    <mergeCell ref="H661:H665"/>
    <mergeCell ref="I661:I665"/>
    <mergeCell ref="J661:J665"/>
    <mergeCell ref="I651:I655"/>
    <mergeCell ref="AD561:AD563"/>
    <mergeCell ref="AD566:AD568"/>
    <mergeCell ref="AD591:AD593"/>
    <mergeCell ref="A786:A790"/>
    <mergeCell ref="B786:B790"/>
    <mergeCell ref="C786:C790"/>
    <mergeCell ref="D786:D790"/>
    <mergeCell ref="E786:E790"/>
    <mergeCell ref="F786:F790"/>
    <mergeCell ref="G786:G790"/>
    <mergeCell ref="H786:H790"/>
    <mergeCell ref="I786:I790"/>
    <mergeCell ref="J786:J790"/>
    <mergeCell ref="K786:K790"/>
    <mergeCell ref="L786:L790"/>
    <mergeCell ref="P786:P790"/>
    <mergeCell ref="M790:O790"/>
    <mergeCell ref="Y790:AA790"/>
    <mergeCell ref="A776:A780"/>
    <mergeCell ref="B776:B780"/>
    <mergeCell ref="C776:C780"/>
    <mergeCell ref="D776:D780"/>
    <mergeCell ref="E776:E780"/>
    <mergeCell ref="F776:F780"/>
    <mergeCell ref="G776:G780"/>
    <mergeCell ref="H776:H780"/>
    <mergeCell ref="I776:I780"/>
    <mergeCell ref="J776:J780"/>
    <mergeCell ref="K776:K780"/>
    <mergeCell ref="L776:L780"/>
    <mergeCell ref="P776:P780"/>
    <mergeCell ref="P631:P635"/>
    <mergeCell ref="AD541:AD543"/>
    <mergeCell ref="AD546:AD548"/>
    <mergeCell ref="H496:H500"/>
    <mergeCell ref="I496:I500"/>
    <mergeCell ref="E491:E495"/>
    <mergeCell ref="P256:P260"/>
    <mergeCell ref="L301:L305"/>
    <mergeCell ref="P301:P305"/>
    <mergeCell ref="M305:O305"/>
    <mergeCell ref="P536:P540"/>
    <mergeCell ref="M540:O540"/>
    <mergeCell ref="Y540:AA540"/>
    <mergeCell ref="C196:C200"/>
    <mergeCell ref="D196:D200"/>
    <mergeCell ref="E196:E200"/>
    <mergeCell ref="F196:F200"/>
    <mergeCell ref="G196:G200"/>
    <mergeCell ref="H196:H200"/>
    <mergeCell ref="I196:I200"/>
    <mergeCell ref="J196:J200"/>
    <mergeCell ref="K196:K200"/>
    <mergeCell ref="L196:L200"/>
    <mergeCell ref="P196:P200"/>
    <mergeCell ref="M200:O200"/>
    <mergeCell ref="Y200:AA200"/>
    <mergeCell ref="J306:J310"/>
    <mergeCell ref="K541:K545"/>
    <mergeCell ref="L541:L545"/>
    <mergeCell ref="P541:P545"/>
    <mergeCell ref="M545:O545"/>
    <mergeCell ref="Y545:AA545"/>
    <mergeCell ref="Y535:AA535"/>
    <mergeCell ref="M830:O830"/>
    <mergeCell ref="Y830:AA830"/>
    <mergeCell ref="G736:G740"/>
    <mergeCell ref="H736:H740"/>
    <mergeCell ref="I736:I740"/>
    <mergeCell ref="J736:J740"/>
    <mergeCell ref="K736:K740"/>
    <mergeCell ref="L736:L740"/>
    <mergeCell ref="P736:P740"/>
    <mergeCell ref="M740:O740"/>
    <mergeCell ref="Y740:AA740"/>
    <mergeCell ref="G741:G745"/>
    <mergeCell ref="H741:H745"/>
    <mergeCell ref="I741:I745"/>
    <mergeCell ref="L631:L635"/>
    <mergeCell ref="Y645:AA645"/>
    <mergeCell ref="Y655:AA655"/>
    <mergeCell ref="K636:K640"/>
    <mergeCell ref="L636:L640"/>
    <mergeCell ref="K646:K650"/>
    <mergeCell ref="L646:L650"/>
    <mergeCell ref="K656:K660"/>
    <mergeCell ref="L656:L660"/>
    <mergeCell ref="P656:P660"/>
    <mergeCell ref="Y660:AA660"/>
    <mergeCell ref="J701:J705"/>
    <mergeCell ref="P701:P705"/>
    <mergeCell ref="P731:P735"/>
    <mergeCell ref="M735:O735"/>
    <mergeCell ref="Y735:AA735"/>
    <mergeCell ref="K731:K735"/>
    <mergeCell ref="L731:L735"/>
    <mergeCell ref="A736:A740"/>
    <mergeCell ref="B736:B740"/>
    <mergeCell ref="C736:C740"/>
    <mergeCell ref="Y820:AA820"/>
    <mergeCell ref="J781:J785"/>
    <mergeCell ref="K781:K785"/>
    <mergeCell ref="P781:P785"/>
    <mergeCell ref="M785:O785"/>
    <mergeCell ref="Y785:AA785"/>
    <mergeCell ref="Y780:AA780"/>
    <mergeCell ref="Y815:AA815"/>
    <mergeCell ref="P801:P805"/>
    <mergeCell ref="C806:C810"/>
    <mergeCell ref="D806:D810"/>
    <mergeCell ref="B771:L775"/>
    <mergeCell ref="E806:E810"/>
    <mergeCell ref="F806:F810"/>
    <mergeCell ref="G806:G810"/>
    <mergeCell ref="H806:H810"/>
    <mergeCell ref="I806:I810"/>
    <mergeCell ref="J806:J810"/>
    <mergeCell ref="A771:A775"/>
    <mergeCell ref="M780:O780"/>
    <mergeCell ref="Y795:AA795"/>
    <mergeCell ref="A766:A770"/>
    <mergeCell ref="B766:B770"/>
    <mergeCell ref="C766:C770"/>
    <mergeCell ref="D766:D770"/>
    <mergeCell ref="E766:E770"/>
    <mergeCell ref="F766:F770"/>
    <mergeCell ref="G766:G770"/>
    <mergeCell ref="H766:H770"/>
    <mergeCell ref="AD746:AD748"/>
    <mergeCell ref="M750:O750"/>
    <mergeCell ref="Y750:AA750"/>
    <mergeCell ref="B821:B825"/>
    <mergeCell ref="C821:C825"/>
    <mergeCell ref="D821:D825"/>
    <mergeCell ref="E821:E825"/>
    <mergeCell ref="F821:F825"/>
    <mergeCell ref="G821:G825"/>
    <mergeCell ref="H821:H825"/>
    <mergeCell ref="I821:I825"/>
    <mergeCell ref="J821:J825"/>
    <mergeCell ref="K821:K825"/>
    <mergeCell ref="L821:L825"/>
    <mergeCell ref="P821:P825"/>
    <mergeCell ref="M825:O825"/>
    <mergeCell ref="Y825:AA825"/>
    <mergeCell ref="K806:K810"/>
    <mergeCell ref="L806:L810"/>
    <mergeCell ref="L801:L805"/>
    <mergeCell ref="P771:P775"/>
    <mergeCell ref="B751:B755"/>
    <mergeCell ref="C751:C755"/>
    <mergeCell ref="D751:D755"/>
    <mergeCell ref="E751:E755"/>
    <mergeCell ref="F751:F755"/>
    <mergeCell ref="G751:G755"/>
    <mergeCell ref="H751:H755"/>
    <mergeCell ref="I751:I755"/>
    <mergeCell ref="J751:J755"/>
    <mergeCell ref="K751:K755"/>
    <mergeCell ref="L751:L755"/>
    <mergeCell ref="Y205:AA205"/>
    <mergeCell ref="A746:A750"/>
    <mergeCell ref="B746:B750"/>
    <mergeCell ref="C746:C750"/>
    <mergeCell ref="D746:D750"/>
    <mergeCell ref="E746:E750"/>
    <mergeCell ref="F746:F750"/>
    <mergeCell ref="G746:G750"/>
    <mergeCell ref="H746:H750"/>
    <mergeCell ref="I746:I750"/>
    <mergeCell ref="J746:J750"/>
    <mergeCell ref="K746:K750"/>
    <mergeCell ref="L746:L750"/>
    <mergeCell ref="P746:P750"/>
    <mergeCell ref="A731:A735"/>
    <mergeCell ref="B731:B735"/>
    <mergeCell ref="C731:C735"/>
    <mergeCell ref="D731:D735"/>
    <mergeCell ref="G391:G395"/>
    <mergeCell ref="H391:H395"/>
    <mergeCell ref="I391:I395"/>
    <mergeCell ref="J391:J395"/>
    <mergeCell ref="K391:K395"/>
    <mergeCell ref="L391:L395"/>
    <mergeCell ref="P391:P395"/>
    <mergeCell ref="M395:O395"/>
    <mergeCell ref="Y395:AA395"/>
    <mergeCell ref="A261:A265"/>
    <mergeCell ref="P261:P265"/>
    <mergeCell ref="M265:O265"/>
    <mergeCell ref="Y265:AA265"/>
    <mergeCell ref="A266:A270"/>
    <mergeCell ref="B266:B270"/>
    <mergeCell ref="C266:C270"/>
    <mergeCell ref="D266:D270"/>
    <mergeCell ref="E266:E270"/>
    <mergeCell ref="F266:F270"/>
    <mergeCell ref="G266:G270"/>
    <mergeCell ref="H266:H270"/>
    <mergeCell ref="I266:I270"/>
    <mergeCell ref="J266:J270"/>
    <mergeCell ref="K266:K270"/>
    <mergeCell ref="L266:L270"/>
    <mergeCell ref="P266:P270"/>
    <mergeCell ref="M270:O270"/>
    <mergeCell ref="Y270:AA270"/>
    <mergeCell ref="Y345:AA345"/>
    <mergeCell ref="B306:B310"/>
    <mergeCell ref="C306:C310"/>
    <mergeCell ref="B286:B290"/>
    <mergeCell ref="C286:C290"/>
    <mergeCell ref="D286:D290"/>
    <mergeCell ref="E286:E290"/>
    <mergeCell ref="E291:E295"/>
    <mergeCell ref="F291:F295"/>
    <mergeCell ref="G291:G295"/>
    <mergeCell ref="B291:B295"/>
    <mergeCell ref="C291:C295"/>
    <mergeCell ref="B296:B300"/>
    <mergeCell ref="C296:C300"/>
    <mergeCell ref="D296:D300"/>
    <mergeCell ref="E296:E300"/>
    <mergeCell ref="B301:B305"/>
    <mergeCell ref="C301:C305"/>
    <mergeCell ref="A281:A285"/>
    <mergeCell ref="B281:B285"/>
    <mergeCell ref="C281:C285"/>
    <mergeCell ref="D301:D305"/>
    <mergeCell ref="E301:E305"/>
    <mergeCell ref="A306:A310"/>
    <mergeCell ref="G326:G330"/>
    <mergeCell ref="A271:A275"/>
    <mergeCell ref="P321:P325"/>
    <mergeCell ref="Y330:AA330"/>
    <mergeCell ref="G316:G320"/>
    <mergeCell ref="I301:I305"/>
    <mergeCell ref="J301:J305"/>
    <mergeCell ref="A386:A390"/>
    <mergeCell ref="B386:B390"/>
    <mergeCell ref="C386:C390"/>
    <mergeCell ref="D386:D390"/>
    <mergeCell ref="E386:E390"/>
    <mergeCell ref="F386:F390"/>
    <mergeCell ref="G386:G390"/>
    <mergeCell ref="H386:H390"/>
    <mergeCell ref="I386:I390"/>
    <mergeCell ref="J386:J390"/>
    <mergeCell ref="K386:K390"/>
    <mergeCell ref="L386:L390"/>
    <mergeCell ref="P386:P390"/>
    <mergeCell ref="M390:O390"/>
    <mergeCell ref="Y390:AA390"/>
    <mergeCell ref="A286:A290"/>
    <mergeCell ref="A291:A295"/>
    <mergeCell ref="A296:A300"/>
    <mergeCell ref="A301:A305"/>
    <mergeCell ref="I401:I405"/>
    <mergeCell ref="J401:J405"/>
    <mergeCell ref="K401:K405"/>
    <mergeCell ref="L401:L405"/>
    <mergeCell ref="P401:P405"/>
    <mergeCell ref="M405:O405"/>
    <mergeCell ref="Y405:AA405"/>
    <mergeCell ref="K416:K420"/>
    <mergeCell ref="L416:L420"/>
    <mergeCell ref="A416:A420"/>
    <mergeCell ref="P416:P420"/>
    <mergeCell ref="M420:O420"/>
    <mergeCell ref="Y420:AA420"/>
    <mergeCell ref="B406:B410"/>
    <mergeCell ref="C406:C410"/>
    <mergeCell ref="D406:D410"/>
    <mergeCell ref="E406:E410"/>
    <mergeCell ref="F406:F410"/>
    <mergeCell ref="G406:G410"/>
    <mergeCell ref="H406:H410"/>
    <mergeCell ref="I406:I410"/>
    <mergeCell ref="J406:J410"/>
    <mergeCell ref="K406:K410"/>
    <mergeCell ref="L406:L410"/>
    <mergeCell ref="A406:A410"/>
    <mergeCell ref="P406:P410"/>
    <mergeCell ref="M410:O410"/>
    <mergeCell ref="A411:A415"/>
    <mergeCell ref="B411:B415"/>
    <mergeCell ref="I411:I415"/>
    <mergeCell ref="J411:J415"/>
    <mergeCell ref="K411:K415"/>
    <mergeCell ref="L411:L415"/>
    <mergeCell ref="P411:P415"/>
    <mergeCell ref="M415:O415"/>
    <mergeCell ref="Y415:AA415"/>
    <mergeCell ref="D516:D520"/>
    <mergeCell ref="E516:E520"/>
    <mergeCell ref="F516:F520"/>
    <mergeCell ref="G516:G520"/>
    <mergeCell ref="H516:H520"/>
    <mergeCell ref="I516:I520"/>
    <mergeCell ref="J516:J520"/>
    <mergeCell ref="P516:P520"/>
    <mergeCell ref="M520:O520"/>
    <mergeCell ref="Y520:AA520"/>
    <mergeCell ref="A421:A425"/>
    <mergeCell ref="B421:B425"/>
    <mergeCell ref="C421:C425"/>
    <mergeCell ref="D421:D425"/>
    <mergeCell ref="E421:E425"/>
    <mergeCell ref="F421:F425"/>
    <mergeCell ref="G421:G425"/>
    <mergeCell ref="H421:H425"/>
    <mergeCell ref="I421:I425"/>
    <mergeCell ref="J421:J425"/>
    <mergeCell ref="K421:K425"/>
    <mergeCell ref="L421:L425"/>
    <mergeCell ref="P421:P425"/>
    <mergeCell ref="A486:A490"/>
    <mergeCell ref="B486:B490"/>
    <mergeCell ref="C486:C490"/>
    <mergeCell ref="D486:D490"/>
    <mergeCell ref="D506:D510"/>
    <mergeCell ref="A226:A230"/>
    <mergeCell ref="B226:B230"/>
    <mergeCell ref="C226:C230"/>
    <mergeCell ref="D226:D230"/>
    <mergeCell ref="E226:E230"/>
    <mergeCell ref="F226:F230"/>
    <mergeCell ref="G226:G230"/>
    <mergeCell ref="H226:H230"/>
    <mergeCell ref="I226:I230"/>
    <mergeCell ref="J226:J230"/>
    <mergeCell ref="K226:K230"/>
    <mergeCell ref="L226:L230"/>
    <mergeCell ref="P226:P230"/>
    <mergeCell ref="M230:O230"/>
    <mergeCell ref="Y230:AA230"/>
    <mergeCell ref="B416:B420"/>
    <mergeCell ref="C416:C420"/>
    <mergeCell ref="D416:D420"/>
    <mergeCell ref="E416:E420"/>
    <mergeCell ref="H416:H420"/>
    <mergeCell ref="I416:I420"/>
    <mergeCell ref="J416:J420"/>
    <mergeCell ref="A231:A235"/>
    <mergeCell ref="B231:B235"/>
    <mergeCell ref="C231:C235"/>
    <mergeCell ref="D231:D235"/>
    <mergeCell ref="E231:E235"/>
    <mergeCell ref="F231:F235"/>
    <mergeCell ref="G231:G235"/>
    <mergeCell ref="H231:H235"/>
    <mergeCell ref="I231:I235"/>
    <mergeCell ref="J231:J235"/>
    <mergeCell ref="J246:J250"/>
    <mergeCell ref="K246:K250"/>
    <mergeCell ref="L246:L250"/>
    <mergeCell ref="P246:P250"/>
    <mergeCell ref="M250:O250"/>
    <mergeCell ref="Y250:AA250"/>
    <mergeCell ref="L231:L235"/>
    <mergeCell ref="P231:P235"/>
    <mergeCell ref="M235:O235"/>
    <mergeCell ref="Y235:AA235"/>
    <mergeCell ref="A236:A240"/>
    <mergeCell ref="B236:B240"/>
    <mergeCell ref="C236:C240"/>
    <mergeCell ref="D236:D240"/>
    <mergeCell ref="E236:E240"/>
    <mergeCell ref="F236:F240"/>
    <mergeCell ref="G236:G240"/>
    <mergeCell ref="H236:H240"/>
    <mergeCell ref="I236:I240"/>
    <mergeCell ref="J236:J240"/>
    <mergeCell ref="K236:K240"/>
    <mergeCell ref="L236:L240"/>
    <mergeCell ref="P236:P240"/>
    <mergeCell ref="M240:O240"/>
    <mergeCell ref="Y240:AA240"/>
    <mergeCell ref="I766:I770"/>
    <mergeCell ref="J766:J770"/>
    <mergeCell ref="K766:K770"/>
    <mergeCell ref="L766:L770"/>
    <mergeCell ref="P766:P770"/>
    <mergeCell ref="AD766:AD768"/>
    <mergeCell ref="M770:O770"/>
    <mergeCell ref="Y770:AA770"/>
    <mergeCell ref="A241:A245"/>
    <mergeCell ref="B241:B245"/>
    <mergeCell ref="C241:C245"/>
    <mergeCell ref="D241:D245"/>
    <mergeCell ref="E241:E245"/>
    <mergeCell ref="F241:F245"/>
    <mergeCell ref="G241:G245"/>
    <mergeCell ref="H241:H245"/>
    <mergeCell ref="I241:I245"/>
    <mergeCell ref="J241:J245"/>
    <mergeCell ref="K241:K245"/>
    <mergeCell ref="L241:L245"/>
    <mergeCell ref="P241:P245"/>
    <mergeCell ref="M245:O245"/>
    <mergeCell ref="Y245:AA245"/>
    <mergeCell ref="A246:A250"/>
    <mergeCell ref="B246:B250"/>
    <mergeCell ref="C246:C250"/>
    <mergeCell ref="D246:D250"/>
    <mergeCell ref="E246:E250"/>
    <mergeCell ref="F246:F250"/>
    <mergeCell ref="G246:G250"/>
    <mergeCell ref="H246:H250"/>
    <mergeCell ref="I246:I250"/>
  </mergeCells>
  <pageMargins left="0.78740157480314965" right="0.39370078740157483" top="0.39370078740157483" bottom="0.39370078740157483" header="0" footer="0"/>
  <pageSetup paperSize="9" scale="45" fitToHeight="0" orientation="landscape" r:id="rId1"/>
  <rowBreaks count="13" manualBreakCount="13">
    <brk id="65" max="29" man="1"/>
    <brk id="125" max="29" man="1"/>
    <brk id="190" max="29" man="1"/>
    <brk id="250" max="29" man="1"/>
    <brk id="310" max="29" man="1"/>
    <brk id="370" max="29" man="1"/>
    <brk id="435" max="29" man="1"/>
    <brk id="495" max="29" man="1"/>
    <brk id="555" max="29" man="1"/>
    <brk id="615" max="29" man="1"/>
    <brk id="675" max="29" man="1"/>
    <brk id="735" max="29" man="1"/>
    <brk id="795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2022</vt:lpstr>
      <vt:lpstr>'2022'!Заголовки_для_печати</vt:lpstr>
      <vt:lpstr>'2022'!Область_печати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ef</cp:lastModifiedBy>
  <cp:lastPrinted>2025-02-13T14:11:35Z</cp:lastPrinted>
  <dcterms:created xsi:type="dcterms:W3CDTF">1996-10-08T23:32:33Z</dcterms:created>
  <dcterms:modified xsi:type="dcterms:W3CDTF">2025-02-13T14:12:35Z</dcterms:modified>
</cp:coreProperties>
</file>