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8975" windowHeight="7605"/>
  </bookViews>
  <sheets>
    <sheet name="1588" sheetId="6" r:id="rId1"/>
  </sheets>
  <definedNames>
    <definedName name="_xlnm.Print_Titles" localSheetId="0">'1588'!$22:$22</definedName>
    <definedName name="_xlnm.Print_Area" localSheetId="0">'1588'!$A$1:$E$78</definedName>
  </definedNames>
  <calcPr calcId="145621" fullPrecision="0"/>
</workbook>
</file>

<file path=xl/calcChain.xml><?xml version="1.0" encoding="utf-8"?>
<calcChain xmlns="http://schemas.openxmlformats.org/spreadsheetml/2006/main">
  <c r="C78" i="6" l="1"/>
  <c r="E77" i="6"/>
  <c r="E60" i="6"/>
  <c r="E59" i="6"/>
  <c r="E58" i="6"/>
  <c r="E54" i="6"/>
  <c r="E49" i="6"/>
  <c r="E50" i="6"/>
  <c r="E4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5" i="6"/>
  <c r="C24" i="6"/>
  <c r="D71" i="6" l="1"/>
  <c r="E71" i="6" s="1"/>
  <c r="D70" i="6"/>
  <c r="E70" i="6" s="1"/>
  <c r="D67" i="6"/>
  <c r="E67" i="6" s="1"/>
  <c r="D27" i="6" l="1"/>
  <c r="E27" i="6" s="1"/>
  <c r="D26" i="6" l="1"/>
  <c r="D66" i="6"/>
  <c r="E66" i="6" s="1"/>
  <c r="D24" i="6" l="1"/>
  <c r="E24" i="6" s="1"/>
  <c r="E26" i="6"/>
  <c r="D46" i="6"/>
  <c r="D48" i="6"/>
  <c r="E48" i="6" s="1"/>
  <c r="D65" i="6"/>
  <c r="E65" i="6" s="1"/>
  <c r="D55" i="6" l="1"/>
  <c r="E55" i="6" s="1"/>
  <c r="E46" i="6"/>
  <c r="D75" i="6"/>
  <c r="E75" i="6" s="1"/>
  <c r="D69" i="6"/>
  <c r="E69" i="6" s="1"/>
  <c r="D74" i="6"/>
  <c r="D76" i="6"/>
  <c r="E76" i="6" s="1"/>
  <c r="D57" i="6"/>
  <c r="D51" i="6"/>
  <c r="D56" i="6" l="1"/>
  <c r="E56" i="6" s="1"/>
  <c r="E57" i="6"/>
  <c r="D73" i="6"/>
  <c r="E73" i="6" s="1"/>
  <c r="E74" i="6"/>
  <c r="D45" i="6"/>
  <c r="E45" i="6" s="1"/>
  <c r="E51" i="6"/>
  <c r="D53" i="6"/>
  <c r="D61" i="6" l="1"/>
  <c r="E61" i="6" s="1"/>
  <c r="D78" i="6"/>
  <c r="E78" i="6" s="1"/>
  <c r="E53" i="6"/>
  <c r="D64" i="6" l="1"/>
  <c r="D63" i="6" s="1"/>
  <c r="E63" i="6" s="1"/>
</calcChain>
</file>

<file path=xl/sharedStrings.xml><?xml version="1.0" encoding="utf-8"?>
<sst xmlns="http://schemas.openxmlformats.org/spreadsheetml/2006/main" count="121" uniqueCount="113">
  <si>
    <t>Наименование показателя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</si>
  <si>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</si>
  <si>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</si>
  <si>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</si>
  <si>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</si>
  <si>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1.</t>
  </si>
  <si>
    <t>2.</t>
  </si>
  <si>
    <t>3.</t>
  </si>
  <si>
    <t>4.</t>
  </si>
  <si>
    <t>5.</t>
  </si>
  <si>
    <t>за счет фонда поддержки территорий городов и районов</t>
  </si>
  <si>
    <t>2.2.</t>
  </si>
  <si>
    <t>2.1.</t>
  </si>
  <si>
    <t>на возмещение льгот по коммунальным услугам и услугам жилищного фонда</t>
  </si>
  <si>
    <t>5.1.</t>
  </si>
  <si>
    <t>за счет Дорожного фонда (на развитие дорожной отрасли)</t>
  </si>
  <si>
    <t>поступления в доходы территориального экологического фонда</t>
  </si>
  <si>
    <t>от оказания платных услуг и иной приносящей доход деятельности</t>
  </si>
  <si>
    <t>1.1.</t>
  </si>
  <si>
    <t>1.2.</t>
  </si>
  <si>
    <t>не имеющие целевого назначения</t>
  </si>
  <si>
    <t>имеющие целевое назначение, из них:</t>
  </si>
  <si>
    <t>Предельные расходы, из них:</t>
  </si>
  <si>
    <t>за счет доходов, имеющих целевое назначение</t>
  </si>
  <si>
    <t>по прочим направлениям, из них:</t>
  </si>
  <si>
    <t xml:space="preserve">целевой сбор с граждан на благоустройство территории города, села (поселка)     </t>
  </si>
  <si>
    <t>налог на содержание жилищного фонда, объектов социально-культурной сферы и благоустройство территории города (района)</t>
  </si>
  <si>
    <t>за счет доходов, не имеющих целевого назначения, из них:</t>
  </si>
  <si>
    <t>по социально защищенным статьям, из них:</t>
  </si>
  <si>
    <t>дотации (трансферты) из республиканского бюджета</t>
  </si>
  <si>
    <t xml:space="preserve">на оплату коммунальных услуг </t>
  </si>
  <si>
    <t>расходы на проведение выборов</t>
  </si>
  <si>
    <t>на цели осуществления городом Тирасполем функций столицы</t>
  </si>
  <si>
    <t>целевые сборы и платежи всего, в том числе:</t>
  </si>
  <si>
    <t>а)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</si>
  <si>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</si>
  <si>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</si>
  <si>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</si>
  <si>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</si>
  <si>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</si>
  <si>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</si>
  <si>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</si>
  <si>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</si>
  <si>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</si>
  <si>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</si>
  <si>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</si>
  <si>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</si>
  <si>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</si>
  <si>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направляемые на кредитование молодых семей</t>
  </si>
  <si>
    <t>к)</t>
  </si>
  <si>
    <t xml:space="preserve">фонд социального развития 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</si>
  <si>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</si>
  <si>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</si>
  <si>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</si>
  <si>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</si>
  <si>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нераспределенные субсидии, выделенные из республиканского бюджета 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</si>
  <si>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не имеющие целевого назначения  (очищенные)</t>
  </si>
  <si>
    <t xml:space="preserve">целевой сбор на благоустройство территории города, села (поселка)     </t>
  </si>
  <si>
    <t>направляемые на кредитование вдовам защитников ПМР</t>
  </si>
  <si>
    <t>Остатки по состоянию на 01.01.2025 года</t>
  </si>
  <si>
    <t>Субсидии из республиканского бюджета:</t>
  </si>
  <si>
    <t>имеющие целевое назначение</t>
  </si>
  <si>
    <t>л)</t>
  </si>
  <si>
    <t>м)</t>
  </si>
  <si>
    <t>1.2.1.</t>
  </si>
  <si>
    <t>1.2.2.</t>
  </si>
  <si>
    <t>1.2.3.</t>
  </si>
  <si>
    <t>1.2.4.</t>
  </si>
  <si>
    <t>1.2.5.</t>
  </si>
  <si>
    <r>
      <t>2.1.1</t>
    </r>
    <r>
      <rPr>
        <sz val="11"/>
        <color rgb="FF00B0F0"/>
        <rFont val="Times New Roman"/>
        <family val="1"/>
        <charset val="204"/>
      </rPr>
      <t>.</t>
    </r>
  </si>
  <si>
    <r>
      <t>2.1.2</t>
    </r>
    <r>
      <rPr>
        <sz val="11"/>
        <color rgb="FF00B0F0"/>
        <rFont val="Times New Roman"/>
        <family val="1"/>
        <charset val="204"/>
      </rPr>
      <t>.</t>
    </r>
  </si>
  <si>
    <r>
      <t>2.1.3</t>
    </r>
    <r>
      <rPr>
        <sz val="11"/>
        <color rgb="FF00B0F0"/>
        <rFont val="Times New Roman"/>
        <family val="1"/>
        <charset val="204"/>
      </rPr>
      <t>.</t>
    </r>
  </si>
  <si>
    <r>
      <t>2.1.4</t>
    </r>
    <r>
      <rPr>
        <sz val="11"/>
        <color rgb="FF00B0F0"/>
        <rFont val="Times New Roman"/>
        <family val="1"/>
        <charset val="204"/>
      </rPr>
      <t>.</t>
    </r>
  </si>
  <si>
    <t>3.1.</t>
  </si>
  <si>
    <t>3.2.</t>
  </si>
  <si>
    <t>3.3.</t>
  </si>
  <si>
    <t>3.3.1.</t>
  </si>
  <si>
    <r>
      <t>3.3.1.1</t>
    </r>
    <r>
      <rPr>
        <i/>
        <sz val="11"/>
        <color rgb="FF00B0F0"/>
        <rFont val="Times New Roman"/>
        <family val="1"/>
        <charset val="204"/>
      </rPr>
      <t>.</t>
    </r>
  </si>
  <si>
    <t>3.3.2.</t>
  </si>
  <si>
    <r>
      <t>3.3.2.1</t>
    </r>
    <r>
      <rPr>
        <i/>
        <sz val="11"/>
        <color rgb="FF00B0F0"/>
        <rFont val="Times New Roman"/>
        <family val="1"/>
        <charset val="204"/>
      </rPr>
      <t>.</t>
    </r>
  </si>
  <si>
    <t>6.</t>
  </si>
  <si>
    <t>7.</t>
  </si>
  <si>
    <t>6.1.</t>
  </si>
  <si>
    <r>
      <t>6.2</t>
    </r>
    <r>
      <rPr>
        <sz val="10"/>
        <color rgb="FF00B0F0"/>
        <rFont val="Times New Roman"/>
        <family val="1"/>
        <charset val="204"/>
      </rPr>
      <t>.</t>
    </r>
  </si>
  <si>
    <t>7.1.</t>
  </si>
  <si>
    <t>7.2.</t>
  </si>
  <si>
    <t>7.3.</t>
  </si>
  <si>
    <t>7.4.</t>
  </si>
  <si>
    <t>Нераспределенные остатки по состоянию на 01.01.2025г., в том числе:</t>
  </si>
  <si>
    <t xml:space="preserve">часть остатков целевого сбора на благоустройство территории города, села (поселка)     </t>
  </si>
  <si>
    <t xml:space="preserve">часть остатков налога на содержание жилищного фонда </t>
  </si>
  <si>
    <t>имеющие целевое назначение, в том числе часть остатков целевого сбора на благоустройство территории города, села (поселка) и налога на содержание жилищного фонда, необходимых для погашения кредиторской задолженности за 2024 год и обеспечения принятых в 2024 году бюджетных обязательств</t>
  </si>
  <si>
    <t>Отклонение</t>
  </si>
  <si>
    <t>Действующая редакция</t>
  </si>
  <si>
    <r>
      <t>5.1</t>
    </r>
    <r>
      <rPr>
        <sz val="10"/>
        <color rgb="FF00B0F0"/>
        <rFont val="Times New Roman"/>
        <family val="1"/>
        <charset val="204"/>
      </rPr>
      <t>.</t>
    </r>
  </si>
  <si>
    <t>5.1.1.</t>
  </si>
  <si>
    <t>5.1.2.</t>
  </si>
  <si>
    <t>ИТОГО:</t>
  </si>
  <si>
    <t>2025 год</t>
  </si>
  <si>
    <t>Основные характеристики доходной и расходной частей местного бюджета города Тирасполь на 2025 год</t>
  </si>
  <si>
    <t xml:space="preserve">к Решению Тираспольского городского </t>
  </si>
  <si>
    <t xml:space="preserve">Совета народных депутатов </t>
  </si>
  <si>
    <t xml:space="preserve">№ 3  от 13 февраля 2025 г.  </t>
  </si>
  <si>
    <t>Приложение № 1</t>
  </si>
  <si>
    <t>на цели, предусмотренные частью второй пункта 3 статьи 4  Закона Приднестровской Молдавской Республики "О республиканском бюджете на 2025 год"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</si>
  <si>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</si>
  <si>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</si>
  <si>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</si>
  <si>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2025 год», принятое </t>
  </si>
  <si>
    <t xml:space="preserve">"О внесении изменений и дополнений в </t>
  </si>
  <si>
    <t>на 19-ой сессии 26 созыва 13 февраля 2025 года"</t>
  </si>
  <si>
    <t>города Тирасполь на 2025 год»</t>
  </si>
  <si>
    <t xml:space="preserve">№ 58  от 22  мая 2025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</si>
</sst>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-;\-* #,##0.0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i/>
      <sz val="10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1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67">
    <xf numFmtId="0" fontId="0" fillId="0" borderId="0" xfId="0"/>
    <xf numFmtId="3" fontId="3" fillId="0" borderId="0" xfId="0" applyNumberFormat="1" applyFont="1"/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3" fontId="3" fillId="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49" fontId="3" fillId="0" borderId="1" xfId="11" applyNumberFormat="1" applyFont="1" applyBorder="1" applyAlignment="1">
      <alignment horizontal="center" vertical="center"/>
    </xf>
    <xf numFmtId="3" fontId="3" fillId="0" borderId="1" xfId="11" applyNumberFormat="1" applyFont="1" applyBorder="1" applyAlignment="1">
      <alignment vertical="center" wrapText="1"/>
    </xf>
    <xf numFmtId="0" fontId="3" fillId="0" borderId="1" xfId="11" applyFont="1" applyBorder="1" applyAlignment="1">
      <alignment vertical="center" wrapText="1"/>
    </xf>
    <xf numFmtId="3" fontId="3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 wrapText="1"/>
    </xf>
    <xf numFmtId="49" fontId="3" fillId="2" borderId="1" xfId="1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14" fillId="0" borderId="0" xfId="0" applyNumberFormat="1" applyFont="1" applyFill="1" applyAlignment="1">
      <alignment vertical="center"/>
    </xf>
    <xf numFmtId="0" fontId="3" fillId="2" borderId="1" xfId="1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49" fontId="14" fillId="3" borderId="1" xfId="11" applyNumberFormat="1" applyFont="1" applyFill="1" applyBorder="1" applyAlignment="1">
      <alignment horizontal="center" vertical="center"/>
    </xf>
    <xf numFmtId="3" fontId="14" fillId="3" borderId="1" xfId="11" applyNumberFormat="1" applyFont="1" applyFill="1" applyBorder="1" applyAlignment="1">
      <alignment vertical="center" wrapText="1"/>
    </xf>
    <xf numFmtId="3" fontId="14" fillId="3" borderId="1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Alignment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13" fillId="0" borderId="0" xfId="0" applyNumberFormat="1" applyFont="1" applyFill="1" applyAlignment="1">
      <alignment horizontal="center" wrapText="1"/>
    </xf>
  </cellXfs>
  <cellStyles count="21">
    <cellStyle name="Обычный" xfId="0" builtinId="0"/>
    <cellStyle name="Обычный 2" xfId="11"/>
    <cellStyle name="Обычный 3" xfId="12"/>
    <cellStyle name="Финансовый 2" xfId="1"/>
    <cellStyle name="Финансовый 2 2" xfId="4"/>
    <cellStyle name="Финансовый 2 2 2" xfId="9"/>
    <cellStyle name="Финансовый 2 2 3" xfId="19"/>
    <cellStyle name="Финансовый 2 3" xfId="6"/>
    <cellStyle name="Финансовый 2 4" xfId="15"/>
    <cellStyle name="Финансовый 3" xfId="2"/>
    <cellStyle name="Финансовый 3 2" xfId="7"/>
    <cellStyle name="Финансовый 3 2 2" xfId="18"/>
    <cellStyle name="Финансовый 3 2 3" xfId="14"/>
    <cellStyle name="Финансовый 3 3" xfId="17"/>
    <cellStyle name="Финансовый 3 4" xfId="13"/>
    <cellStyle name="Финансовый 4" xfId="3"/>
    <cellStyle name="Финансовый 4 2" xfId="8"/>
    <cellStyle name="Финансовый 4 3" xfId="20"/>
    <cellStyle name="Финансовый 5" xfId="5"/>
    <cellStyle name="Финансовый 5 2" xfId="10"/>
    <cellStyle name="Финансовый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view="pageBreakPreview" zoomScale="160" zoomScaleNormal="110" zoomScaleSheetLayoutView="160" workbookViewId="0">
      <pane xSplit="2" ySplit="22" topLeftCell="D24" activePane="bottomRight" state="frozen"/>
      <selection pane="topRight" activeCell="C1" sqref="C1"/>
      <selection pane="bottomLeft" activeCell="A12" sqref="A12"/>
      <selection pane="bottomRight" activeCell="I11" sqref="I11"/>
    </sheetView>
  </sheetViews>
  <sheetFormatPr defaultColWidth="9.140625" defaultRowHeight="12.75" x14ac:dyDescent="0.2"/>
  <cols>
    <col min="1" max="1" width="8" style="1" bestFit="1" customWidth="1"/>
    <col min="2" max="2" width="57.140625" style="1" customWidth="1"/>
    <col min="3" max="3" width="14.85546875" style="1" hidden="1" customWidth="1"/>
    <col min="4" max="4" width="14.85546875" style="1" customWidth="1"/>
    <col min="5" max="5" width="12.42578125" style="1" hidden="1" customWidth="1"/>
    <col min="6" max="16384" width="9.140625" style="1"/>
  </cols>
  <sheetData>
    <row r="1" spans="1:9" x14ac:dyDescent="0.2">
      <c r="D1" s="64" t="s">
        <v>103</v>
      </c>
    </row>
    <row r="2" spans="1:9" x14ac:dyDescent="0.2">
      <c r="D2" s="65" t="s">
        <v>100</v>
      </c>
    </row>
    <row r="3" spans="1:9" s="7" customFormat="1" x14ac:dyDescent="0.2">
      <c r="A3" s="4"/>
      <c r="B3" s="5"/>
      <c r="C3" s="6"/>
      <c r="D3" s="65" t="s">
        <v>101</v>
      </c>
      <c r="E3" s="6"/>
    </row>
    <row r="4" spans="1:9" s="7" customFormat="1" x14ac:dyDescent="0.2">
      <c r="A4" s="4"/>
      <c r="B4" s="5"/>
      <c r="C4" s="6"/>
      <c r="D4" s="65" t="s">
        <v>112</v>
      </c>
      <c r="E4" s="6"/>
    </row>
    <row r="5" spans="1:9" s="7" customFormat="1" x14ac:dyDescent="0.2">
      <c r="A5" s="4"/>
      <c r="B5" s="5"/>
      <c r="C5" s="6"/>
      <c r="D5" s="65" t="s">
        <v>109</v>
      </c>
      <c r="E5" s="6"/>
    </row>
    <row r="6" spans="1:9" s="7" customFormat="1" x14ac:dyDescent="0.2">
      <c r="A6" s="4"/>
      <c r="B6" s="5"/>
      <c r="C6" s="6"/>
      <c r="D6" s="65" t="s">
        <v>105</v>
      </c>
      <c r="E6" s="6"/>
    </row>
    <row r="7" spans="1:9" s="7" customFormat="1" ht="12.75" customHeight="1" x14ac:dyDescent="0.25">
      <c r="B7" s="62"/>
      <c r="C7" s="62"/>
      <c r="D7" s="65" t="s">
        <v>106</v>
      </c>
      <c r="E7" s="56"/>
      <c r="F7" s="57"/>
      <c r="G7" s="57"/>
      <c r="H7" s="57"/>
      <c r="I7" s="56"/>
    </row>
    <row r="8" spans="1:9" s="7" customFormat="1" ht="12.75" customHeight="1" x14ac:dyDescent="0.25">
      <c r="B8" s="63"/>
      <c r="C8" s="63"/>
      <c r="D8" s="65" t="s">
        <v>107</v>
      </c>
      <c r="E8" s="58"/>
      <c r="F8" s="59"/>
      <c r="G8" s="59"/>
      <c r="H8" s="59"/>
      <c r="I8" s="58"/>
    </row>
    <row r="9" spans="1:9" s="7" customFormat="1" ht="15.75" x14ac:dyDescent="0.25">
      <c r="B9" s="63"/>
      <c r="C9" s="63"/>
      <c r="D9" s="65" t="s">
        <v>108</v>
      </c>
      <c r="E9" s="58"/>
      <c r="F9" s="59"/>
      <c r="G9" s="59"/>
      <c r="H9" s="59"/>
      <c r="I9" s="58"/>
    </row>
    <row r="10" spans="1:9" s="7" customFormat="1" ht="12.75" customHeight="1" x14ac:dyDescent="0.25">
      <c r="B10" s="63"/>
      <c r="C10" s="63"/>
      <c r="D10" s="65" t="s">
        <v>110</v>
      </c>
      <c r="E10" s="58"/>
      <c r="F10" s="59"/>
      <c r="G10" s="59"/>
      <c r="H10" s="59"/>
      <c r="I10" s="58"/>
    </row>
    <row r="11" spans="1:9" s="7" customFormat="1" ht="12.75" customHeight="1" x14ac:dyDescent="0.25">
      <c r="B11" s="61"/>
      <c r="C11" s="61"/>
      <c r="D11" s="65"/>
      <c r="E11" s="60"/>
      <c r="F11" s="59"/>
      <c r="G11" s="59"/>
      <c r="H11" s="59"/>
      <c r="I11" s="60"/>
    </row>
    <row r="12" spans="1:9" s="7" customFormat="1" ht="12.75" customHeight="1" x14ac:dyDescent="0.25">
      <c r="B12" s="61"/>
      <c r="C12" s="61"/>
      <c r="D12" s="65" t="s">
        <v>103</v>
      </c>
      <c r="E12" s="60"/>
      <c r="F12" s="59"/>
      <c r="G12" s="59"/>
      <c r="H12" s="59"/>
      <c r="I12" s="60"/>
    </row>
    <row r="13" spans="1:9" s="7" customFormat="1" ht="12.75" customHeight="1" x14ac:dyDescent="0.25">
      <c r="B13" s="61"/>
      <c r="C13" s="61"/>
      <c r="D13" s="65" t="s">
        <v>100</v>
      </c>
      <c r="E13" s="60"/>
      <c r="F13" s="59"/>
      <c r="G13" s="59"/>
      <c r="H13" s="59"/>
      <c r="I13" s="60"/>
    </row>
    <row r="14" spans="1:9" s="7" customFormat="1" ht="12.75" customHeight="1" x14ac:dyDescent="0.25">
      <c r="B14" s="61"/>
      <c r="C14" s="61"/>
      <c r="D14" s="65" t="s">
        <v>101</v>
      </c>
      <c r="E14" s="60"/>
      <c r="F14" s="59"/>
      <c r="G14" s="59"/>
      <c r="H14" s="59"/>
      <c r="I14" s="60"/>
    </row>
    <row r="15" spans="1:9" s="7" customFormat="1" ht="12.75" customHeight="1" x14ac:dyDescent="0.25">
      <c r="B15" s="61"/>
      <c r="C15" s="61"/>
      <c r="D15" s="65" t="s">
        <v>102</v>
      </c>
      <c r="E15" s="60"/>
      <c r="F15" s="59"/>
      <c r="G15" s="59"/>
      <c r="H15" s="59"/>
      <c r="I15" s="60"/>
    </row>
    <row r="16" spans="1:9" s="7" customFormat="1" ht="12.75" customHeight="1" x14ac:dyDescent="0.25">
      <c r="B16" s="62"/>
      <c r="C16" s="62"/>
      <c r="D16" s="65" t="s">
        <v>107</v>
      </c>
      <c r="E16" s="56"/>
      <c r="F16" s="57"/>
      <c r="G16" s="57"/>
      <c r="H16" s="57"/>
      <c r="I16" s="56"/>
    </row>
    <row r="17" spans="1:9" s="7" customFormat="1" ht="12.75" customHeight="1" x14ac:dyDescent="0.25">
      <c r="B17" s="63"/>
      <c r="C17" s="63"/>
      <c r="D17" s="65" t="s">
        <v>111</v>
      </c>
      <c r="E17" s="58"/>
      <c r="F17" s="59"/>
      <c r="G17" s="59"/>
      <c r="H17" s="59"/>
      <c r="I17" s="58"/>
    </row>
    <row r="18" spans="1:9" s="7" customFormat="1" ht="15.75" x14ac:dyDescent="0.25">
      <c r="B18" s="63"/>
      <c r="C18" s="63"/>
      <c r="E18" s="58"/>
      <c r="F18" s="59"/>
      <c r="G18" s="59"/>
      <c r="H18" s="59"/>
      <c r="I18" s="58"/>
    </row>
    <row r="19" spans="1:9" s="7" customFormat="1" ht="12.75" customHeight="1" x14ac:dyDescent="0.25">
      <c r="A19" s="60"/>
      <c r="B19" s="60"/>
      <c r="C19" s="60"/>
      <c r="D19" s="60"/>
      <c r="E19" s="60"/>
      <c r="F19" s="59"/>
      <c r="G19" s="59"/>
      <c r="H19" s="59"/>
      <c r="I19" s="60"/>
    </row>
    <row r="20" spans="1:9" ht="29.25" customHeight="1" x14ac:dyDescent="0.25">
      <c r="A20" s="66" t="s">
        <v>99</v>
      </c>
      <c r="B20" s="66"/>
      <c r="C20" s="66"/>
      <c r="D20" s="66"/>
      <c r="E20" s="66"/>
    </row>
    <row r="21" spans="1:9" hidden="1" x14ac:dyDescent="0.2">
      <c r="A21" s="13"/>
      <c r="B21" s="13"/>
      <c r="C21" s="13"/>
      <c r="D21" s="13"/>
      <c r="E21" s="13"/>
    </row>
    <row r="22" spans="1:9" s="16" customFormat="1" ht="25.5" x14ac:dyDescent="0.25">
      <c r="A22" s="14" t="s">
        <v>1</v>
      </c>
      <c r="B22" s="15" t="s">
        <v>0</v>
      </c>
      <c r="C22" s="15" t="s">
        <v>93</v>
      </c>
      <c r="D22" s="15" t="s">
        <v>98</v>
      </c>
      <c r="E22" s="14" t="s">
        <v>92</v>
      </c>
    </row>
    <row r="23" spans="1:9" s="16" customFormat="1" hidden="1" x14ac:dyDescent="0.25">
      <c r="A23" s="14"/>
      <c r="B23" s="15"/>
      <c r="C23" s="14"/>
      <c r="D23" s="14"/>
      <c r="E23" s="14"/>
    </row>
    <row r="24" spans="1:9" s="16" customFormat="1" ht="14.25" x14ac:dyDescent="0.25">
      <c r="A24" s="35" t="s">
        <v>5</v>
      </c>
      <c r="B24" s="36" t="s">
        <v>59</v>
      </c>
      <c r="C24" s="41">
        <f>C25+C26</f>
        <v>0</v>
      </c>
      <c r="D24" s="41">
        <f>D25+D26</f>
        <v>105085028</v>
      </c>
      <c r="E24" s="41">
        <f>D24-C24</f>
        <v>105085028</v>
      </c>
    </row>
    <row r="25" spans="1:9" s="16" customFormat="1" x14ac:dyDescent="0.25">
      <c r="A25" s="10" t="s">
        <v>18</v>
      </c>
      <c r="B25" s="11" t="s">
        <v>56</v>
      </c>
      <c r="C25" s="2"/>
      <c r="D25" s="2">
        <v>83354160</v>
      </c>
      <c r="E25" s="2">
        <f>D25-C25</f>
        <v>83354160</v>
      </c>
    </row>
    <row r="26" spans="1:9" s="16" customFormat="1" x14ac:dyDescent="0.25">
      <c r="A26" s="10" t="s">
        <v>19</v>
      </c>
      <c r="B26" s="11" t="s">
        <v>61</v>
      </c>
      <c r="C26" s="2"/>
      <c r="D26" s="2">
        <f>D27+D40+D41+D42+D43</f>
        <v>21730868</v>
      </c>
      <c r="E26" s="2">
        <f t="shared" ref="E26:E43" si="0">D26-C26</f>
        <v>21730868</v>
      </c>
    </row>
    <row r="27" spans="1:9" s="16" customFormat="1" x14ac:dyDescent="0.25">
      <c r="A27" s="10" t="s">
        <v>64</v>
      </c>
      <c r="B27" s="11" t="s">
        <v>33</v>
      </c>
      <c r="C27" s="2"/>
      <c r="D27" s="2">
        <f>SUM(D28:D39)</f>
        <v>11428375</v>
      </c>
      <c r="E27" s="2">
        <f t="shared" si="0"/>
        <v>11428375</v>
      </c>
    </row>
    <row r="28" spans="1:9" s="16" customFormat="1" x14ac:dyDescent="0.25">
      <c r="A28" s="10" t="s">
        <v>34</v>
      </c>
      <c r="B28" s="12" t="s">
        <v>57</v>
      </c>
      <c r="C28" s="2"/>
      <c r="D28" s="2">
        <v>3541568</v>
      </c>
      <c r="E28" s="2">
        <f t="shared" si="0"/>
        <v>3541568</v>
      </c>
    </row>
    <row r="29" spans="1:9" s="16" customFormat="1" hidden="1" x14ac:dyDescent="0.25">
      <c r="A29" s="10" t="s">
        <v>35</v>
      </c>
      <c r="B29" s="12" t="s">
        <v>36</v>
      </c>
      <c r="C29" s="2"/>
      <c r="D29" s="2"/>
      <c r="E29" s="2">
        <f t="shared" si="0"/>
        <v>0</v>
      </c>
    </row>
    <row r="30" spans="1:9" s="16" customFormat="1" x14ac:dyDescent="0.25">
      <c r="A30" s="10" t="s">
        <v>35</v>
      </c>
      <c r="B30" s="12" t="s">
        <v>38</v>
      </c>
      <c r="C30" s="2"/>
      <c r="D30" s="2">
        <v>90319</v>
      </c>
      <c r="E30" s="2">
        <f t="shared" si="0"/>
        <v>90319</v>
      </c>
    </row>
    <row r="31" spans="1:9" s="16" customFormat="1" x14ac:dyDescent="0.25">
      <c r="A31" s="10" t="s">
        <v>37</v>
      </c>
      <c r="B31" s="12" t="s">
        <v>40</v>
      </c>
      <c r="C31" s="2"/>
      <c r="D31" s="2">
        <v>4470648</v>
      </c>
      <c r="E31" s="2">
        <f t="shared" si="0"/>
        <v>4470648</v>
      </c>
    </row>
    <row r="32" spans="1:9" s="16" customFormat="1" hidden="1" x14ac:dyDescent="0.25">
      <c r="A32" s="10" t="s">
        <v>41</v>
      </c>
      <c r="B32" s="12" t="s">
        <v>42</v>
      </c>
      <c r="C32" s="2"/>
      <c r="D32" s="2"/>
      <c r="E32" s="2">
        <f t="shared" si="0"/>
        <v>0</v>
      </c>
    </row>
    <row r="33" spans="1:5" s="16" customFormat="1" x14ac:dyDescent="0.25">
      <c r="A33" s="10" t="s">
        <v>39</v>
      </c>
      <c r="B33" s="12" t="s">
        <v>43</v>
      </c>
      <c r="C33" s="2"/>
      <c r="D33" s="2">
        <v>3188380</v>
      </c>
      <c r="E33" s="2">
        <f t="shared" si="0"/>
        <v>3188380</v>
      </c>
    </row>
    <row r="34" spans="1:5" s="16" customFormat="1" hidden="1" x14ac:dyDescent="0.25">
      <c r="A34" s="10" t="s">
        <v>44</v>
      </c>
      <c r="B34" s="12" t="s">
        <v>45</v>
      </c>
      <c r="C34" s="2"/>
      <c r="D34" s="2"/>
      <c r="E34" s="2">
        <f t="shared" si="0"/>
        <v>0</v>
      </c>
    </row>
    <row r="35" spans="1:5" s="16" customFormat="1" hidden="1" x14ac:dyDescent="0.25">
      <c r="A35" s="10" t="s">
        <v>46</v>
      </c>
      <c r="B35" s="12" t="s">
        <v>47</v>
      </c>
      <c r="C35" s="2"/>
      <c r="D35" s="2"/>
      <c r="E35" s="2">
        <f t="shared" si="0"/>
        <v>0</v>
      </c>
    </row>
    <row r="36" spans="1:5" s="16" customFormat="1" x14ac:dyDescent="0.25">
      <c r="A36" s="10" t="s">
        <v>41</v>
      </c>
      <c r="B36" s="12" t="s">
        <v>48</v>
      </c>
      <c r="C36" s="2"/>
      <c r="D36" s="2">
        <v>137460</v>
      </c>
      <c r="E36" s="2">
        <f t="shared" si="0"/>
        <v>137460</v>
      </c>
    </row>
    <row r="37" spans="1:5" s="16" customFormat="1" hidden="1" x14ac:dyDescent="0.25">
      <c r="A37" s="10" t="s">
        <v>49</v>
      </c>
      <c r="B37" s="12" t="s">
        <v>58</v>
      </c>
      <c r="C37" s="2"/>
      <c r="D37" s="2"/>
      <c r="E37" s="2">
        <f t="shared" si="0"/>
        <v>0</v>
      </c>
    </row>
    <row r="38" spans="1:5" s="16" customFormat="1" hidden="1" x14ac:dyDescent="0.25">
      <c r="A38" s="10" t="s">
        <v>62</v>
      </c>
      <c r="B38" s="12" t="s">
        <v>50</v>
      </c>
      <c r="C38" s="2"/>
      <c r="D38" s="2"/>
      <c r="E38" s="2">
        <f t="shared" si="0"/>
        <v>0</v>
      </c>
    </row>
    <row r="39" spans="1:5" s="16" customFormat="1" hidden="1" x14ac:dyDescent="0.25">
      <c r="A39" s="10" t="s">
        <v>63</v>
      </c>
      <c r="B39" s="12" t="s">
        <v>51</v>
      </c>
      <c r="C39" s="2"/>
      <c r="D39" s="2"/>
      <c r="E39" s="2">
        <f t="shared" si="0"/>
        <v>0</v>
      </c>
    </row>
    <row r="40" spans="1:5" s="16" customFormat="1" x14ac:dyDescent="0.25">
      <c r="A40" s="10" t="s">
        <v>65</v>
      </c>
      <c r="B40" s="12" t="s">
        <v>52</v>
      </c>
      <c r="C40" s="2"/>
      <c r="D40" s="2">
        <v>6240</v>
      </c>
      <c r="E40" s="2">
        <f t="shared" si="0"/>
        <v>6240</v>
      </c>
    </row>
    <row r="41" spans="1:5" s="16" customFormat="1" x14ac:dyDescent="0.25">
      <c r="A41" s="10" t="s">
        <v>66</v>
      </c>
      <c r="B41" s="12" t="s">
        <v>53</v>
      </c>
      <c r="C41" s="2"/>
      <c r="D41" s="2">
        <v>5683534</v>
      </c>
      <c r="E41" s="2">
        <f t="shared" si="0"/>
        <v>5683534</v>
      </c>
    </row>
    <row r="42" spans="1:5" s="16" customFormat="1" ht="25.5" x14ac:dyDescent="0.25">
      <c r="A42" s="10" t="s">
        <v>67</v>
      </c>
      <c r="B42" s="12" t="s">
        <v>54</v>
      </c>
      <c r="C42" s="2"/>
      <c r="D42" s="2">
        <v>4612719</v>
      </c>
      <c r="E42" s="2">
        <f t="shared" si="0"/>
        <v>4612719</v>
      </c>
    </row>
    <row r="43" spans="1:5" s="16" customFormat="1" ht="154.5" hidden="1" customHeight="1" x14ac:dyDescent="0.25">
      <c r="A43" s="10" t="s">
        <v>68</v>
      </c>
      <c r="B43" s="9" t="s">
        <v>55</v>
      </c>
      <c r="C43" s="2"/>
      <c r="D43" s="2"/>
      <c r="E43" s="2">
        <f t="shared" si="0"/>
        <v>0</v>
      </c>
    </row>
    <row r="44" spans="1:5" s="16" customFormat="1" ht="4.5" customHeight="1" x14ac:dyDescent="0.25">
      <c r="A44" s="10"/>
      <c r="B44" s="9"/>
      <c r="C44" s="2"/>
      <c r="D44" s="2"/>
      <c r="E44" s="2"/>
    </row>
    <row r="45" spans="1:5" s="16" customFormat="1" ht="14.25" x14ac:dyDescent="0.25">
      <c r="A45" s="35" t="s">
        <v>6</v>
      </c>
      <c r="B45" s="36" t="s">
        <v>3</v>
      </c>
      <c r="C45" s="38">
        <v>493698190</v>
      </c>
      <c r="D45" s="38">
        <f>D46+D51</f>
        <v>392616475</v>
      </c>
      <c r="E45" s="38">
        <f>D45-C45</f>
        <v>-101081715</v>
      </c>
    </row>
    <row r="46" spans="1:5" s="16" customFormat="1" ht="14.25" x14ac:dyDescent="0.25">
      <c r="A46" s="21" t="s">
        <v>12</v>
      </c>
      <c r="B46" s="22" t="s">
        <v>21</v>
      </c>
      <c r="C46" s="19">
        <v>57480207</v>
      </c>
      <c r="D46" s="19">
        <f>56727717+752490</f>
        <v>57480207</v>
      </c>
      <c r="E46" s="19">
        <f>D46-C46</f>
        <v>0</v>
      </c>
    </row>
    <row r="47" spans="1:5" s="16" customFormat="1" ht="15" x14ac:dyDescent="0.25">
      <c r="A47" s="23" t="s">
        <v>69</v>
      </c>
      <c r="B47" s="42" t="s">
        <v>16</v>
      </c>
      <c r="C47" s="24">
        <v>5411348</v>
      </c>
      <c r="D47" s="24">
        <v>5411348</v>
      </c>
      <c r="E47" s="24">
        <f>D47-C47</f>
        <v>0</v>
      </c>
    </row>
    <row r="48" spans="1:5" s="16" customFormat="1" ht="15" x14ac:dyDescent="0.25">
      <c r="A48" s="23" t="s">
        <v>70</v>
      </c>
      <c r="B48" s="42" t="s">
        <v>17</v>
      </c>
      <c r="C48" s="24">
        <v>25512035</v>
      </c>
      <c r="D48" s="24">
        <f>24759545+752490</f>
        <v>25512035</v>
      </c>
      <c r="E48" s="24">
        <f t="shared" ref="E48:E50" si="1">D48-C48</f>
        <v>0</v>
      </c>
    </row>
    <row r="49" spans="1:5" s="16" customFormat="1" ht="25.5" x14ac:dyDescent="0.25">
      <c r="A49" s="23" t="s">
        <v>71</v>
      </c>
      <c r="B49" s="42" t="s">
        <v>25</v>
      </c>
      <c r="C49" s="24">
        <v>5241403</v>
      </c>
      <c r="D49" s="24">
        <v>5241403</v>
      </c>
      <c r="E49" s="24">
        <f t="shared" si="1"/>
        <v>0</v>
      </c>
    </row>
    <row r="50" spans="1:5" s="16" customFormat="1" ht="25.5" x14ac:dyDescent="0.25">
      <c r="A50" s="23" t="s">
        <v>72</v>
      </c>
      <c r="B50" s="42" t="s">
        <v>26</v>
      </c>
      <c r="C50" s="24">
        <v>19486497</v>
      </c>
      <c r="D50" s="24">
        <v>19486497</v>
      </c>
      <c r="E50" s="24">
        <f t="shared" si="1"/>
        <v>0</v>
      </c>
    </row>
    <row r="51" spans="1:5" s="16" customFormat="1" ht="14.25" x14ac:dyDescent="0.25">
      <c r="A51" s="21" t="s">
        <v>11</v>
      </c>
      <c r="B51" s="22" t="s">
        <v>20</v>
      </c>
      <c r="C51" s="19">
        <v>436217983</v>
      </c>
      <c r="D51" s="19">
        <f>436217983-101081715</f>
        <v>335136268</v>
      </c>
      <c r="E51" s="19">
        <f>D51-C51</f>
        <v>-101081715</v>
      </c>
    </row>
    <row r="52" spans="1:5" s="16" customFormat="1" ht="5.25" customHeight="1" x14ac:dyDescent="0.25">
      <c r="A52" s="21"/>
      <c r="B52" s="22"/>
      <c r="C52" s="19"/>
      <c r="D52" s="19"/>
      <c r="E52" s="19"/>
    </row>
    <row r="53" spans="1:5" s="16" customFormat="1" ht="14.25" x14ac:dyDescent="0.25">
      <c r="A53" s="35" t="s">
        <v>7</v>
      </c>
      <c r="B53" s="36" t="s">
        <v>22</v>
      </c>
      <c r="C53" s="37">
        <v>493698190</v>
      </c>
      <c r="D53" s="37">
        <f>D55+D56</f>
        <v>497701503</v>
      </c>
      <c r="E53" s="37">
        <f>D53-C53</f>
        <v>4003313</v>
      </c>
    </row>
    <row r="54" spans="1:5" s="16" customFormat="1" ht="14.25" x14ac:dyDescent="0.25">
      <c r="A54" s="17" t="s">
        <v>73</v>
      </c>
      <c r="B54" s="18" t="s">
        <v>30</v>
      </c>
      <c r="C54" s="20">
        <v>15124169</v>
      </c>
      <c r="D54" s="20">
        <v>15124169</v>
      </c>
      <c r="E54" s="20">
        <f>D54-C54</f>
        <v>0</v>
      </c>
    </row>
    <row r="55" spans="1:5" s="16" customFormat="1" ht="14.25" x14ac:dyDescent="0.25">
      <c r="A55" s="17" t="s">
        <v>74</v>
      </c>
      <c r="B55" s="22" t="s">
        <v>23</v>
      </c>
      <c r="C55" s="20">
        <v>57480207</v>
      </c>
      <c r="D55" s="20">
        <f>D46+14003313</f>
        <v>71483520</v>
      </c>
      <c r="E55" s="20">
        <f t="shared" ref="E55:E56" si="2">D55-C55</f>
        <v>14003313</v>
      </c>
    </row>
    <row r="56" spans="1:5" s="16" customFormat="1" ht="28.5" x14ac:dyDescent="0.25">
      <c r="A56" s="17" t="s">
        <v>75</v>
      </c>
      <c r="B56" s="22" t="s">
        <v>27</v>
      </c>
      <c r="C56" s="20">
        <v>436217983</v>
      </c>
      <c r="D56" s="20">
        <f>D57+D59</f>
        <v>426217983</v>
      </c>
      <c r="E56" s="20">
        <f t="shared" si="2"/>
        <v>-10000000</v>
      </c>
    </row>
    <row r="57" spans="1:5" s="16" customFormat="1" ht="14.25" x14ac:dyDescent="0.25">
      <c r="A57" s="17" t="s">
        <v>76</v>
      </c>
      <c r="B57" s="43" t="s">
        <v>28</v>
      </c>
      <c r="C57" s="25">
        <v>374822911</v>
      </c>
      <c r="D57" s="25">
        <f>373350290+1472621-10000000</f>
        <v>364822911</v>
      </c>
      <c r="E57" s="25">
        <f>D57-C57</f>
        <v>-10000000</v>
      </c>
    </row>
    <row r="58" spans="1:5" s="28" customFormat="1" ht="25.5" x14ac:dyDescent="0.25">
      <c r="A58" s="26" t="s">
        <v>77</v>
      </c>
      <c r="B58" s="44" t="s">
        <v>13</v>
      </c>
      <c r="C58" s="27">
        <v>5649945</v>
      </c>
      <c r="D58" s="27">
        <v>5649945</v>
      </c>
      <c r="E58" s="27">
        <f>D58-C58</f>
        <v>0</v>
      </c>
    </row>
    <row r="59" spans="1:5" s="16" customFormat="1" ht="14.25" x14ac:dyDescent="0.25">
      <c r="A59" s="17" t="s">
        <v>78</v>
      </c>
      <c r="B59" s="43" t="s">
        <v>24</v>
      </c>
      <c r="C59" s="25">
        <v>61395072</v>
      </c>
      <c r="D59" s="25">
        <v>61395072</v>
      </c>
      <c r="E59" s="25">
        <f>D59-C59</f>
        <v>0</v>
      </c>
    </row>
    <row r="60" spans="1:5" s="28" customFormat="1" ht="15" x14ac:dyDescent="0.25">
      <c r="A60" s="26" t="s">
        <v>79</v>
      </c>
      <c r="B60" s="45" t="s">
        <v>31</v>
      </c>
      <c r="C60" s="29">
        <v>397956</v>
      </c>
      <c r="D60" s="29">
        <v>397956</v>
      </c>
      <c r="E60" s="29">
        <f>D60-C60</f>
        <v>0</v>
      </c>
    </row>
    <row r="61" spans="1:5" s="16" customFormat="1" ht="14.25" x14ac:dyDescent="0.25">
      <c r="A61" s="35" t="s">
        <v>8</v>
      </c>
      <c r="B61" s="36" t="s">
        <v>2</v>
      </c>
      <c r="C61" s="37"/>
      <c r="D61" s="37">
        <f>D53-D45</f>
        <v>105085028</v>
      </c>
      <c r="E61" s="37">
        <f>D61-C61</f>
        <v>105085028</v>
      </c>
    </row>
    <row r="62" spans="1:5" s="52" customFormat="1" ht="8.25" customHeight="1" x14ac:dyDescent="0.25">
      <c r="A62" s="50"/>
      <c r="B62" s="51"/>
      <c r="C62" s="40"/>
      <c r="D62" s="40"/>
      <c r="E62" s="40"/>
    </row>
    <row r="63" spans="1:5" s="30" customFormat="1" ht="14.25" customHeight="1" x14ac:dyDescent="0.25">
      <c r="A63" s="35" t="s">
        <v>9</v>
      </c>
      <c r="B63" s="36" t="s">
        <v>4</v>
      </c>
      <c r="C63" s="37"/>
      <c r="D63" s="37">
        <f>D64+D65</f>
        <v>100636172</v>
      </c>
      <c r="E63" s="37">
        <f>D63-C63</f>
        <v>100636172</v>
      </c>
    </row>
    <row r="64" spans="1:5" s="16" customFormat="1" ht="15" hidden="1" x14ac:dyDescent="0.25">
      <c r="A64" s="31" t="s">
        <v>14</v>
      </c>
      <c r="B64" s="43" t="s">
        <v>29</v>
      </c>
      <c r="C64" s="25"/>
      <c r="D64" s="25">
        <f t="shared" ref="D64" si="3">D61-D65-D69</f>
        <v>0</v>
      </c>
      <c r="E64" s="25"/>
    </row>
    <row r="65" spans="1:5" s="30" customFormat="1" ht="15" x14ac:dyDescent="0.25">
      <c r="A65" s="31" t="s">
        <v>94</v>
      </c>
      <c r="B65" s="43" t="s">
        <v>59</v>
      </c>
      <c r="C65" s="2"/>
      <c r="D65" s="2">
        <f>D66+D67</f>
        <v>100636172</v>
      </c>
      <c r="E65" s="2">
        <f>D65-C65</f>
        <v>100636172</v>
      </c>
    </row>
    <row r="66" spans="1:5" s="16" customFormat="1" x14ac:dyDescent="0.25">
      <c r="A66" s="10" t="s">
        <v>95</v>
      </c>
      <c r="B66" s="11" t="s">
        <v>56</v>
      </c>
      <c r="C66" s="2"/>
      <c r="D66" s="2">
        <f>D25</f>
        <v>83354160</v>
      </c>
      <c r="E66" s="2">
        <f t="shared" ref="E66:E67" si="4">D66-C66</f>
        <v>83354160</v>
      </c>
    </row>
    <row r="67" spans="1:5" s="16" customFormat="1" ht="69" customHeight="1" x14ac:dyDescent="0.25">
      <c r="A67" s="10" t="s">
        <v>96</v>
      </c>
      <c r="B67" s="11" t="s">
        <v>91</v>
      </c>
      <c r="C67" s="2"/>
      <c r="D67" s="2">
        <f>D29+D30+D32+D33+D34+D35+D36+D37+D38+D39+D40+D41+D42+D43+1410021+2153339</f>
        <v>17282012</v>
      </c>
      <c r="E67" s="2">
        <f t="shared" si="4"/>
        <v>17282012</v>
      </c>
    </row>
    <row r="68" spans="1:5" s="16" customFormat="1" ht="6" hidden="1" customHeight="1" x14ac:dyDescent="0.25">
      <c r="A68" s="39"/>
      <c r="B68" s="9"/>
      <c r="C68" s="2"/>
      <c r="D68" s="2"/>
      <c r="E68" s="2"/>
    </row>
    <row r="69" spans="1:5" s="46" customFormat="1" ht="26.25" customHeight="1" x14ac:dyDescent="0.25">
      <c r="A69" s="53" t="s">
        <v>80</v>
      </c>
      <c r="B69" s="54" t="s">
        <v>88</v>
      </c>
      <c r="C69" s="55"/>
      <c r="D69" s="55">
        <f>D70+D71</f>
        <v>4448856</v>
      </c>
      <c r="E69" s="55">
        <f>D69-C69</f>
        <v>4448856</v>
      </c>
    </row>
    <row r="70" spans="1:5" s="16" customFormat="1" ht="28.5" customHeight="1" x14ac:dyDescent="0.25">
      <c r="A70" s="48" t="s">
        <v>82</v>
      </c>
      <c r="B70" s="47" t="s">
        <v>89</v>
      </c>
      <c r="C70" s="8"/>
      <c r="D70" s="8">
        <f>3541568-1410021</f>
        <v>2131547</v>
      </c>
      <c r="E70" s="8">
        <f>D70-C70</f>
        <v>2131547</v>
      </c>
    </row>
    <row r="71" spans="1:5" s="16" customFormat="1" x14ac:dyDescent="0.25">
      <c r="A71" s="48" t="s">
        <v>83</v>
      </c>
      <c r="B71" s="47" t="s">
        <v>90</v>
      </c>
      <c r="C71" s="8"/>
      <c r="D71" s="8">
        <f>4470648-2153339</f>
        <v>2317309</v>
      </c>
      <c r="E71" s="8">
        <f>D71-C71</f>
        <v>2317309</v>
      </c>
    </row>
    <row r="72" spans="1:5" s="16" customFormat="1" ht="6" hidden="1" customHeight="1" x14ac:dyDescent="0.25">
      <c r="A72" s="48"/>
      <c r="B72" s="47"/>
      <c r="C72" s="8"/>
      <c r="D72" s="8"/>
      <c r="E72" s="8"/>
    </row>
    <row r="73" spans="1:5" s="3" customFormat="1" ht="14.25" x14ac:dyDescent="0.25">
      <c r="A73" s="35" t="s">
        <v>81</v>
      </c>
      <c r="B73" s="36" t="s">
        <v>60</v>
      </c>
      <c r="C73" s="37">
        <v>44807034</v>
      </c>
      <c r="D73" s="37">
        <f>D74+D75+D76+D77</f>
        <v>42922266</v>
      </c>
      <c r="E73" s="37">
        <f>D73-C73</f>
        <v>-1884768</v>
      </c>
    </row>
    <row r="74" spans="1:5" s="3" customFormat="1" x14ac:dyDescent="0.25">
      <c r="A74" s="48" t="s">
        <v>84</v>
      </c>
      <c r="B74" s="43" t="s">
        <v>10</v>
      </c>
      <c r="C74" s="25">
        <v>1281391</v>
      </c>
      <c r="D74" s="25">
        <f>1881391-600000</f>
        <v>1281391</v>
      </c>
      <c r="E74" s="25">
        <f>D74-C74</f>
        <v>0</v>
      </c>
    </row>
    <row r="75" spans="1:5" s="3" customFormat="1" x14ac:dyDescent="0.25">
      <c r="A75" s="48" t="s">
        <v>85</v>
      </c>
      <c r="B75" s="43" t="s">
        <v>15</v>
      </c>
      <c r="C75" s="25">
        <v>43016291</v>
      </c>
      <c r="D75" s="25">
        <f>43016291-11884768</f>
        <v>31131523</v>
      </c>
      <c r="E75" s="25">
        <f t="shared" ref="E75:E77" si="5">D75-C75</f>
        <v>-11884768</v>
      </c>
    </row>
    <row r="76" spans="1:5" s="3" customFormat="1" ht="16.5" customHeight="1" x14ac:dyDescent="0.25">
      <c r="A76" s="49" t="s">
        <v>86</v>
      </c>
      <c r="B76" s="9" t="s">
        <v>32</v>
      </c>
      <c r="C76" s="2">
        <v>509352</v>
      </c>
      <c r="D76" s="2">
        <f>509353-1</f>
        <v>509352</v>
      </c>
      <c r="E76" s="25">
        <f t="shared" si="5"/>
        <v>0</v>
      </c>
    </row>
    <row r="77" spans="1:5" ht="38.25" x14ac:dyDescent="0.2">
      <c r="A77" s="49" t="s">
        <v>87</v>
      </c>
      <c r="B77" s="9" t="s">
        <v>104</v>
      </c>
      <c r="C77" s="2"/>
      <c r="D77" s="2">
        <v>10000000</v>
      </c>
      <c r="E77" s="25">
        <f t="shared" si="5"/>
        <v>10000000</v>
      </c>
    </row>
    <row r="78" spans="1:5" ht="14.25" x14ac:dyDescent="0.2">
      <c r="A78" s="35"/>
      <c r="B78" s="36" t="s">
        <v>97</v>
      </c>
      <c r="C78" s="37">
        <f>C53+C73</f>
        <v>538505224</v>
      </c>
      <c r="D78" s="37">
        <f>D53+D73</f>
        <v>540623769</v>
      </c>
      <c r="E78" s="37">
        <f>D78-C78</f>
        <v>2118545</v>
      </c>
    </row>
    <row r="82" spans="2:2" x14ac:dyDescent="0.2">
      <c r="B82" s="32"/>
    </row>
    <row r="83" spans="2:2" x14ac:dyDescent="0.2">
      <c r="B83" s="33"/>
    </row>
    <row r="84" spans="2:2" x14ac:dyDescent="0.2">
      <c r="B84" s="34"/>
    </row>
  </sheetData>
  <mergeCells count="1">
    <mergeCell ref="A20:E20"/>
  </mergeCells>
  <printOptions horizontalCentered="1" verticalCentered="1"/>
  <pageMargins left="0.31496062992125984" right="0.31496062992125984" top="0.27559055118110237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1588</vt:lpstr>
      <vt:lpstr>'1588'!Заголовки_для_печати</vt:lpstr>
      <vt:lpstr>'1588'!Область_печати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2025-05-26T05:39:12Z</dcterms:modified>
</cp:coreProperties>
</file>