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496" windowHeight="7152" firstSheet="2" activeTab="2"/>
  </bookViews>
  <sheets>
    <sheet name="Лист1" sheetId="1" r:id="rId1"/>
    <sheet name="Лист2" sheetId="10" state="hidden" r:id="rId2"/>
    <sheet name="2022" sheetId="31" r:id="rId3"/>
  </sheets>
  <definedNames>
    <definedName name="_xlnm.Print_Titles" localSheetId="2">'2022'!$9:$11</definedName>
    <definedName name="_xlnm.Print_Area" localSheetId="2">'2022'!$A$1:$AD$683</definedName>
  </definedNames>
  <calcPr calcId="145621"/>
</workbook>
</file>

<file path=xl/calcChain.xml><?xml version="1.0" encoding="utf-8"?>
<calcChain xmlns="http://schemas.openxmlformats.org/spreadsheetml/2006/main">
  <c r="N16" i="31" l="1"/>
  <c r="O16" i="31"/>
  <c r="N14" i="31"/>
  <c r="O14" i="31"/>
  <c r="N15" i="31"/>
  <c r="O15" i="31"/>
  <c r="O13" i="31"/>
  <c r="N13" i="31"/>
  <c r="X14" i="31"/>
  <c r="X15" i="31"/>
  <c r="X16" i="31"/>
  <c r="X13" i="31"/>
  <c r="W14" i="31"/>
  <c r="W15" i="31"/>
  <c r="W16" i="31"/>
  <c r="W13" i="31"/>
  <c r="U14" i="31"/>
  <c r="U15" i="31"/>
  <c r="U16" i="31"/>
  <c r="U13" i="31"/>
  <c r="T14" i="31"/>
  <c r="T15" i="31"/>
  <c r="T16" i="31"/>
  <c r="T13" i="31"/>
  <c r="X444" i="31"/>
  <c r="X445" i="31"/>
  <c r="X446" i="31"/>
  <c r="X443" i="31"/>
  <c r="W444" i="31"/>
  <c r="W445" i="31"/>
  <c r="W446" i="31"/>
  <c r="W443" i="31"/>
  <c r="U447" i="31"/>
  <c r="U444" i="31"/>
  <c r="U445" i="31"/>
  <c r="U446" i="31"/>
  <c r="U443" i="31"/>
  <c r="T447" i="31"/>
  <c r="T444" i="31"/>
  <c r="T445" i="31"/>
  <c r="T446" i="31"/>
  <c r="T443" i="31"/>
  <c r="X622" i="31"/>
  <c r="W622" i="31"/>
  <c r="T622" i="31"/>
  <c r="R622" i="31"/>
  <c r="AA621" i="31"/>
  <c r="Z621" i="31"/>
  <c r="V621" i="31"/>
  <c r="S621" i="31"/>
  <c r="M621" i="31"/>
  <c r="Y621" i="31" s="1"/>
  <c r="AA620" i="31"/>
  <c r="Z620" i="31"/>
  <c r="Y620" i="31"/>
  <c r="V620" i="31"/>
  <c r="S620" i="31"/>
  <c r="M620" i="31"/>
  <c r="AA619" i="31"/>
  <c r="Z619" i="31"/>
  <c r="V619" i="31"/>
  <c r="V622" i="31" s="1"/>
  <c r="S619" i="31"/>
  <c r="M619" i="31"/>
  <c r="AA618" i="31"/>
  <c r="Z618" i="31"/>
  <c r="Y618" i="31"/>
  <c r="V618" i="31"/>
  <c r="S618" i="31"/>
  <c r="M618" i="31"/>
  <c r="X617" i="31"/>
  <c r="W617" i="31"/>
  <c r="T617" i="31"/>
  <c r="R617" i="31"/>
  <c r="AA616" i="31"/>
  <c r="Z616" i="31"/>
  <c r="V616" i="31"/>
  <c r="S616" i="31"/>
  <c r="M616" i="31"/>
  <c r="Y616" i="31" s="1"/>
  <c r="AA615" i="31"/>
  <c r="Z615" i="31"/>
  <c r="V615" i="31"/>
  <c r="S615" i="31"/>
  <c r="M615" i="31"/>
  <c r="AA614" i="31"/>
  <c r="Z614" i="31"/>
  <c r="V614" i="31"/>
  <c r="S614" i="31"/>
  <c r="M614" i="31"/>
  <c r="AA613" i="31"/>
  <c r="Z613" i="31"/>
  <c r="V613" i="31"/>
  <c r="S613" i="31"/>
  <c r="M613" i="31"/>
  <c r="X612" i="31"/>
  <c r="W612" i="31"/>
  <c r="T612" i="31"/>
  <c r="R612" i="31"/>
  <c r="V611" i="31"/>
  <c r="S611" i="31"/>
  <c r="V610" i="31"/>
  <c r="S610" i="31"/>
  <c r="V609" i="31"/>
  <c r="S609" i="31"/>
  <c r="S612" i="31" s="1"/>
  <c r="AA609" i="31"/>
  <c r="AA610" i="31" s="1"/>
  <c r="AA611" i="31" s="1"/>
  <c r="M609" i="31"/>
  <c r="AA608" i="31"/>
  <c r="Z608" i="31"/>
  <c r="V608" i="31"/>
  <c r="S608" i="31"/>
  <c r="M608" i="31"/>
  <c r="Y619" i="31" l="1"/>
  <c r="S622" i="31"/>
  <c r="V617" i="31"/>
  <c r="Y615" i="31"/>
  <c r="Y613" i="31"/>
  <c r="V612" i="31"/>
  <c r="S617" i="31"/>
  <c r="Y614" i="31"/>
  <c r="Y609" i="31"/>
  <c r="Y608" i="31"/>
  <c r="Z609" i="31"/>
  <c r="O653" i="31"/>
  <c r="N653" i="31"/>
  <c r="X654" i="31"/>
  <c r="X655" i="31"/>
  <c r="X656" i="31"/>
  <c r="X653" i="31"/>
  <c r="W654" i="31"/>
  <c r="W655" i="31"/>
  <c r="W656" i="31"/>
  <c r="W653" i="31"/>
  <c r="U654" i="31"/>
  <c r="U655" i="31"/>
  <c r="U656" i="31"/>
  <c r="U653" i="31"/>
  <c r="T654" i="31"/>
  <c r="T655" i="31"/>
  <c r="T656" i="31"/>
  <c r="T653" i="31"/>
  <c r="T657" i="31" l="1"/>
  <c r="U657" i="31"/>
  <c r="W657" i="31"/>
  <c r="X657" i="31"/>
  <c r="M610" i="31"/>
  <c r="Y610" i="31" s="1"/>
  <c r="Z610" i="31"/>
  <c r="X19" i="31"/>
  <c r="X20" i="31"/>
  <c r="X21" i="31"/>
  <c r="X18" i="31"/>
  <c r="W19" i="31"/>
  <c r="W20" i="31"/>
  <c r="W21" i="31"/>
  <c r="W18" i="31"/>
  <c r="U19" i="31"/>
  <c r="U20" i="31"/>
  <c r="U21" i="31"/>
  <c r="T19" i="31"/>
  <c r="T20" i="31"/>
  <c r="U18" i="31"/>
  <c r="T21" i="31"/>
  <c r="T18" i="31"/>
  <c r="X222" i="31"/>
  <c r="W222" i="31"/>
  <c r="U222" i="31"/>
  <c r="T222" i="31"/>
  <c r="R222" i="31"/>
  <c r="AA221" i="31"/>
  <c r="Z221" i="31"/>
  <c r="V221" i="31"/>
  <c r="S221" i="31"/>
  <c r="M221" i="31"/>
  <c r="AA220" i="31"/>
  <c r="Z220" i="31"/>
  <c r="V220" i="31"/>
  <c r="S220" i="31"/>
  <c r="M220" i="31"/>
  <c r="AA219" i="31"/>
  <c r="Z219" i="31"/>
  <c r="V219" i="31"/>
  <c r="S219" i="31"/>
  <c r="M219" i="31"/>
  <c r="AA218" i="31"/>
  <c r="Z218" i="31"/>
  <c r="V218" i="31"/>
  <c r="S218" i="31"/>
  <c r="M218" i="31"/>
  <c r="M611" i="31" l="1"/>
  <c r="Y611" i="31" s="1"/>
  <c r="Z611" i="31"/>
  <c r="S222" i="31"/>
  <c r="Y219" i="31"/>
  <c r="Y221" i="31"/>
  <c r="V222" i="31"/>
  <c r="Y220" i="31"/>
  <c r="Y218" i="31"/>
  <c r="V84" i="31"/>
  <c r="X624" i="31"/>
  <c r="X625" i="31"/>
  <c r="X626" i="31"/>
  <c r="X623" i="31"/>
  <c r="W624" i="31"/>
  <c r="W625" i="31"/>
  <c r="W626" i="31"/>
  <c r="W623" i="31"/>
  <c r="U624" i="31"/>
  <c r="U625" i="31"/>
  <c r="U626" i="31"/>
  <c r="U623" i="31"/>
  <c r="T624" i="31"/>
  <c r="T625" i="31"/>
  <c r="T626" i="31"/>
  <c r="T623" i="31"/>
  <c r="X652" i="31"/>
  <c r="W652" i="31"/>
  <c r="U652" i="31"/>
  <c r="T652" i="31"/>
  <c r="R652" i="31"/>
  <c r="AA651" i="31"/>
  <c r="Z651" i="31"/>
  <c r="V651" i="31"/>
  <c r="S651" i="31"/>
  <c r="M651" i="31"/>
  <c r="AA650" i="31"/>
  <c r="Z650" i="31"/>
  <c r="V650" i="31"/>
  <c r="S650" i="31"/>
  <c r="M650" i="31"/>
  <c r="AA649" i="31"/>
  <c r="Z649" i="31"/>
  <c r="V649" i="31"/>
  <c r="S649" i="31"/>
  <c r="M649" i="31"/>
  <c r="AA648" i="31"/>
  <c r="Z648" i="31"/>
  <c r="V648" i="31"/>
  <c r="S648" i="31"/>
  <c r="M648" i="31"/>
  <c r="S629" i="31"/>
  <c r="S630" i="31"/>
  <c r="S631" i="31"/>
  <c r="S634" i="31"/>
  <c r="Y651" i="31" l="1"/>
  <c r="Y650" i="31"/>
  <c r="S652" i="31"/>
  <c r="Y649" i="31"/>
  <c r="V652" i="31"/>
  <c r="Y648" i="31"/>
  <c r="X359" i="31"/>
  <c r="X360" i="31"/>
  <c r="X361" i="31"/>
  <c r="X358" i="31"/>
  <c r="W359" i="31"/>
  <c r="W360" i="31"/>
  <c r="W361" i="31"/>
  <c r="W358" i="31"/>
  <c r="U359" i="31"/>
  <c r="U360" i="31"/>
  <c r="U361" i="31"/>
  <c r="U358" i="31"/>
  <c r="T359" i="31"/>
  <c r="T360" i="31"/>
  <c r="T361" i="31"/>
  <c r="T358" i="31"/>
  <c r="X442" i="31"/>
  <c r="W442" i="31"/>
  <c r="U442" i="31"/>
  <c r="T442" i="31"/>
  <c r="R442" i="31"/>
  <c r="AA441" i="31"/>
  <c r="Z441" i="31"/>
  <c r="V441" i="31"/>
  <c r="S441" i="31"/>
  <c r="M441" i="31"/>
  <c r="AA440" i="31"/>
  <c r="Z440" i="31"/>
  <c r="V440" i="31"/>
  <c r="S440" i="31"/>
  <c r="M440" i="31"/>
  <c r="AA439" i="31"/>
  <c r="Z439" i="31"/>
  <c r="V439" i="31"/>
  <c r="S439" i="31"/>
  <c r="M439" i="31"/>
  <c r="AA438" i="31"/>
  <c r="Z438" i="31"/>
  <c r="V438" i="31"/>
  <c r="S438" i="31"/>
  <c r="M438" i="31"/>
  <c r="AA416" i="31"/>
  <c r="AA415" i="31"/>
  <c r="Z416" i="31"/>
  <c r="Y438" i="31" l="1"/>
  <c r="Y440" i="31"/>
  <c r="Y441" i="31"/>
  <c r="V442" i="31"/>
  <c r="S442" i="31"/>
  <c r="Y439" i="31"/>
  <c r="X234" i="31"/>
  <c r="X235" i="31"/>
  <c r="X236" i="31"/>
  <c r="X233" i="31"/>
  <c r="W234" i="31"/>
  <c r="W235" i="31"/>
  <c r="W236" i="31"/>
  <c r="W233" i="31"/>
  <c r="U235" i="31"/>
  <c r="U236" i="31"/>
  <c r="U234" i="31"/>
  <c r="T235" i="31"/>
  <c r="T236" i="31"/>
  <c r="T234" i="31"/>
  <c r="X357" i="31"/>
  <c r="W357" i="31"/>
  <c r="U357" i="31"/>
  <c r="T357" i="31"/>
  <c r="R357" i="31"/>
  <c r="V356" i="31"/>
  <c r="S356" i="31"/>
  <c r="V355" i="31"/>
  <c r="S355" i="31"/>
  <c r="V354" i="31"/>
  <c r="S354" i="31"/>
  <c r="AA353" i="31"/>
  <c r="O354" i="31" s="1"/>
  <c r="AA354" i="31" s="1"/>
  <c r="O355" i="31" s="1"/>
  <c r="AA355" i="31" s="1"/>
  <c r="O356" i="31" s="1"/>
  <c r="AA356" i="31" s="1"/>
  <c r="Z353" i="31"/>
  <c r="N354" i="31" s="1"/>
  <c r="V353" i="31"/>
  <c r="S353" i="31"/>
  <c r="M353" i="31"/>
  <c r="X352" i="31"/>
  <c r="W352" i="31"/>
  <c r="U352" i="31"/>
  <c r="T352" i="31"/>
  <c r="R352" i="31"/>
  <c r="V351" i="31"/>
  <c r="S351" i="31"/>
  <c r="V350" i="31"/>
  <c r="S350" i="31"/>
  <c r="V349" i="31"/>
  <c r="S349" i="31"/>
  <c r="AA348" i="31"/>
  <c r="O349" i="31" s="1"/>
  <c r="Z348" i="31"/>
  <c r="N349" i="31" s="1"/>
  <c r="Z349" i="31" s="1"/>
  <c r="N350" i="31" s="1"/>
  <c r="V348" i="31"/>
  <c r="S348" i="31"/>
  <c r="M348" i="31"/>
  <c r="X347" i="31"/>
  <c r="W347" i="31"/>
  <c r="U347" i="31"/>
  <c r="T347" i="31"/>
  <c r="R347" i="31"/>
  <c r="V346" i="31"/>
  <c r="S346" i="31"/>
  <c r="V345" i="31"/>
  <c r="S345" i="31"/>
  <c r="V344" i="31"/>
  <c r="S344" i="31"/>
  <c r="AA343" i="31"/>
  <c r="O344" i="31" s="1"/>
  <c r="AA344" i="31" s="1"/>
  <c r="O345" i="31" s="1"/>
  <c r="AA345" i="31" s="1"/>
  <c r="O346" i="31" s="1"/>
  <c r="AA346" i="31" s="1"/>
  <c r="Z343" i="31"/>
  <c r="N344" i="31" s="1"/>
  <c r="V343" i="31"/>
  <c r="S343" i="31"/>
  <c r="M343" i="31"/>
  <c r="X342" i="31"/>
  <c r="W342" i="31"/>
  <c r="U342" i="31"/>
  <c r="T342" i="31"/>
  <c r="R342" i="31"/>
  <c r="V341" i="31"/>
  <c r="S341" i="31"/>
  <c r="V340" i="31"/>
  <c r="S340" i="31"/>
  <c r="V339" i="31"/>
  <c r="S339" i="31"/>
  <c r="AA338" i="31"/>
  <c r="O339" i="31" s="1"/>
  <c r="AA339" i="31" s="1"/>
  <c r="O340" i="31" s="1"/>
  <c r="AA340" i="31" s="1"/>
  <c r="O341" i="31" s="1"/>
  <c r="AA341" i="31" s="1"/>
  <c r="Z338" i="31"/>
  <c r="N339" i="31" s="1"/>
  <c r="V338" i="31"/>
  <c r="S338" i="31"/>
  <c r="M338" i="31"/>
  <c r="X337" i="31"/>
  <c r="W337" i="31"/>
  <c r="U337" i="31"/>
  <c r="T337" i="31"/>
  <c r="R337" i="31"/>
  <c r="V336" i="31"/>
  <c r="S336" i="31"/>
  <c r="V335" i="31"/>
  <c r="S335" i="31"/>
  <c r="V334" i="31"/>
  <c r="S334" i="31"/>
  <c r="AA333" i="31"/>
  <c r="O334" i="31" s="1"/>
  <c r="AA334" i="31" s="1"/>
  <c r="O335" i="31" s="1"/>
  <c r="AA335" i="31" s="1"/>
  <c r="O336" i="31" s="1"/>
  <c r="AA336" i="31" s="1"/>
  <c r="Z333" i="31"/>
  <c r="N334" i="31" s="1"/>
  <c r="V333" i="31"/>
  <c r="S333" i="31"/>
  <c r="M333" i="31"/>
  <c r="X332" i="31"/>
  <c r="W332" i="31"/>
  <c r="U332" i="31"/>
  <c r="T332" i="31"/>
  <c r="R332" i="31"/>
  <c r="V331" i="31"/>
  <c r="S331" i="31"/>
  <c r="V330" i="31"/>
  <c r="S330" i="31"/>
  <c r="V329" i="31"/>
  <c r="S329" i="31"/>
  <c r="AA328" i="31"/>
  <c r="O329" i="31" s="1"/>
  <c r="AA329" i="31" s="1"/>
  <c r="O330" i="31" s="1"/>
  <c r="AA330" i="31" s="1"/>
  <c r="O331" i="31" s="1"/>
  <c r="AA331" i="31" s="1"/>
  <c r="Z328" i="31"/>
  <c r="N329" i="31" s="1"/>
  <c r="V328" i="31"/>
  <c r="S328" i="31"/>
  <c r="M328" i="31"/>
  <c r="X327" i="31"/>
  <c r="W327" i="31"/>
  <c r="U327" i="31"/>
  <c r="T327" i="31"/>
  <c r="R327" i="31"/>
  <c r="V326" i="31"/>
  <c r="S326" i="31"/>
  <c r="V325" i="31"/>
  <c r="S325" i="31"/>
  <c r="V324" i="31"/>
  <c r="S324" i="31"/>
  <c r="AA323" i="31"/>
  <c r="O324" i="31" s="1"/>
  <c r="AA324" i="31" s="1"/>
  <c r="O325" i="31" s="1"/>
  <c r="AA325" i="31" s="1"/>
  <c r="O326" i="31" s="1"/>
  <c r="AA326" i="31" s="1"/>
  <c r="Z323" i="31"/>
  <c r="N324" i="31" s="1"/>
  <c r="V323" i="31"/>
  <c r="S323" i="31"/>
  <c r="M323" i="31"/>
  <c r="X322" i="31"/>
  <c r="W322" i="31"/>
  <c r="U322" i="31"/>
  <c r="T322" i="31"/>
  <c r="R322" i="31"/>
  <c r="V321" i="31"/>
  <c r="S321" i="31"/>
  <c r="V320" i="31"/>
  <c r="S320" i="31"/>
  <c r="V319" i="31"/>
  <c r="S319" i="31"/>
  <c r="AA318" i="31"/>
  <c r="O319" i="31" s="1"/>
  <c r="AA319" i="31" s="1"/>
  <c r="O320" i="31" s="1"/>
  <c r="AA320" i="31" s="1"/>
  <c r="O321" i="31" s="1"/>
  <c r="AA321" i="31" s="1"/>
  <c r="Z318" i="31"/>
  <c r="N319" i="31" s="1"/>
  <c r="V318" i="31"/>
  <c r="S318" i="31"/>
  <c r="M318" i="31"/>
  <c r="S239" i="31"/>
  <c r="S357" i="31" l="1"/>
  <c r="V347" i="31"/>
  <c r="V352" i="31"/>
  <c r="V357" i="31"/>
  <c r="Y353" i="31"/>
  <c r="Z354" i="31"/>
  <c r="N355" i="31" s="1"/>
  <c r="M354" i="31"/>
  <c r="Y354" i="31" s="1"/>
  <c r="S352" i="31"/>
  <c r="Z350" i="31"/>
  <c r="N351" i="31" s="1"/>
  <c r="M349" i="31"/>
  <c r="Y349" i="31" s="1"/>
  <c r="AA349" i="31"/>
  <c r="O350" i="31" s="1"/>
  <c r="AA350" i="31" s="1"/>
  <c r="O351" i="31" s="1"/>
  <c r="AA351" i="31" s="1"/>
  <c r="Y333" i="31"/>
  <c r="Y338" i="31"/>
  <c r="Y343" i="31"/>
  <c r="Y348" i="31"/>
  <c r="Y328" i="31"/>
  <c r="S342" i="31"/>
  <c r="S347" i="31"/>
  <c r="M344" i="31"/>
  <c r="Y344" i="31" s="1"/>
  <c r="Z344" i="31"/>
  <c r="N345" i="31" s="1"/>
  <c r="V337" i="31"/>
  <c r="V342" i="31"/>
  <c r="M334" i="31"/>
  <c r="Y334" i="31" s="1"/>
  <c r="Z339" i="31"/>
  <c r="N340" i="31" s="1"/>
  <c r="M339" i="31"/>
  <c r="Y339" i="31" s="1"/>
  <c r="S337" i="31"/>
  <c r="Z334" i="31"/>
  <c r="N335" i="31" s="1"/>
  <c r="S332" i="31"/>
  <c r="V327" i="31"/>
  <c r="V332" i="31"/>
  <c r="Z329" i="31"/>
  <c r="N330" i="31" s="1"/>
  <c r="M329" i="31"/>
  <c r="Y329" i="31" s="1"/>
  <c r="Y323" i="31"/>
  <c r="S327" i="31"/>
  <c r="Z324" i="31"/>
  <c r="N325" i="31" s="1"/>
  <c r="M324" i="31"/>
  <c r="Y324" i="31" s="1"/>
  <c r="S322" i="31"/>
  <c r="V322" i="31"/>
  <c r="M319" i="31"/>
  <c r="Y319" i="31" s="1"/>
  <c r="Y318" i="31"/>
  <c r="Z319" i="31"/>
  <c r="N320" i="31" s="1"/>
  <c r="O358" i="31"/>
  <c r="N358" i="31"/>
  <c r="W387" i="31"/>
  <c r="X387" i="31"/>
  <c r="Z355" i="31" l="1"/>
  <c r="N356" i="31" s="1"/>
  <c r="M355" i="31"/>
  <c r="Y355" i="31" s="1"/>
  <c r="M350" i="31"/>
  <c r="Y350" i="31" s="1"/>
  <c r="Z351" i="31"/>
  <c r="M351" i="31"/>
  <c r="Y351" i="31" s="1"/>
  <c r="M345" i="31"/>
  <c r="Y345" i="31" s="1"/>
  <c r="Z345" i="31"/>
  <c r="N346" i="31" s="1"/>
  <c r="Z340" i="31"/>
  <c r="N341" i="31" s="1"/>
  <c r="M340" i="31"/>
  <c r="Y340" i="31" s="1"/>
  <c r="M335" i="31"/>
  <c r="Y335" i="31" s="1"/>
  <c r="Z335" i="31"/>
  <c r="N336" i="31" s="1"/>
  <c r="Z330" i="31"/>
  <c r="N331" i="31" s="1"/>
  <c r="M330" i="31"/>
  <c r="Y330" i="31" s="1"/>
  <c r="Z325" i="31"/>
  <c r="N326" i="31" s="1"/>
  <c r="M325" i="31"/>
  <c r="Y325" i="31" s="1"/>
  <c r="M320" i="31"/>
  <c r="Y320" i="31" s="1"/>
  <c r="Z320" i="31"/>
  <c r="N321" i="31" s="1"/>
  <c r="U233" i="31"/>
  <c r="T233" i="31"/>
  <c r="O233" i="31"/>
  <c r="N233" i="31"/>
  <c r="Z356" i="31" l="1"/>
  <c r="M356" i="31"/>
  <c r="Y356" i="31" s="1"/>
  <c r="M346" i="31"/>
  <c r="Y346" i="31" s="1"/>
  <c r="Z346" i="31"/>
  <c r="Z341" i="31"/>
  <c r="M341" i="31"/>
  <c r="Y341" i="31" s="1"/>
  <c r="M336" i="31"/>
  <c r="Y336" i="31" s="1"/>
  <c r="Z336" i="31"/>
  <c r="Z331" i="31"/>
  <c r="M331" i="31"/>
  <c r="Y331" i="31" s="1"/>
  <c r="Z326" i="31"/>
  <c r="M326" i="31"/>
  <c r="Y326" i="31" s="1"/>
  <c r="M321" i="31"/>
  <c r="Y321" i="31" s="1"/>
  <c r="Z321" i="31"/>
  <c r="N19" i="31"/>
  <c r="O19" i="31"/>
  <c r="N20" i="31"/>
  <c r="O20" i="31"/>
  <c r="N21" i="31"/>
  <c r="O21" i="31"/>
  <c r="O18" i="31"/>
  <c r="N18" i="31"/>
  <c r="Z18" i="31" l="1"/>
  <c r="AA44" i="31"/>
  <c r="AA45" i="31"/>
  <c r="AA46" i="31"/>
  <c r="AA43" i="31"/>
  <c r="O443" i="31" l="1"/>
  <c r="N443" i="31"/>
  <c r="X607" i="31" l="1"/>
  <c r="W607" i="31"/>
  <c r="T607" i="31"/>
  <c r="R607" i="31"/>
  <c r="V606" i="31"/>
  <c r="S606" i="31"/>
  <c r="V605" i="31"/>
  <c r="S605" i="31"/>
  <c r="V604" i="31"/>
  <c r="S604" i="31"/>
  <c r="AA603" i="31"/>
  <c r="O604" i="31" s="1"/>
  <c r="AA604" i="31" s="1"/>
  <c r="O605" i="31" s="1"/>
  <c r="Z603" i="31"/>
  <c r="N604" i="31" s="1"/>
  <c r="V603" i="31"/>
  <c r="S603" i="31"/>
  <c r="M603" i="31"/>
  <c r="S607" i="31" l="1"/>
  <c r="V607" i="31"/>
  <c r="W447" i="31"/>
  <c r="Y603" i="31"/>
  <c r="J603" i="31"/>
  <c r="AA605" i="31"/>
  <c r="Z604" i="31"/>
  <c r="N605" i="31" s="1"/>
  <c r="M604" i="31"/>
  <c r="Y604" i="31" s="1"/>
  <c r="O606" i="31" l="1"/>
  <c r="AA606" i="31" s="1"/>
  <c r="Z605" i="31"/>
  <c r="N606" i="31" s="1"/>
  <c r="M605" i="31"/>
  <c r="Y605" i="31" s="1"/>
  <c r="Z606" i="31" l="1"/>
  <c r="M606" i="31"/>
  <c r="Y606" i="31" s="1"/>
  <c r="AA636" i="31" l="1"/>
  <c r="AA635" i="31"/>
  <c r="AA634" i="31"/>
  <c r="AA633" i="31"/>
  <c r="U642" i="31" l="1"/>
  <c r="U647" i="31"/>
  <c r="U662" i="31"/>
  <c r="U667" i="31"/>
  <c r="U672" i="31"/>
  <c r="U677" i="31"/>
  <c r="U682" i="31"/>
  <c r="X602" i="31" l="1"/>
  <c r="W602" i="31"/>
  <c r="T602" i="31"/>
  <c r="R602" i="31"/>
  <c r="V601" i="31"/>
  <c r="S601" i="31"/>
  <c r="V600" i="31"/>
  <c r="S600" i="31"/>
  <c r="V599" i="31"/>
  <c r="S599" i="31"/>
  <c r="AA598" i="31"/>
  <c r="O599" i="31" s="1"/>
  <c r="Z598" i="31"/>
  <c r="N599" i="31" s="1"/>
  <c r="Z599" i="31" s="1"/>
  <c r="N600" i="31" s="1"/>
  <c r="V598" i="31"/>
  <c r="S598" i="31"/>
  <c r="J598" i="31" s="1"/>
  <c r="M598" i="31"/>
  <c r="M599" i="31" l="1"/>
  <c r="AA599" i="31"/>
  <c r="O600" i="31"/>
  <c r="AA600" i="31" s="1"/>
  <c r="Y599" i="31"/>
  <c r="V602" i="31"/>
  <c r="Y598" i="31"/>
  <c r="S602" i="31"/>
  <c r="Z600" i="31"/>
  <c r="N601" i="31" s="1"/>
  <c r="V491" i="31"/>
  <c r="O601" i="31" l="1"/>
  <c r="AA601" i="31" s="1"/>
  <c r="M600" i="31"/>
  <c r="Y600" i="31" s="1"/>
  <c r="M601" i="31"/>
  <c r="Y601" i="31" s="1"/>
  <c r="Z601" i="31"/>
  <c r="T362" i="31" l="1"/>
  <c r="X437" i="31"/>
  <c r="W437" i="31"/>
  <c r="U437" i="31"/>
  <c r="T437" i="31"/>
  <c r="R437" i="31"/>
  <c r="AA436" i="31"/>
  <c r="Z436" i="31"/>
  <c r="V436" i="31"/>
  <c r="S436" i="31"/>
  <c r="M436" i="31"/>
  <c r="AA435" i="31"/>
  <c r="Z435" i="31"/>
  <c r="V435" i="31"/>
  <c r="S435" i="31"/>
  <c r="M435" i="31"/>
  <c r="AA434" i="31"/>
  <c r="Z434" i="31"/>
  <c r="V434" i="31"/>
  <c r="S434" i="31"/>
  <c r="M434" i="31"/>
  <c r="AA433" i="31"/>
  <c r="Z433" i="31"/>
  <c r="V433" i="31"/>
  <c r="Y433" i="31" s="1"/>
  <c r="S433" i="31"/>
  <c r="M433" i="31"/>
  <c r="Y435" i="31" l="1"/>
  <c r="V437" i="31"/>
  <c r="Y434" i="31"/>
  <c r="U362" i="31"/>
  <c r="S362" i="31" s="1"/>
  <c r="Y436" i="31"/>
  <c r="S437" i="31"/>
  <c r="Z364" i="31"/>
  <c r="Z365" i="31"/>
  <c r="Z366" i="31"/>
  <c r="AA364" i="31"/>
  <c r="AA365" i="31"/>
  <c r="V365" i="31"/>
  <c r="V366" i="31"/>
  <c r="X217" i="31" l="1"/>
  <c r="W217" i="31"/>
  <c r="U217" i="31"/>
  <c r="T217" i="31"/>
  <c r="R217" i="31"/>
  <c r="AA216" i="31"/>
  <c r="Z216" i="31"/>
  <c r="V216" i="31"/>
  <c r="S216" i="31"/>
  <c r="M216" i="31"/>
  <c r="AA215" i="31"/>
  <c r="Z215" i="31"/>
  <c r="V215" i="31"/>
  <c r="S215" i="31"/>
  <c r="M215" i="31"/>
  <c r="AA214" i="31"/>
  <c r="Z214" i="31"/>
  <c r="V214" i="31"/>
  <c r="S214" i="31"/>
  <c r="M214" i="31"/>
  <c r="AA213" i="31"/>
  <c r="Z213" i="31"/>
  <c r="V213" i="31"/>
  <c r="S213" i="31"/>
  <c r="M213" i="31"/>
  <c r="X212" i="31"/>
  <c r="W212" i="31"/>
  <c r="U212" i="31"/>
  <c r="T212" i="31"/>
  <c r="R212" i="31"/>
  <c r="AA211" i="31"/>
  <c r="Z211" i="31"/>
  <c r="V211" i="31"/>
  <c r="S211" i="31"/>
  <c r="M211" i="31"/>
  <c r="AA210" i="31"/>
  <c r="Z210" i="31"/>
  <c r="V210" i="31"/>
  <c r="S210" i="31"/>
  <c r="M210" i="31"/>
  <c r="AA209" i="31"/>
  <c r="Z209" i="31"/>
  <c r="V209" i="31"/>
  <c r="S209" i="31"/>
  <c r="M209" i="31"/>
  <c r="AA208" i="31"/>
  <c r="Z208" i="31"/>
  <c r="V208" i="31"/>
  <c r="S208" i="31"/>
  <c r="M208" i="31"/>
  <c r="X207" i="31"/>
  <c r="W207" i="31"/>
  <c r="U207" i="31"/>
  <c r="T207" i="31"/>
  <c r="R207" i="31"/>
  <c r="AA206" i="31"/>
  <c r="Z206" i="31"/>
  <c r="V206" i="31"/>
  <c r="S206" i="31"/>
  <c r="M206" i="31"/>
  <c r="AA205" i="31"/>
  <c r="Z205" i="31"/>
  <c r="V205" i="31"/>
  <c r="S205" i="31"/>
  <c r="M205" i="31"/>
  <c r="AA204" i="31"/>
  <c r="Z204" i="31"/>
  <c r="V204" i="31"/>
  <c r="S204" i="31"/>
  <c r="M204" i="31"/>
  <c r="AA203" i="31"/>
  <c r="Z203" i="31"/>
  <c r="V203" i="31"/>
  <c r="S203" i="31"/>
  <c r="M203" i="31"/>
  <c r="Y215" i="31" l="1"/>
  <c r="Y213" i="31"/>
  <c r="Y214" i="31"/>
  <c r="Y209" i="31"/>
  <c r="V212" i="31"/>
  <c r="Y210" i="31"/>
  <c r="Y211" i="31"/>
  <c r="V217" i="31"/>
  <c r="S217" i="31"/>
  <c r="Y216" i="31"/>
  <c r="Y208" i="31"/>
  <c r="S212" i="31"/>
  <c r="Y205" i="31"/>
  <c r="S207" i="31"/>
  <c r="Y204" i="31"/>
  <c r="V207" i="31"/>
  <c r="Y206" i="31"/>
  <c r="Y203" i="31"/>
  <c r="X202" i="31" l="1"/>
  <c r="W202" i="31"/>
  <c r="U202" i="31"/>
  <c r="T202" i="31"/>
  <c r="R202" i="31"/>
  <c r="AA201" i="31"/>
  <c r="Z201" i="31"/>
  <c r="V201" i="31"/>
  <c r="S201" i="31"/>
  <c r="M201" i="31"/>
  <c r="AA200" i="31"/>
  <c r="Z200" i="31"/>
  <c r="V200" i="31"/>
  <c r="S200" i="31"/>
  <c r="M200" i="31"/>
  <c r="AA199" i="31"/>
  <c r="Z199" i="31"/>
  <c r="V199" i="31"/>
  <c r="S199" i="31"/>
  <c r="M199" i="31"/>
  <c r="AA198" i="31"/>
  <c r="Z198" i="31"/>
  <c r="V198" i="31"/>
  <c r="S198" i="31"/>
  <c r="M198" i="31"/>
  <c r="Y200" i="31" l="1"/>
  <c r="V202" i="31"/>
  <c r="Y199" i="31"/>
  <c r="Y198" i="31"/>
  <c r="S202" i="31"/>
  <c r="Y201" i="31"/>
  <c r="X197" i="31"/>
  <c r="W197" i="31"/>
  <c r="U197" i="31"/>
  <c r="T197" i="31"/>
  <c r="R197" i="31"/>
  <c r="AA196" i="31"/>
  <c r="Z196" i="31"/>
  <c r="V196" i="31"/>
  <c r="S196" i="31"/>
  <c r="M196" i="31"/>
  <c r="AA195" i="31"/>
  <c r="Z195" i="31"/>
  <c r="V195" i="31"/>
  <c r="S195" i="31"/>
  <c r="M195" i="31"/>
  <c r="AA194" i="31"/>
  <c r="Z194" i="31"/>
  <c r="V194" i="31"/>
  <c r="S194" i="31"/>
  <c r="M194" i="31"/>
  <c r="AA193" i="31"/>
  <c r="Z193" i="31"/>
  <c r="V193" i="31"/>
  <c r="S193" i="31"/>
  <c r="M193" i="31"/>
  <c r="X72" i="31"/>
  <c r="S26" i="31"/>
  <c r="Y193" i="31" l="1"/>
  <c r="Y195" i="31"/>
  <c r="Y194" i="31"/>
  <c r="S197" i="31"/>
  <c r="Y196" i="31"/>
  <c r="V197" i="31"/>
  <c r="T627" i="31" l="1"/>
  <c r="W627" i="31"/>
  <c r="X597" i="31" l="1"/>
  <c r="W597" i="31"/>
  <c r="T597" i="31"/>
  <c r="R597" i="31"/>
  <c r="V596" i="31"/>
  <c r="S596" i="31"/>
  <c r="V595" i="31"/>
  <c r="S595" i="31"/>
  <c r="AA594" i="31"/>
  <c r="Z594" i="31"/>
  <c r="N595" i="31" s="1"/>
  <c r="Z595" i="31" s="1"/>
  <c r="N596" i="31" s="1"/>
  <c r="V594" i="31"/>
  <c r="S594" i="31"/>
  <c r="M594" i="31"/>
  <c r="AA593" i="31"/>
  <c r="Z593" i="31"/>
  <c r="V593" i="31"/>
  <c r="S593" i="31"/>
  <c r="M593" i="31"/>
  <c r="X592" i="31"/>
  <c r="W592" i="31"/>
  <c r="U592" i="31"/>
  <c r="T592" i="31"/>
  <c r="R592" i="31"/>
  <c r="V591" i="31"/>
  <c r="S591" i="31"/>
  <c r="V590" i="31"/>
  <c r="S590" i="31"/>
  <c r="AA589" i="31"/>
  <c r="O590" i="31" s="1"/>
  <c r="AA590" i="31" s="1"/>
  <c r="O591" i="31" s="1"/>
  <c r="AA591" i="31" s="1"/>
  <c r="Z589" i="31"/>
  <c r="N590" i="31" s="1"/>
  <c r="V589" i="31"/>
  <c r="S589" i="31"/>
  <c r="M589" i="31"/>
  <c r="AA588" i="31"/>
  <c r="Z588" i="31"/>
  <c r="V588" i="31"/>
  <c r="S588" i="31"/>
  <c r="M588" i="31"/>
  <c r="O595" i="31" l="1"/>
  <c r="AA595" i="31" s="1"/>
  <c r="Y588" i="31"/>
  <c r="S597" i="31"/>
  <c r="Y593" i="31"/>
  <c r="V597" i="31"/>
  <c r="Y594" i="31"/>
  <c r="Z596" i="31"/>
  <c r="M595" i="31"/>
  <c r="Y595" i="31" s="1"/>
  <c r="S592" i="31"/>
  <c r="V592" i="31"/>
  <c r="Y589" i="31"/>
  <c r="Z590" i="31"/>
  <c r="N591" i="31" s="1"/>
  <c r="M590" i="31"/>
  <c r="Y590" i="31" s="1"/>
  <c r="O596" i="31" l="1"/>
  <c r="M596" i="31" s="1"/>
  <c r="Y596" i="31" s="1"/>
  <c r="Z591" i="31"/>
  <c r="M591" i="31"/>
  <c r="Y591" i="31" s="1"/>
  <c r="AA596" i="31" l="1"/>
  <c r="X587" i="31"/>
  <c r="W587" i="31"/>
  <c r="U587" i="31"/>
  <c r="T587" i="31"/>
  <c r="R587" i="31"/>
  <c r="V586" i="31"/>
  <c r="S586" i="31"/>
  <c r="V585" i="31"/>
  <c r="S585" i="31"/>
  <c r="AA584" i="31"/>
  <c r="Z584" i="31"/>
  <c r="N585" i="31" s="1"/>
  <c r="V584" i="31"/>
  <c r="S584" i="31"/>
  <c r="M584" i="31"/>
  <c r="AA583" i="31"/>
  <c r="Z583" i="31"/>
  <c r="V583" i="31"/>
  <c r="S583" i="31"/>
  <c r="M583" i="31"/>
  <c r="N623" i="31"/>
  <c r="O623" i="31"/>
  <c r="N624" i="31"/>
  <c r="O624" i="31"/>
  <c r="N625" i="31"/>
  <c r="O625" i="31"/>
  <c r="S625" i="31"/>
  <c r="N626" i="31"/>
  <c r="O626" i="31"/>
  <c r="S626" i="31"/>
  <c r="V626" i="31"/>
  <c r="O585" i="31" l="1"/>
  <c r="AA585" i="31" s="1"/>
  <c r="M623" i="31"/>
  <c r="V624" i="31"/>
  <c r="X627" i="31"/>
  <c r="V623" i="31"/>
  <c r="V625" i="31"/>
  <c r="AA624" i="31"/>
  <c r="M624" i="31"/>
  <c r="Y583" i="31"/>
  <c r="Z626" i="31"/>
  <c r="AA626" i="31"/>
  <c r="Z624" i="31"/>
  <c r="AA623" i="31"/>
  <c r="Z625" i="31"/>
  <c r="Z623" i="31"/>
  <c r="AA625" i="31"/>
  <c r="M625" i="31"/>
  <c r="S624" i="31"/>
  <c r="V587" i="31"/>
  <c r="S587" i="31"/>
  <c r="Y584" i="31"/>
  <c r="Z585" i="31"/>
  <c r="N586" i="31" s="1"/>
  <c r="S623" i="31"/>
  <c r="M626" i="31"/>
  <c r="Y626" i="31" s="1"/>
  <c r="M585" i="31" l="1"/>
  <c r="Y585" i="31" s="1"/>
  <c r="O586" i="31"/>
  <c r="AA586" i="31" s="1"/>
  <c r="V627" i="31"/>
  <c r="Y623" i="31"/>
  <c r="Y624" i="31"/>
  <c r="Y625" i="31"/>
  <c r="Z586" i="31"/>
  <c r="M586" i="31" l="1"/>
  <c r="Y586" i="31" s="1"/>
  <c r="X432" i="31"/>
  <c r="W432" i="31"/>
  <c r="U432" i="31"/>
  <c r="T432" i="31"/>
  <c r="R432" i="31"/>
  <c r="AA431" i="31"/>
  <c r="Z431" i="31"/>
  <c r="V431" i="31"/>
  <c r="S431" i="31"/>
  <c r="M431" i="31"/>
  <c r="AA430" i="31"/>
  <c r="Z430" i="31"/>
  <c r="V430" i="31"/>
  <c r="S430" i="31"/>
  <c r="M430" i="31"/>
  <c r="AA429" i="31"/>
  <c r="Z429" i="31"/>
  <c r="V429" i="31"/>
  <c r="S429" i="31"/>
  <c r="M429" i="31"/>
  <c r="AA428" i="31"/>
  <c r="Z428" i="31"/>
  <c r="V428" i="31"/>
  <c r="S428" i="31"/>
  <c r="M428" i="31"/>
  <c r="M443" i="31"/>
  <c r="V444" i="31"/>
  <c r="V445" i="31"/>
  <c r="V446" i="31"/>
  <c r="Y428" i="31" l="1"/>
  <c r="V432" i="31"/>
  <c r="AA443" i="31"/>
  <c r="Y429" i="31"/>
  <c r="S446" i="31"/>
  <c r="Y430" i="31"/>
  <c r="Y431" i="31"/>
  <c r="S444" i="31"/>
  <c r="X447" i="31"/>
  <c r="S445" i="31"/>
  <c r="S432" i="31"/>
  <c r="S443" i="31"/>
  <c r="Z443" i="31"/>
  <c r="V443" i="31"/>
  <c r="V447" i="31" s="1"/>
  <c r="Y443" i="31" l="1"/>
  <c r="X224" i="31"/>
  <c r="X225" i="31"/>
  <c r="X226" i="31"/>
  <c r="X223" i="31"/>
  <c r="W224" i="31"/>
  <c r="W225" i="31"/>
  <c r="W226" i="31"/>
  <c r="M169" i="31" l="1"/>
  <c r="M170" i="31"/>
  <c r="M171" i="31"/>
  <c r="S169" i="31"/>
  <c r="S170" i="31"/>
  <c r="S171" i="31"/>
  <c r="S168" i="31"/>
  <c r="S234" i="31" l="1"/>
  <c r="S233" i="31"/>
  <c r="S235" i="31"/>
  <c r="S358" i="31"/>
  <c r="V358" i="31"/>
  <c r="V359" i="31"/>
  <c r="V360" i="31"/>
  <c r="S361" i="31"/>
  <c r="V361" i="31"/>
  <c r="X317" i="31"/>
  <c r="W317" i="31"/>
  <c r="U317" i="31"/>
  <c r="T317" i="31"/>
  <c r="R317" i="31"/>
  <c r="V316" i="31"/>
  <c r="S316" i="31"/>
  <c r="V315" i="31"/>
  <c r="S315" i="31"/>
  <c r="V314" i="31"/>
  <c r="S314" i="31"/>
  <c r="AA313" i="31"/>
  <c r="O314" i="31" s="1"/>
  <c r="AA314" i="31" s="1"/>
  <c r="O315" i="31" s="1"/>
  <c r="AA315" i="31" s="1"/>
  <c r="O316" i="31" s="1"/>
  <c r="AA316" i="31" s="1"/>
  <c r="Z313" i="31"/>
  <c r="N314" i="31" s="1"/>
  <c r="Z314" i="31" s="1"/>
  <c r="N315" i="31" s="1"/>
  <c r="V313" i="31"/>
  <c r="S313" i="31"/>
  <c r="M313" i="31"/>
  <c r="X312" i="31"/>
  <c r="W312" i="31"/>
  <c r="U312" i="31"/>
  <c r="T312" i="31"/>
  <c r="R312" i="31"/>
  <c r="V311" i="31"/>
  <c r="S311" i="31"/>
  <c r="V310" i="31"/>
  <c r="S310" i="31"/>
  <c r="V309" i="31"/>
  <c r="S309" i="31"/>
  <c r="AA308" i="31"/>
  <c r="O309" i="31" s="1"/>
  <c r="AA309" i="31" s="1"/>
  <c r="O310" i="31" s="1"/>
  <c r="AA310" i="31" s="1"/>
  <c r="O311" i="31" s="1"/>
  <c r="AA311" i="31" s="1"/>
  <c r="Z308" i="31"/>
  <c r="N309" i="31" s="1"/>
  <c r="V308" i="31"/>
  <c r="S308" i="31"/>
  <c r="M308" i="31"/>
  <c r="X307" i="31"/>
  <c r="W307" i="31"/>
  <c r="U307" i="31"/>
  <c r="T307" i="31"/>
  <c r="R307" i="31"/>
  <c r="V306" i="31"/>
  <c r="S306" i="31"/>
  <c r="V305" i="31"/>
  <c r="S305" i="31"/>
  <c r="V304" i="31"/>
  <c r="S304" i="31"/>
  <c r="AA303" i="31"/>
  <c r="O304" i="31" s="1"/>
  <c r="AA304" i="31" s="1"/>
  <c r="O305" i="31" s="1"/>
  <c r="AA305" i="31" s="1"/>
  <c r="O306" i="31" s="1"/>
  <c r="AA306" i="31" s="1"/>
  <c r="Z303" i="31"/>
  <c r="N304" i="31" s="1"/>
  <c r="Z304" i="31" s="1"/>
  <c r="N305" i="31" s="1"/>
  <c r="V303" i="31"/>
  <c r="S303" i="31"/>
  <c r="M303" i="31"/>
  <c r="X302" i="31"/>
  <c r="W302" i="31"/>
  <c r="U302" i="31"/>
  <c r="T302" i="31"/>
  <c r="R302" i="31"/>
  <c r="V301" i="31"/>
  <c r="S301" i="31"/>
  <c r="V300" i="31"/>
  <c r="S300" i="31"/>
  <c r="V299" i="31"/>
  <c r="S299" i="31"/>
  <c r="AA298" i="31"/>
  <c r="O299" i="31" s="1"/>
  <c r="AA299" i="31" s="1"/>
  <c r="O300" i="31" s="1"/>
  <c r="AA300" i="31" s="1"/>
  <c r="O301" i="31" s="1"/>
  <c r="AA301" i="31" s="1"/>
  <c r="Z298" i="31"/>
  <c r="N299" i="31" s="1"/>
  <c r="V298" i="31"/>
  <c r="S298" i="31"/>
  <c r="M298" i="31"/>
  <c r="W362" i="31" l="1"/>
  <c r="V362" i="31"/>
  <c r="S360" i="31"/>
  <c r="AA358" i="31"/>
  <c r="S317" i="31"/>
  <c r="S359" i="31"/>
  <c r="X362" i="31"/>
  <c r="Z358" i="31"/>
  <c r="V307" i="31"/>
  <c r="M358" i="31"/>
  <c r="Y358" i="31" s="1"/>
  <c r="Y303" i="31"/>
  <c r="V317" i="31"/>
  <c r="Z315" i="31"/>
  <c r="N316" i="31" s="1"/>
  <c r="M315" i="31"/>
  <c r="Y315" i="31" s="1"/>
  <c r="Y308" i="31"/>
  <c r="M314" i="31"/>
  <c r="Y314" i="31" s="1"/>
  <c r="Y313" i="31"/>
  <c r="V312" i="31"/>
  <c r="S312" i="31"/>
  <c r="Z309" i="31"/>
  <c r="N310" i="31" s="1"/>
  <c r="M309" i="31"/>
  <c r="Y309" i="31" s="1"/>
  <c r="S307" i="31"/>
  <c r="Z305" i="31"/>
  <c r="N306" i="31" s="1"/>
  <c r="M305" i="31"/>
  <c r="Y305" i="31" s="1"/>
  <c r="S302" i="31"/>
  <c r="M304" i="31"/>
  <c r="Y304" i="31" s="1"/>
  <c r="Y298" i="31"/>
  <c r="V302" i="31"/>
  <c r="N300" i="31"/>
  <c r="M299" i="31"/>
  <c r="Z316" i="31" l="1"/>
  <c r="M316" i="31"/>
  <c r="Y316" i="31" s="1"/>
  <c r="Z310" i="31"/>
  <c r="N311" i="31" s="1"/>
  <c r="M310" i="31"/>
  <c r="Y310" i="31" s="1"/>
  <c r="Z306" i="31"/>
  <c r="M306" i="31"/>
  <c r="Y306" i="31" s="1"/>
  <c r="Z300" i="31"/>
  <c r="N301" i="31" s="1"/>
  <c r="M300" i="31"/>
  <c r="Y300" i="31" s="1"/>
  <c r="Z311" i="31" l="1"/>
  <c r="M311" i="31"/>
  <c r="Y311" i="31" s="1"/>
  <c r="Z301" i="31"/>
  <c r="M301" i="31"/>
  <c r="Y301" i="31" s="1"/>
  <c r="X647" i="31" l="1"/>
  <c r="W647" i="31"/>
  <c r="T647" i="31"/>
  <c r="R647" i="31"/>
  <c r="AA646" i="31"/>
  <c r="Z646" i="31"/>
  <c r="V646" i="31"/>
  <c r="S646" i="31"/>
  <c r="M646" i="31"/>
  <c r="AA645" i="31"/>
  <c r="Z645" i="31"/>
  <c r="V645" i="31"/>
  <c r="S645" i="31"/>
  <c r="M645" i="31"/>
  <c r="AA644" i="31"/>
  <c r="Z644" i="31"/>
  <c r="V644" i="31"/>
  <c r="S644" i="31"/>
  <c r="M644" i="31"/>
  <c r="AA643" i="31"/>
  <c r="Z643" i="31"/>
  <c r="V643" i="31"/>
  <c r="S643" i="31"/>
  <c r="M643" i="31"/>
  <c r="Y646" i="31" l="1"/>
  <c r="V647" i="31"/>
  <c r="Y645" i="31"/>
  <c r="Y644" i="31"/>
  <c r="Y643" i="31"/>
  <c r="S647" i="31"/>
  <c r="Z424" i="31" l="1"/>
  <c r="Z425" i="31"/>
  <c r="X427" i="31"/>
  <c r="W427" i="31"/>
  <c r="U427" i="31"/>
  <c r="T427" i="31"/>
  <c r="R427" i="31"/>
  <c r="AA426" i="31"/>
  <c r="Z426" i="31"/>
  <c r="V426" i="31"/>
  <c r="S426" i="31"/>
  <c r="M426" i="31"/>
  <c r="AA425" i="31"/>
  <c r="V425" i="31"/>
  <c r="S425" i="31"/>
  <c r="M425" i="31"/>
  <c r="AA424" i="31"/>
  <c r="V424" i="31"/>
  <c r="S424" i="31"/>
  <c r="M424" i="31"/>
  <c r="AA423" i="31"/>
  <c r="Z423" i="31"/>
  <c r="V423" i="31"/>
  <c r="S423" i="31"/>
  <c r="M423" i="31"/>
  <c r="AA233" i="31"/>
  <c r="Z233" i="31"/>
  <c r="X297" i="31"/>
  <c r="W297" i="31"/>
  <c r="U297" i="31"/>
  <c r="T297" i="31"/>
  <c r="R297" i="31"/>
  <c r="V296" i="31"/>
  <c r="S296" i="31"/>
  <c r="V295" i="31"/>
  <c r="S295" i="31"/>
  <c r="V294" i="31"/>
  <c r="S294" i="31"/>
  <c r="AA293" i="31"/>
  <c r="O294" i="31" s="1"/>
  <c r="AA294" i="31" s="1"/>
  <c r="O295" i="31" s="1"/>
  <c r="AA295" i="31" s="1"/>
  <c r="O296" i="31" s="1"/>
  <c r="AA296" i="31" s="1"/>
  <c r="Z293" i="31"/>
  <c r="N294" i="31" s="1"/>
  <c r="V293" i="31"/>
  <c r="S293" i="31"/>
  <c r="M293" i="31"/>
  <c r="X292" i="31"/>
  <c r="W292" i="31"/>
  <c r="U292" i="31"/>
  <c r="T292" i="31"/>
  <c r="R292" i="31"/>
  <c r="V291" i="31"/>
  <c r="S291" i="31"/>
  <c r="V290" i="31"/>
  <c r="S290" i="31"/>
  <c r="V289" i="31"/>
  <c r="S289" i="31"/>
  <c r="AA288" i="31"/>
  <c r="O289" i="31" s="1"/>
  <c r="AA289" i="31" s="1"/>
  <c r="O290" i="31" s="1"/>
  <c r="AA290" i="31" s="1"/>
  <c r="O291" i="31" s="1"/>
  <c r="AA291" i="31" s="1"/>
  <c r="Z288" i="31"/>
  <c r="N289" i="31" s="1"/>
  <c r="V288" i="31"/>
  <c r="S288" i="31"/>
  <c r="M288" i="31"/>
  <c r="T27" i="31"/>
  <c r="Y423" i="31" l="1"/>
  <c r="Y424" i="31"/>
  <c r="Y425" i="31"/>
  <c r="S297" i="31"/>
  <c r="Y426" i="31"/>
  <c r="V427" i="31"/>
  <c r="S427" i="31"/>
  <c r="V297" i="31"/>
  <c r="W237" i="31"/>
  <c r="Y293" i="31"/>
  <c r="Z294" i="31"/>
  <c r="N295" i="31" s="1"/>
  <c r="M294" i="31"/>
  <c r="Y294" i="31" s="1"/>
  <c r="V292" i="31"/>
  <c r="Y288" i="31"/>
  <c r="S292" i="31"/>
  <c r="Z289" i="31"/>
  <c r="N290" i="31" s="1"/>
  <c r="M289" i="31"/>
  <c r="Y289" i="31" s="1"/>
  <c r="U22" i="31"/>
  <c r="T22" i="31"/>
  <c r="W22" i="31"/>
  <c r="X22" i="31"/>
  <c r="X192" i="31"/>
  <c r="W192" i="31"/>
  <c r="U192" i="31"/>
  <c r="T192" i="31"/>
  <c r="R192" i="31"/>
  <c r="AA191" i="31"/>
  <c r="Z191" i="31"/>
  <c r="V191" i="31"/>
  <c r="S191" i="31"/>
  <c r="M191" i="31"/>
  <c r="AA190" i="31"/>
  <c r="Z190" i="31"/>
  <c r="V190" i="31"/>
  <c r="S190" i="31"/>
  <c r="M190" i="31"/>
  <c r="AA189" i="31"/>
  <c r="Z189" i="31"/>
  <c r="V189" i="31"/>
  <c r="S189" i="31"/>
  <c r="M189" i="31"/>
  <c r="AA188" i="31"/>
  <c r="Z188" i="31"/>
  <c r="V188" i="31"/>
  <c r="S188" i="31"/>
  <c r="M188" i="31"/>
  <c r="N223" i="31"/>
  <c r="O223" i="31"/>
  <c r="T223" i="31"/>
  <c r="U223" i="31"/>
  <c r="W223" i="31"/>
  <c r="V223" i="31"/>
  <c r="N224" i="31"/>
  <c r="O224" i="31"/>
  <c r="T224" i="31"/>
  <c r="U224" i="31"/>
  <c r="V224" i="31"/>
  <c r="N225" i="31"/>
  <c r="O225" i="31"/>
  <c r="T225" i="31"/>
  <c r="U225" i="31"/>
  <c r="V225" i="31"/>
  <c r="N226" i="31"/>
  <c r="O226" i="31"/>
  <c r="T226" i="31"/>
  <c r="U226" i="31"/>
  <c r="V226" i="31"/>
  <c r="M183" i="31"/>
  <c r="M184" i="31"/>
  <c r="M185" i="31"/>
  <c r="M186" i="31"/>
  <c r="X187" i="31"/>
  <c r="W187" i="31"/>
  <c r="U187" i="31"/>
  <c r="T187" i="31"/>
  <c r="R187" i="31"/>
  <c r="V186" i="31"/>
  <c r="S186" i="31"/>
  <c r="V185" i="31"/>
  <c r="S185" i="31"/>
  <c r="AA185" i="31"/>
  <c r="AA186" i="31" s="1"/>
  <c r="AA184" i="31"/>
  <c r="Z184" i="31"/>
  <c r="V184" i="31"/>
  <c r="S184" i="31"/>
  <c r="AA183" i="31"/>
  <c r="Z183" i="31"/>
  <c r="V183" i="31"/>
  <c r="S183" i="31"/>
  <c r="Z295" i="31" l="1"/>
  <c r="N296" i="31" s="1"/>
  <c r="M295" i="31"/>
  <c r="Y295" i="31" s="1"/>
  <c r="S223" i="31"/>
  <c r="S22" i="31"/>
  <c r="Y184" i="31"/>
  <c r="S226" i="31"/>
  <c r="AA225" i="31"/>
  <c r="Z290" i="31"/>
  <c r="N291" i="31" s="1"/>
  <c r="M290" i="31"/>
  <c r="Y290" i="31" s="1"/>
  <c r="S192" i="31"/>
  <c r="Y189" i="31"/>
  <c r="Z225" i="31"/>
  <c r="AA226" i="31"/>
  <c r="V192" i="31"/>
  <c r="Z226" i="31"/>
  <c r="Y190" i="31"/>
  <c r="Y191" i="31"/>
  <c r="S225" i="31"/>
  <c r="V227" i="31"/>
  <c r="AA223" i="31"/>
  <c r="S224" i="31"/>
  <c r="AA224" i="31"/>
  <c r="Z224" i="31"/>
  <c r="Z223" i="31"/>
  <c r="S187" i="31"/>
  <c r="M226" i="31"/>
  <c r="M225" i="31"/>
  <c r="M224" i="31"/>
  <c r="M223" i="31"/>
  <c r="Y188" i="31"/>
  <c r="V187" i="31"/>
  <c r="Y185" i="31"/>
  <c r="Z185" i="31"/>
  <c r="Y183" i="31"/>
  <c r="Y226" i="31" l="1"/>
  <c r="Y223" i="31"/>
  <c r="Z296" i="31"/>
  <c r="M296" i="31"/>
  <c r="Y296" i="31" s="1"/>
  <c r="Z291" i="31"/>
  <c r="M291" i="31"/>
  <c r="Y291" i="31" s="1"/>
  <c r="Y224" i="31"/>
  <c r="Y225" i="31"/>
  <c r="Y186" i="31"/>
  <c r="Z186" i="31"/>
  <c r="X182" i="31" l="1"/>
  <c r="W182" i="31"/>
  <c r="U182" i="31"/>
  <c r="T182" i="31"/>
  <c r="R182" i="31"/>
  <c r="V181" i="31"/>
  <c r="S181" i="31"/>
  <c r="V180" i="31"/>
  <c r="S180" i="31"/>
  <c r="AA179" i="31"/>
  <c r="AA180" i="31" s="1"/>
  <c r="AA181" i="31" s="1"/>
  <c r="Z179" i="31"/>
  <c r="Z180" i="31" s="1"/>
  <c r="V179" i="31"/>
  <c r="S179" i="31"/>
  <c r="M179" i="31"/>
  <c r="AA178" i="31"/>
  <c r="Z178" i="31"/>
  <c r="V178" i="31"/>
  <c r="S178" i="31"/>
  <c r="M178" i="31"/>
  <c r="V182" i="31" l="1"/>
  <c r="Y179" i="31"/>
  <c r="S182" i="31"/>
  <c r="Z181" i="31"/>
  <c r="M181" i="31"/>
  <c r="Y181" i="31" s="1"/>
  <c r="Y178" i="31"/>
  <c r="M180" i="31"/>
  <c r="Y180" i="31" s="1"/>
  <c r="Z174" i="31"/>
  <c r="Z175" i="31"/>
  <c r="Z176" i="31"/>
  <c r="AA109" i="31" l="1"/>
  <c r="AA110" i="31"/>
  <c r="Z109" i="31"/>
  <c r="Z110" i="31"/>
  <c r="AA89" i="31"/>
  <c r="AA90" i="31"/>
  <c r="AA91" i="31"/>
  <c r="Z89" i="31"/>
  <c r="Z90" i="31"/>
  <c r="Z91" i="31"/>
  <c r="Z74" i="31"/>
  <c r="Z75" i="31"/>
  <c r="X582" i="31" l="1"/>
  <c r="W582" i="31"/>
  <c r="U582" i="31"/>
  <c r="T582" i="31"/>
  <c r="R582" i="31"/>
  <c r="V581" i="31"/>
  <c r="S581" i="31"/>
  <c r="V580" i="31"/>
  <c r="S580" i="31"/>
  <c r="AA579" i="31"/>
  <c r="AA580" i="31" s="1"/>
  <c r="AA581" i="31" s="1"/>
  <c r="Z579" i="31"/>
  <c r="V579" i="31"/>
  <c r="S579" i="31"/>
  <c r="M579" i="31"/>
  <c r="AA578" i="31"/>
  <c r="Z578" i="31"/>
  <c r="V578" i="31"/>
  <c r="S578" i="31"/>
  <c r="M578" i="31"/>
  <c r="X577" i="31"/>
  <c r="W577" i="31"/>
  <c r="U577" i="31"/>
  <c r="T577" i="31"/>
  <c r="R577" i="31"/>
  <c r="AA576" i="31"/>
  <c r="Z576" i="31"/>
  <c r="V576" i="31"/>
  <c r="S576" i="31"/>
  <c r="M576" i="31"/>
  <c r="AA575" i="31"/>
  <c r="Z575" i="31"/>
  <c r="V575" i="31"/>
  <c r="S575" i="31"/>
  <c r="M575" i="31"/>
  <c r="AA574" i="31"/>
  <c r="Z574" i="31"/>
  <c r="V574" i="31"/>
  <c r="S574" i="31"/>
  <c r="M574" i="31"/>
  <c r="AA573" i="31"/>
  <c r="Z573" i="31"/>
  <c r="V573" i="31"/>
  <c r="S573" i="31"/>
  <c r="M573" i="31"/>
  <c r="X572" i="31"/>
  <c r="W572" i="31"/>
  <c r="U572" i="31"/>
  <c r="T572" i="31"/>
  <c r="R572" i="31"/>
  <c r="AA571" i="31"/>
  <c r="Z571" i="31"/>
  <c r="V571" i="31"/>
  <c r="S571" i="31"/>
  <c r="M571" i="31"/>
  <c r="AA570" i="31"/>
  <c r="Z570" i="31"/>
  <c r="V570" i="31"/>
  <c r="S570" i="31"/>
  <c r="M570" i="31"/>
  <c r="AA569" i="31"/>
  <c r="Z569" i="31"/>
  <c r="V569" i="31"/>
  <c r="S569" i="31"/>
  <c r="M569" i="31"/>
  <c r="AA568" i="31"/>
  <c r="Z568" i="31"/>
  <c r="V568" i="31"/>
  <c r="S568" i="31"/>
  <c r="M568" i="31"/>
  <c r="X567" i="31"/>
  <c r="W567" i="31"/>
  <c r="U567" i="31"/>
  <c r="T567" i="31"/>
  <c r="R567" i="31"/>
  <c r="AA566" i="31"/>
  <c r="Z566" i="31"/>
  <c r="V566" i="31"/>
  <c r="S566" i="31"/>
  <c r="M566" i="31"/>
  <c r="AA565" i="31"/>
  <c r="Z565" i="31"/>
  <c r="V565" i="31"/>
  <c r="S565" i="31"/>
  <c r="M565" i="31"/>
  <c r="AA564" i="31"/>
  <c r="Z564" i="31"/>
  <c r="V564" i="31"/>
  <c r="S564" i="31"/>
  <c r="M564" i="31"/>
  <c r="AA563" i="31"/>
  <c r="Z563" i="31"/>
  <c r="V563" i="31"/>
  <c r="S563" i="31"/>
  <c r="M563" i="31"/>
  <c r="S582" i="31" l="1"/>
  <c r="Y569" i="31"/>
  <c r="Y579" i="31"/>
  <c r="V582" i="31"/>
  <c r="Y578" i="31"/>
  <c r="Z580" i="31"/>
  <c r="M580" i="31"/>
  <c r="Y580" i="31" s="1"/>
  <c r="S577" i="31"/>
  <c r="Y576" i="31"/>
  <c r="Y575" i="31"/>
  <c r="Y574" i="31"/>
  <c r="Y573" i="31"/>
  <c r="V577" i="31"/>
  <c r="Y568" i="31"/>
  <c r="Y570" i="31"/>
  <c r="Y563" i="31"/>
  <c r="Y566" i="31"/>
  <c r="Y571" i="31"/>
  <c r="V572" i="31"/>
  <c r="S572" i="31"/>
  <c r="Y564" i="31"/>
  <c r="V567" i="31"/>
  <c r="Y565" i="31"/>
  <c r="S567" i="31"/>
  <c r="X562" i="31"/>
  <c r="W562" i="31"/>
  <c r="U562" i="31"/>
  <c r="T562" i="31"/>
  <c r="R562" i="31"/>
  <c r="AA561" i="31"/>
  <c r="Z561" i="31"/>
  <c r="V561" i="31"/>
  <c r="S561" i="31"/>
  <c r="M561" i="31"/>
  <c r="AA560" i="31"/>
  <c r="Z560" i="31"/>
  <c r="V560" i="31"/>
  <c r="S560" i="31"/>
  <c r="M560" i="31"/>
  <c r="AA559" i="31"/>
  <c r="Z559" i="31"/>
  <c r="V559" i="31"/>
  <c r="S559" i="31"/>
  <c r="M559" i="31"/>
  <c r="AA558" i="31"/>
  <c r="Z558" i="31"/>
  <c r="V558" i="31"/>
  <c r="S558" i="31"/>
  <c r="M558" i="31"/>
  <c r="X557" i="31"/>
  <c r="W557" i="31"/>
  <c r="U557" i="31"/>
  <c r="T557" i="31"/>
  <c r="R557" i="31"/>
  <c r="AA556" i="31"/>
  <c r="Z556" i="31"/>
  <c r="V556" i="31"/>
  <c r="S556" i="31"/>
  <c r="M556" i="31"/>
  <c r="AA555" i="31"/>
  <c r="Z555" i="31"/>
  <c r="V555" i="31"/>
  <c r="S555" i="31"/>
  <c r="M555" i="31"/>
  <c r="AA554" i="31"/>
  <c r="Z554" i="31"/>
  <c r="V554" i="31"/>
  <c r="S554" i="31"/>
  <c r="M554" i="31"/>
  <c r="AA553" i="31"/>
  <c r="Z553" i="31"/>
  <c r="V553" i="31"/>
  <c r="S553" i="31"/>
  <c r="M553" i="31"/>
  <c r="X552" i="31"/>
  <c r="W552" i="31"/>
  <c r="U552" i="31"/>
  <c r="T552" i="31"/>
  <c r="R552" i="31"/>
  <c r="AA551" i="31"/>
  <c r="Z551" i="31"/>
  <c r="V551" i="31"/>
  <c r="S551" i="31"/>
  <c r="M551" i="31"/>
  <c r="AA550" i="31"/>
  <c r="Z550" i="31"/>
  <c r="V550" i="31"/>
  <c r="S550" i="31"/>
  <c r="M550" i="31"/>
  <c r="AA549" i="31"/>
  <c r="Z549" i="31"/>
  <c r="V549" i="31"/>
  <c r="S549" i="31"/>
  <c r="M549" i="31"/>
  <c r="AA548" i="31"/>
  <c r="Z548" i="31"/>
  <c r="V548" i="31"/>
  <c r="S548" i="31"/>
  <c r="M548" i="31"/>
  <c r="Y560" i="31" l="1"/>
  <c r="Z581" i="31"/>
  <c r="M581" i="31"/>
  <c r="Y581" i="31" s="1"/>
  <c r="Y558" i="31"/>
  <c r="Y559" i="31"/>
  <c r="Y553" i="31"/>
  <c r="V562" i="31"/>
  <c r="Y561" i="31"/>
  <c r="S562" i="31"/>
  <c r="Y554" i="31"/>
  <c r="Y555" i="31"/>
  <c r="Y550" i="31"/>
  <c r="V557" i="31"/>
  <c r="Y556" i="31"/>
  <c r="S557" i="31"/>
  <c r="Y551" i="31"/>
  <c r="Y548" i="31"/>
  <c r="S552" i="31"/>
  <c r="V552" i="31"/>
  <c r="Y549" i="31"/>
  <c r="X547" i="31" l="1"/>
  <c r="W547" i="31"/>
  <c r="U547" i="31"/>
  <c r="T547" i="31"/>
  <c r="R547" i="31"/>
  <c r="AA546" i="31"/>
  <c r="Z546" i="31"/>
  <c r="V546" i="31"/>
  <c r="S546" i="31"/>
  <c r="M546" i="31"/>
  <c r="AA545" i="31"/>
  <c r="Z545" i="31"/>
  <c r="V545" i="31"/>
  <c r="S545" i="31"/>
  <c r="M545" i="31"/>
  <c r="AA544" i="31"/>
  <c r="Z544" i="31"/>
  <c r="V544" i="31"/>
  <c r="S544" i="31"/>
  <c r="M544" i="31"/>
  <c r="AA543" i="31"/>
  <c r="Z543" i="31"/>
  <c r="V543" i="31"/>
  <c r="S543" i="31"/>
  <c r="J543" i="31" s="1"/>
  <c r="M543" i="31"/>
  <c r="S547" i="31" l="1"/>
  <c r="V547" i="31"/>
  <c r="Y545" i="31"/>
  <c r="Y546" i="31"/>
  <c r="Y544" i="31"/>
  <c r="Y543" i="31"/>
  <c r="M478" i="31" l="1"/>
  <c r="W17" i="31" l="1"/>
  <c r="X17" i="31"/>
  <c r="Z653" i="31"/>
  <c r="V153" i="31" l="1"/>
  <c r="S154" i="31"/>
  <c r="S155" i="31"/>
  <c r="S156" i="31"/>
  <c r="S153" i="31"/>
  <c r="Z64" i="31" l="1"/>
  <c r="Z65" i="31"/>
  <c r="Z66" i="31"/>
  <c r="W67" i="31"/>
  <c r="V235" i="31" l="1"/>
  <c r="V236" i="31"/>
  <c r="X287" i="31"/>
  <c r="W287" i="31"/>
  <c r="U287" i="31"/>
  <c r="T287" i="31"/>
  <c r="R287" i="31"/>
  <c r="V286" i="31"/>
  <c r="S286" i="31"/>
  <c r="V285" i="31"/>
  <c r="S285" i="31"/>
  <c r="V284" i="31"/>
  <c r="S284" i="31"/>
  <c r="AA283" i="31"/>
  <c r="O284" i="31" s="1"/>
  <c r="AA284" i="31" s="1"/>
  <c r="O285" i="31" s="1"/>
  <c r="AA285" i="31" s="1"/>
  <c r="O286" i="31" s="1"/>
  <c r="AA286" i="31" s="1"/>
  <c r="Z283" i="31"/>
  <c r="N284" i="31" s="1"/>
  <c r="V283" i="31"/>
  <c r="S283" i="31"/>
  <c r="M283" i="31"/>
  <c r="X237" i="31" l="1"/>
  <c r="U237" i="31"/>
  <c r="T237" i="31"/>
  <c r="S287" i="31"/>
  <c r="V287" i="31"/>
  <c r="Y283" i="31"/>
  <c r="Z284" i="31"/>
  <c r="N285" i="31" s="1"/>
  <c r="M284" i="31"/>
  <c r="Y284" i="31" s="1"/>
  <c r="M239" i="31"/>
  <c r="M240" i="31"/>
  <c r="M241" i="31"/>
  <c r="AA419" i="31"/>
  <c r="AA420" i="31"/>
  <c r="AA421" i="31"/>
  <c r="Z419" i="31"/>
  <c r="Z420" i="31"/>
  <c r="Z421" i="31"/>
  <c r="U542" i="31"/>
  <c r="Z635" i="31"/>
  <c r="M635" i="31"/>
  <c r="Z285" i="31" l="1"/>
  <c r="N286" i="31" s="1"/>
  <c r="M285" i="31"/>
  <c r="Y285" i="31" s="1"/>
  <c r="Z286" i="31" l="1"/>
  <c r="M286" i="31"/>
  <c r="Y286" i="31" s="1"/>
  <c r="X682" i="31" l="1"/>
  <c r="W682" i="31"/>
  <c r="T682" i="31"/>
  <c r="R682" i="31"/>
  <c r="V681" i="31"/>
  <c r="S681" i="31"/>
  <c r="V680" i="31"/>
  <c r="S680" i="31"/>
  <c r="V679" i="31"/>
  <c r="S679" i="31"/>
  <c r="AA678" i="31"/>
  <c r="O679" i="31" s="1"/>
  <c r="AA679" i="31" s="1"/>
  <c r="O680" i="31" s="1"/>
  <c r="AA680" i="31" s="1"/>
  <c r="O681" i="31" s="1"/>
  <c r="AA681" i="31" s="1"/>
  <c r="Z678" i="31"/>
  <c r="N679" i="31" s="1"/>
  <c r="V678" i="31"/>
  <c r="S678" i="31"/>
  <c r="M678" i="31"/>
  <c r="X677" i="31"/>
  <c r="W677" i="31"/>
  <c r="T677" i="31"/>
  <c r="R677" i="31"/>
  <c r="V676" i="31"/>
  <c r="S676" i="31"/>
  <c r="V675" i="31"/>
  <c r="S675" i="31"/>
  <c r="V674" i="31"/>
  <c r="S674" i="31"/>
  <c r="AA673" i="31"/>
  <c r="O674" i="31" s="1"/>
  <c r="AA674" i="31" s="1"/>
  <c r="O675" i="31" s="1"/>
  <c r="AA675" i="31" s="1"/>
  <c r="O676" i="31" s="1"/>
  <c r="AA676" i="31" s="1"/>
  <c r="Z673" i="31"/>
  <c r="N674" i="31" s="1"/>
  <c r="V673" i="31"/>
  <c r="S673" i="31"/>
  <c r="M673" i="31"/>
  <c r="S682" i="31" l="1"/>
  <c r="V682" i="31"/>
  <c r="Y673" i="31"/>
  <c r="S677" i="31"/>
  <c r="Y678" i="31"/>
  <c r="Z679" i="31"/>
  <c r="N680" i="31" s="1"/>
  <c r="M679" i="31"/>
  <c r="Y679" i="31" s="1"/>
  <c r="V677" i="31"/>
  <c r="M674" i="31"/>
  <c r="Y674" i="31" s="1"/>
  <c r="Z674" i="31"/>
  <c r="N675" i="31" s="1"/>
  <c r="Z680" i="31" l="1"/>
  <c r="N681" i="31" s="1"/>
  <c r="M680" i="31"/>
  <c r="Y680" i="31" s="1"/>
  <c r="M675" i="31"/>
  <c r="Y675" i="31" s="1"/>
  <c r="Z675" i="31"/>
  <c r="N676" i="31" s="1"/>
  <c r="X177" i="31"/>
  <c r="W177" i="31"/>
  <c r="U177" i="31"/>
  <c r="T177" i="31"/>
  <c r="R177" i="31"/>
  <c r="V176" i="31"/>
  <c r="S176" i="31"/>
  <c r="V175" i="31"/>
  <c r="S175" i="31"/>
  <c r="V174" i="31"/>
  <c r="S174" i="31"/>
  <c r="AA173" i="31"/>
  <c r="AA174" i="31" s="1"/>
  <c r="AA175" i="31" s="1"/>
  <c r="AA176" i="31" s="1"/>
  <c r="Z173" i="31"/>
  <c r="V173" i="31"/>
  <c r="S173" i="31"/>
  <c r="M173" i="31"/>
  <c r="Z79" i="31"/>
  <c r="Z80" i="31"/>
  <c r="Z81" i="31"/>
  <c r="AA84" i="31"/>
  <c r="AA85" i="31"/>
  <c r="AA86" i="31"/>
  <c r="AA104" i="31"/>
  <c r="AA105" i="31"/>
  <c r="AA111" i="31"/>
  <c r="AA18" i="31" l="1"/>
  <c r="S177" i="31"/>
  <c r="M174" i="31"/>
  <c r="Y174" i="31" s="1"/>
  <c r="Z681" i="31"/>
  <c r="M681" i="31"/>
  <c r="Y681" i="31" s="1"/>
  <c r="Y173" i="31"/>
  <c r="M676" i="31"/>
  <c r="Y676" i="31" s="1"/>
  <c r="Z676" i="31"/>
  <c r="M175" i="31"/>
  <c r="Y175" i="31" s="1"/>
  <c r="V177" i="31"/>
  <c r="AA134" i="31"/>
  <c r="AA135" i="31"/>
  <c r="AA136" i="31"/>
  <c r="Z134" i="31"/>
  <c r="Z135" i="31"/>
  <c r="Z136" i="31"/>
  <c r="AA144" i="31"/>
  <c r="AA145" i="31"/>
  <c r="AA149" i="31"/>
  <c r="AA150" i="31"/>
  <c r="AA154" i="31"/>
  <c r="AA155" i="31"/>
  <c r="AA156" i="31"/>
  <c r="AA153" i="31"/>
  <c r="Z154" i="31"/>
  <c r="Z155" i="31"/>
  <c r="AA159" i="31"/>
  <c r="AA160" i="31"/>
  <c r="M176" i="31" l="1"/>
  <c r="Y176" i="31" s="1"/>
  <c r="AA24" i="31"/>
  <c r="AA25" i="31"/>
  <c r="AA26" i="31"/>
  <c r="M24" i="31"/>
  <c r="M25" i="31"/>
  <c r="M26" i="31"/>
  <c r="V16" i="31"/>
  <c r="V14" i="31"/>
  <c r="V15" i="31"/>
  <c r="M503" i="31"/>
  <c r="S456" i="31"/>
  <c r="X637" i="31" l="1"/>
  <c r="X672" i="31"/>
  <c r="W672" i="31"/>
  <c r="T672" i="31"/>
  <c r="R672" i="31"/>
  <c r="V671" i="31"/>
  <c r="S671" i="31"/>
  <c r="V670" i="31"/>
  <c r="S670" i="31"/>
  <c r="V669" i="31"/>
  <c r="S669" i="31"/>
  <c r="AA668" i="31"/>
  <c r="O669" i="31" s="1"/>
  <c r="Z668" i="31"/>
  <c r="N669" i="31" s="1"/>
  <c r="Z669" i="31" s="1"/>
  <c r="N670" i="31" s="1"/>
  <c r="V668" i="31"/>
  <c r="S668" i="31"/>
  <c r="M668" i="31"/>
  <c r="X667" i="31"/>
  <c r="W667" i="31"/>
  <c r="T667" i="31"/>
  <c r="R667" i="31"/>
  <c r="V666" i="31"/>
  <c r="S666" i="31"/>
  <c r="V665" i="31"/>
  <c r="S665" i="31"/>
  <c r="V664" i="31"/>
  <c r="S664" i="31"/>
  <c r="AA663" i="31"/>
  <c r="O664" i="31" s="1"/>
  <c r="AA664" i="31" s="1"/>
  <c r="O665" i="31" s="1"/>
  <c r="AA665" i="31" s="1"/>
  <c r="O666" i="31" s="1"/>
  <c r="AA666" i="31" s="1"/>
  <c r="Z663" i="31"/>
  <c r="N664" i="31" s="1"/>
  <c r="Z664" i="31" s="1"/>
  <c r="N665" i="31" s="1"/>
  <c r="V663" i="31"/>
  <c r="S663" i="31"/>
  <c r="M663" i="31"/>
  <c r="X662" i="31"/>
  <c r="W662" i="31"/>
  <c r="T662" i="31"/>
  <c r="R662" i="31"/>
  <c r="V661" i="31"/>
  <c r="S661" i="31"/>
  <c r="V660" i="31"/>
  <c r="S660" i="31"/>
  <c r="V659" i="31"/>
  <c r="S659" i="31"/>
  <c r="AA658" i="31"/>
  <c r="O659" i="31" s="1"/>
  <c r="Z658" i="31"/>
  <c r="N659" i="31" s="1"/>
  <c r="V658" i="31"/>
  <c r="S658" i="31"/>
  <c r="M658" i="31"/>
  <c r="O654" i="31" l="1"/>
  <c r="N654" i="31"/>
  <c r="Z659" i="31"/>
  <c r="N660" i="31" s="1"/>
  <c r="N655" i="31" s="1"/>
  <c r="AA659" i="31"/>
  <c r="O660" i="31" s="1"/>
  <c r="V672" i="31"/>
  <c r="Y663" i="31"/>
  <c r="S672" i="31"/>
  <c r="Z670" i="31"/>
  <c r="N671" i="31" s="1"/>
  <c r="M669" i="31"/>
  <c r="Y669" i="31" s="1"/>
  <c r="AA669" i="31"/>
  <c r="O670" i="31" s="1"/>
  <c r="AA670" i="31" s="1"/>
  <c r="O671" i="31" s="1"/>
  <c r="AA671" i="31" s="1"/>
  <c r="S667" i="31"/>
  <c r="Y668" i="31"/>
  <c r="V662" i="31"/>
  <c r="V667" i="31"/>
  <c r="Z665" i="31"/>
  <c r="N666" i="31" s="1"/>
  <c r="M665" i="31"/>
  <c r="Y665" i="31" s="1"/>
  <c r="S662" i="31"/>
  <c r="M664" i="31"/>
  <c r="Y664" i="31" s="1"/>
  <c r="Y658" i="31"/>
  <c r="M659" i="31"/>
  <c r="Y659" i="31" s="1"/>
  <c r="O655" i="31" l="1"/>
  <c r="Z660" i="31"/>
  <c r="N661" i="31" s="1"/>
  <c r="N656" i="31" s="1"/>
  <c r="AA660" i="31"/>
  <c r="O661" i="31" s="1"/>
  <c r="O656" i="31" s="1"/>
  <c r="M670" i="31"/>
  <c r="Y670" i="31" s="1"/>
  <c r="Z671" i="31"/>
  <c r="M671" i="31"/>
  <c r="Y671" i="31" s="1"/>
  <c r="Z666" i="31"/>
  <c r="M666" i="31"/>
  <c r="Y666" i="31" s="1"/>
  <c r="M660" i="31"/>
  <c r="Y660" i="31" s="1"/>
  <c r="AA661" i="31" l="1"/>
  <c r="Z661" i="31"/>
  <c r="M661" i="31"/>
  <c r="Y661" i="31" s="1"/>
  <c r="V656" i="31" l="1"/>
  <c r="V655" i="31"/>
  <c r="V654" i="31"/>
  <c r="AA654" i="31" l="1"/>
  <c r="S657" i="31"/>
  <c r="M653" i="31"/>
  <c r="S653" i="31"/>
  <c r="S656" i="31"/>
  <c r="S655" i="31"/>
  <c r="Z655" i="31"/>
  <c r="V653" i="31"/>
  <c r="V657" i="31" s="1"/>
  <c r="AA653" i="31"/>
  <c r="S654" i="31"/>
  <c r="Z654" i="31"/>
  <c r="X417" i="31"/>
  <c r="W417" i="31"/>
  <c r="U417" i="31"/>
  <c r="T417" i="31"/>
  <c r="R417" i="31"/>
  <c r="V416" i="31"/>
  <c r="S416" i="31"/>
  <c r="V415" i="31"/>
  <c r="S415" i="31"/>
  <c r="V414" i="31"/>
  <c r="S414" i="31"/>
  <c r="AA413" i="31"/>
  <c r="AA414" i="31" s="1"/>
  <c r="Z413" i="31"/>
  <c r="V413" i="31"/>
  <c r="S413" i="31"/>
  <c r="M413" i="31"/>
  <c r="M654" i="31" l="1"/>
  <c r="Y654" i="31" s="1"/>
  <c r="AA655" i="31"/>
  <c r="Y653" i="31"/>
  <c r="V417" i="31"/>
  <c r="S417" i="31"/>
  <c r="Y413" i="31"/>
  <c r="M414" i="31"/>
  <c r="Y414" i="31" s="1"/>
  <c r="Z414" i="31"/>
  <c r="AA656" i="31" l="1"/>
  <c r="Z656" i="31"/>
  <c r="M655" i="31"/>
  <c r="Y655" i="31" s="1"/>
  <c r="M415" i="31"/>
  <c r="Y415" i="31" s="1"/>
  <c r="Z415" i="31"/>
  <c r="M416" i="31" s="1"/>
  <c r="Y416" i="31" s="1"/>
  <c r="M656" i="31" l="1"/>
  <c r="Y656" i="31" s="1"/>
  <c r="S20" i="31"/>
  <c r="S19" i="31"/>
  <c r="V233" i="31"/>
  <c r="X232" i="31"/>
  <c r="X227" i="31" s="1"/>
  <c r="X537" i="31"/>
  <c r="W537" i="31"/>
  <c r="U537" i="31"/>
  <c r="T537" i="31"/>
  <c r="R537" i="31"/>
  <c r="AA536" i="31"/>
  <c r="Z536" i="31"/>
  <c r="V536" i="31"/>
  <c r="S536" i="31"/>
  <c r="M536" i="31"/>
  <c r="AA535" i="31"/>
  <c r="Z535" i="31"/>
  <c r="V535" i="31"/>
  <c r="S535" i="31"/>
  <c r="M535" i="31"/>
  <c r="AA534" i="31"/>
  <c r="Z534" i="31"/>
  <c r="V534" i="31"/>
  <c r="S534" i="31"/>
  <c r="M534" i="31"/>
  <c r="AA533" i="31"/>
  <c r="Z533" i="31"/>
  <c r="V533" i="31"/>
  <c r="S533" i="31"/>
  <c r="J533" i="31" s="1"/>
  <c r="M533" i="31"/>
  <c r="X532" i="31"/>
  <c r="W532" i="31"/>
  <c r="U532" i="31"/>
  <c r="T532" i="31"/>
  <c r="R532" i="31"/>
  <c r="AA531" i="31"/>
  <c r="Z531" i="31"/>
  <c r="V531" i="31"/>
  <c r="S531" i="31"/>
  <c r="M531" i="31"/>
  <c r="AA530" i="31"/>
  <c r="Z530" i="31"/>
  <c r="V530" i="31"/>
  <c r="S530" i="31"/>
  <c r="M530" i="31"/>
  <c r="AA529" i="31"/>
  <c r="Z529" i="31"/>
  <c r="V529" i="31"/>
  <c r="S529" i="31"/>
  <c r="M529" i="31"/>
  <c r="AA528" i="31"/>
  <c r="Z528" i="31"/>
  <c r="V528" i="31"/>
  <c r="S528" i="31"/>
  <c r="M528" i="31"/>
  <c r="Y535" i="31" l="1"/>
  <c r="Y530" i="31"/>
  <c r="V537" i="31"/>
  <c r="S537" i="31"/>
  <c r="Y536" i="31"/>
  <c r="Y533" i="31"/>
  <c r="Y534" i="31"/>
  <c r="Y528" i="31"/>
  <c r="V532" i="31"/>
  <c r="Y529" i="31"/>
  <c r="S532" i="31"/>
  <c r="Y531" i="31"/>
  <c r="S455" i="31" l="1"/>
  <c r="X642" i="31" l="1"/>
  <c r="W642" i="31"/>
  <c r="T642" i="31"/>
  <c r="R642" i="31"/>
  <c r="V641" i="31"/>
  <c r="S641" i="31"/>
  <c r="V640" i="31"/>
  <c r="S640" i="31"/>
  <c r="V639" i="31"/>
  <c r="S639" i="31"/>
  <c r="AA638" i="31"/>
  <c r="Z638" i="31"/>
  <c r="V638" i="31"/>
  <c r="S638" i="31"/>
  <c r="M638" i="31"/>
  <c r="W637" i="31"/>
  <c r="U637" i="31"/>
  <c r="T637" i="31"/>
  <c r="R637" i="31"/>
  <c r="V636" i="31"/>
  <c r="V635" i="31"/>
  <c r="V634" i="31"/>
  <c r="Z633" i="31"/>
  <c r="V633" i="31"/>
  <c r="S633" i="31"/>
  <c r="M633" i="31"/>
  <c r="X632" i="31"/>
  <c r="W632" i="31"/>
  <c r="U632" i="31"/>
  <c r="U627" i="31" s="1"/>
  <c r="T632" i="31"/>
  <c r="R632" i="31"/>
  <c r="V631" i="31"/>
  <c r="V630" i="31"/>
  <c r="V629" i="31"/>
  <c r="AA628" i="31"/>
  <c r="Z628" i="31"/>
  <c r="V628" i="31"/>
  <c r="S628" i="31"/>
  <c r="M628" i="31"/>
  <c r="W232" i="31"/>
  <c r="W227" i="31" s="1"/>
  <c r="S229" i="31"/>
  <c r="S230" i="31"/>
  <c r="S231" i="31"/>
  <c r="S228" i="31"/>
  <c r="Y635" i="31" l="1"/>
  <c r="Z634" i="31"/>
  <c r="M634" i="31"/>
  <c r="Y634" i="31" s="1"/>
  <c r="AA639" i="31"/>
  <c r="Y633" i="31"/>
  <c r="Y638" i="31"/>
  <c r="S632" i="31"/>
  <c r="S637" i="31"/>
  <c r="V632" i="31"/>
  <c r="V637" i="31"/>
  <c r="V642" i="31"/>
  <c r="S642" i="31"/>
  <c r="Y628" i="31"/>
  <c r="Z639" i="31"/>
  <c r="M639" i="31"/>
  <c r="Y639" i="31" s="1"/>
  <c r="AA629" i="31"/>
  <c r="Z629" i="31"/>
  <c r="M629" i="31"/>
  <c r="Y629" i="31" s="1"/>
  <c r="S627" i="31" l="1"/>
  <c r="AA640" i="31"/>
  <c r="Z640" i="31"/>
  <c r="M640" i="31"/>
  <c r="Y640" i="31" s="1"/>
  <c r="Z630" i="31"/>
  <c r="M630" i="31"/>
  <c r="Y630" i="31" s="1"/>
  <c r="AA630" i="31"/>
  <c r="M636" i="31" l="1"/>
  <c r="Y636" i="31" s="1"/>
  <c r="Z636" i="31"/>
  <c r="AA641" i="31"/>
  <c r="Z641" i="31"/>
  <c r="M641" i="31"/>
  <c r="Y641" i="31" s="1"/>
  <c r="Z631" i="31"/>
  <c r="M631" i="31"/>
  <c r="Y631" i="31" s="1"/>
  <c r="AA631" i="31"/>
  <c r="X172" i="31" l="1"/>
  <c r="W172" i="31"/>
  <c r="U172" i="31"/>
  <c r="T172" i="31"/>
  <c r="R172" i="31"/>
  <c r="V171" i="31"/>
  <c r="V170" i="31"/>
  <c r="V169" i="31"/>
  <c r="AA168" i="31"/>
  <c r="AA169" i="31" s="1"/>
  <c r="AA170" i="31" s="1"/>
  <c r="AA171" i="31" s="1"/>
  <c r="Z168" i="31"/>
  <c r="V168" i="31"/>
  <c r="M168" i="31"/>
  <c r="S98" i="31"/>
  <c r="S99" i="31"/>
  <c r="S100" i="31"/>
  <c r="S101" i="31"/>
  <c r="V85" i="31"/>
  <c r="V86" i="31"/>
  <c r="V83" i="31"/>
  <c r="V88" i="31"/>
  <c r="V89" i="31"/>
  <c r="S88" i="31"/>
  <c r="S89" i="31"/>
  <c r="S90" i="31"/>
  <c r="S91" i="31"/>
  <c r="U92" i="31"/>
  <c r="T92" i="31"/>
  <c r="S83" i="31"/>
  <c r="S84" i="31"/>
  <c r="S85" i="31"/>
  <c r="S86" i="31"/>
  <c r="U87" i="31"/>
  <c r="T87" i="31"/>
  <c r="T82" i="31"/>
  <c r="V74" i="31"/>
  <c r="V75" i="31"/>
  <c r="V76" i="31"/>
  <c r="S74" i="31"/>
  <c r="S75" i="31"/>
  <c r="S76" i="31"/>
  <c r="U77" i="31"/>
  <c r="T77" i="31"/>
  <c r="U72" i="31"/>
  <c r="T72" i="31"/>
  <c r="U67" i="31"/>
  <c r="T67" i="31"/>
  <c r="V69" i="31"/>
  <c r="S69" i="31"/>
  <c r="S70" i="31"/>
  <c r="S71" i="31"/>
  <c r="S16" i="31" l="1"/>
  <c r="S15" i="31"/>
  <c r="S14" i="31"/>
  <c r="S13" i="31"/>
  <c r="S172" i="31"/>
  <c r="V172" i="31"/>
  <c r="S87" i="31"/>
  <c r="Y168" i="31"/>
  <c r="Z169" i="31"/>
  <c r="Y169" i="31"/>
  <c r="V60" i="31"/>
  <c r="S60" i="31"/>
  <c r="S61" i="31"/>
  <c r="U62" i="31"/>
  <c r="T62" i="31"/>
  <c r="V55" i="31"/>
  <c r="V56" i="31"/>
  <c r="T57" i="31"/>
  <c r="U57" i="31"/>
  <c r="S55" i="31"/>
  <c r="U52" i="31"/>
  <c r="T52" i="31"/>
  <c r="V46" i="31"/>
  <c r="S46" i="31"/>
  <c r="U47" i="31"/>
  <c r="T47" i="31"/>
  <c r="Z170" i="31" l="1"/>
  <c r="Y170" i="31"/>
  <c r="U42" i="31"/>
  <c r="T42" i="31"/>
  <c r="Z171" i="31" l="1"/>
  <c r="Y171" i="31"/>
  <c r="S24" i="31"/>
  <c r="S42" i="31" l="1"/>
  <c r="S43" i="31"/>
  <c r="V43" i="31"/>
  <c r="S44" i="31"/>
  <c r="V44" i="31"/>
  <c r="S45" i="31"/>
  <c r="V45" i="31"/>
  <c r="S47" i="31"/>
  <c r="S48" i="31"/>
  <c r="V48" i="31"/>
  <c r="S49" i="31"/>
  <c r="V49" i="31"/>
  <c r="S50" i="31"/>
  <c r="V50" i="31"/>
  <c r="S51" i="31"/>
  <c r="V51" i="31"/>
  <c r="S52" i="31"/>
  <c r="S53" i="31"/>
  <c r="V53" i="31"/>
  <c r="S54" i="31"/>
  <c r="V54" i="31"/>
  <c r="S56" i="31"/>
  <c r="S58" i="31"/>
  <c r="V58" i="31"/>
  <c r="S59" i="31"/>
  <c r="V59" i="31"/>
  <c r="V61" i="31"/>
  <c r="S62" i="31"/>
  <c r="S63" i="31"/>
  <c r="V63" i="31"/>
  <c r="S64" i="31"/>
  <c r="V64" i="31"/>
  <c r="S65" i="31"/>
  <c r="V65" i="31"/>
  <c r="S66" i="31"/>
  <c r="V66" i="31"/>
  <c r="S67" i="31"/>
  <c r="S68" i="31"/>
  <c r="V68" i="31"/>
  <c r="V70" i="31"/>
  <c r="V71" i="31"/>
  <c r="S72" i="31"/>
  <c r="S73" i="31"/>
  <c r="V73" i="31"/>
  <c r="S77" i="31"/>
  <c r="S78" i="31"/>
  <c r="V78" i="31"/>
  <c r="S79" i="31"/>
  <c r="V79" i="31"/>
  <c r="S80" i="31"/>
  <c r="V80" i="31"/>
  <c r="S81" i="31"/>
  <c r="V81" i="31"/>
  <c r="S82" i="31"/>
  <c r="V90" i="31"/>
  <c r="V91" i="31"/>
  <c r="S92" i="31"/>
  <c r="S93" i="31"/>
  <c r="V93" i="31"/>
  <c r="S94" i="31"/>
  <c r="V94" i="31"/>
  <c r="S95" i="31"/>
  <c r="V95" i="31"/>
  <c r="S96" i="31"/>
  <c r="V96" i="31"/>
  <c r="T97" i="31"/>
  <c r="U97" i="31"/>
  <c r="V98" i="31"/>
  <c r="V97" i="31" l="1"/>
  <c r="S97" i="31"/>
  <c r="S57" i="31"/>
  <c r="M418" i="31"/>
  <c r="M363" i="31"/>
  <c r="V261" i="31" l="1"/>
  <c r="V260" i="31"/>
  <c r="V259" i="31"/>
  <c r="V258" i="31"/>
  <c r="M228" i="31"/>
  <c r="M164" i="31" l="1"/>
  <c r="M165" i="31"/>
  <c r="M166" i="31"/>
  <c r="V154" i="31"/>
  <c r="V155" i="31"/>
  <c r="V156" i="31"/>
  <c r="AA139" i="31"/>
  <c r="AA140" i="31"/>
  <c r="AA141" i="31"/>
  <c r="S18" i="31" l="1"/>
  <c r="M163" i="31"/>
  <c r="M94" i="31"/>
  <c r="M159" i="31"/>
  <c r="M158" i="31"/>
  <c r="X422" i="31" l="1"/>
  <c r="W422" i="31"/>
  <c r="U422" i="31"/>
  <c r="T422" i="31"/>
  <c r="R422" i="31"/>
  <c r="V421" i="31"/>
  <c r="S421" i="31"/>
  <c r="V420" i="31"/>
  <c r="S420" i="31"/>
  <c r="V419" i="31"/>
  <c r="S419" i="31"/>
  <c r="AA418" i="31"/>
  <c r="Z418" i="31"/>
  <c r="V418" i="31"/>
  <c r="S418" i="31"/>
  <c r="M419" i="31" l="1"/>
  <c r="Y419" i="31" s="1"/>
  <c r="Y418" i="31"/>
  <c r="S422" i="31"/>
  <c r="V422" i="31"/>
  <c r="V234" i="31"/>
  <c r="V237" i="31" s="1"/>
  <c r="M420" i="31" l="1"/>
  <c r="Y420" i="31" s="1"/>
  <c r="M421" i="31"/>
  <c r="Y421" i="31" s="1"/>
  <c r="T232" i="31"/>
  <c r="T227" i="31" s="1"/>
  <c r="X162" i="31" l="1"/>
  <c r="W162" i="31"/>
  <c r="R162" i="31"/>
  <c r="V161" i="31"/>
  <c r="S161" i="31"/>
  <c r="V160" i="31"/>
  <c r="S160" i="31"/>
  <c r="V159" i="31"/>
  <c r="S159" i="31"/>
  <c r="V158" i="31"/>
  <c r="AA158" i="31"/>
  <c r="AA161" i="31" s="1"/>
  <c r="Y159" i="31" l="1"/>
  <c r="U162" i="31"/>
  <c r="T162" i="31"/>
  <c r="Z158" i="31"/>
  <c r="Z159" i="31" s="1"/>
  <c r="S158" i="31"/>
  <c r="V162" i="31"/>
  <c r="X527" i="31"/>
  <c r="W527" i="31"/>
  <c r="U527" i="31"/>
  <c r="T527" i="31"/>
  <c r="R527" i="31"/>
  <c r="AA526" i="31"/>
  <c r="Z526" i="31"/>
  <c r="V526" i="31"/>
  <c r="S526" i="31"/>
  <c r="M526" i="31"/>
  <c r="AA525" i="31"/>
  <c r="Z525" i="31"/>
  <c r="V525" i="31"/>
  <c r="S525" i="31"/>
  <c r="M525" i="31"/>
  <c r="AA524" i="31"/>
  <c r="Z524" i="31"/>
  <c r="V524" i="31"/>
  <c r="S524" i="31"/>
  <c r="M524" i="31"/>
  <c r="AA523" i="31"/>
  <c r="Z523" i="31"/>
  <c r="V523" i="31"/>
  <c r="S523" i="31"/>
  <c r="M523" i="31"/>
  <c r="X522" i="31"/>
  <c r="W522" i="31"/>
  <c r="U522" i="31"/>
  <c r="T522" i="31"/>
  <c r="R522" i="31"/>
  <c r="AA521" i="31"/>
  <c r="Z521" i="31"/>
  <c r="V521" i="31"/>
  <c r="S521" i="31"/>
  <c r="M521" i="31"/>
  <c r="AA520" i="31"/>
  <c r="Z520" i="31"/>
  <c r="V520" i="31"/>
  <c r="S520" i="31"/>
  <c r="M520" i="31"/>
  <c r="AA519" i="31"/>
  <c r="Z519" i="31"/>
  <c r="V519" i="31"/>
  <c r="S519" i="31"/>
  <c r="M519" i="31"/>
  <c r="AA518" i="31"/>
  <c r="Z518" i="31"/>
  <c r="V518" i="31"/>
  <c r="S518" i="31"/>
  <c r="M518" i="31"/>
  <c r="Z160" i="31" l="1"/>
  <c r="M160" i="31"/>
  <c r="Y160" i="31" s="1"/>
  <c r="Y526" i="31"/>
  <c r="S162" i="31"/>
  <c r="Y158" i="31"/>
  <c r="Y525" i="31"/>
  <c r="V527" i="31"/>
  <c r="Y523" i="31"/>
  <c r="V522" i="31"/>
  <c r="Y520" i="31"/>
  <c r="S527" i="31"/>
  <c r="Y524" i="31"/>
  <c r="Y518" i="31"/>
  <c r="Y519" i="31"/>
  <c r="S522" i="31"/>
  <c r="Y521" i="31"/>
  <c r="V455" i="31"/>
  <c r="Z161" i="31" l="1"/>
  <c r="M161" i="31"/>
  <c r="Y161" i="31" s="1"/>
  <c r="AA541" i="31"/>
  <c r="Z541" i="31"/>
  <c r="M538" i="31"/>
  <c r="S538" i="31"/>
  <c r="V538" i="31"/>
  <c r="Z538" i="31"/>
  <c r="AA538" i="31"/>
  <c r="M539" i="31"/>
  <c r="S539" i="31"/>
  <c r="V539" i="31"/>
  <c r="Z539" i="31"/>
  <c r="AA539" i="31"/>
  <c r="M540" i="31"/>
  <c r="S540" i="31"/>
  <c r="V540" i="31"/>
  <c r="Z540" i="31"/>
  <c r="AA540" i="31"/>
  <c r="M541" i="31"/>
  <c r="S541" i="31"/>
  <c r="V541" i="31"/>
  <c r="R542" i="31"/>
  <c r="T542" i="31"/>
  <c r="W542" i="31"/>
  <c r="X542" i="31"/>
  <c r="V542" i="31" l="1"/>
  <c r="Y540" i="31"/>
  <c r="Y541" i="31"/>
  <c r="Y538" i="31"/>
  <c r="Y539" i="31"/>
  <c r="S542" i="31"/>
  <c r="V386" i="31"/>
  <c r="S365" i="31" l="1"/>
  <c r="X517" i="31" l="1"/>
  <c r="W517" i="31"/>
  <c r="U517" i="31"/>
  <c r="T517" i="31"/>
  <c r="R517" i="31"/>
  <c r="V516" i="31"/>
  <c r="S516" i="31"/>
  <c r="V515" i="31"/>
  <c r="S515" i="31"/>
  <c r="V514" i="31"/>
  <c r="S514" i="31"/>
  <c r="AA513" i="31"/>
  <c r="Z513" i="31"/>
  <c r="V513" i="31"/>
  <c r="S513" i="31"/>
  <c r="M513" i="31"/>
  <c r="J513" i="31"/>
  <c r="X512" i="31"/>
  <c r="W512" i="31"/>
  <c r="U512" i="31"/>
  <c r="T512" i="31"/>
  <c r="R512" i="31"/>
  <c r="V511" i="31"/>
  <c r="S511" i="31"/>
  <c r="V510" i="31"/>
  <c r="S510" i="31"/>
  <c r="V509" i="31"/>
  <c r="S509" i="31"/>
  <c r="AA508" i="31"/>
  <c r="AA509" i="31" s="1"/>
  <c r="AA510" i="31" s="1"/>
  <c r="AA511" i="31" s="1"/>
  <c r="Z508" i="31"/>
  <c r="V508" i="31"/>
  <c r="S508" i="31"/>
  <c r="M508" i="31"/>
  <c r="X507" i="31"/>
  <c r="W507" i="31"/>
  <c r="U507" i="31"/>
  <c r="T507" i="31"/>
  <c r="R507" i="31"/>
  <c r="V506" i="31"/>
  <c r="S506" i="31"/>
  <c r="V505" i="31"/>
  <c r="S505" i="31"/>
  <c r="V504" i="31"/>
  <c r="S504" i="31"/>
  <c r="AA503" i="31"/>
  <c r="AA504" i="31" s="1"/>
  <c r="AA505" i="31" s="1"/>
  <c r="AA506" i="31" s="1"/>
  <c r="Z503" i="31"/>
  <c r="V503" i="31"/>
  <c r="S503" i="31"/>
  <c r="X502" i="31"/>
  <c r="W502" i="31"/>
  <c r="U502" i="31"/>
  <c r="T502" i="31"/>
  <c r="R502" i="31"/>
  <c r="V501" i="31"/>
  <c r="S501" i="31"/>
  <c r="V500" i="31"/>
  <c r="S500" i="31"/>
  <c r="V499" i="31"/>
  <c r="S499" i="31"/>
  <c r="AA498" i="31"/>
  <c r="AA499" i="31" s="1"/>
  <c r="AA500" i="31" s="1"/>
  <c r="AA501" i="31" s="1"/>
  <c r="Z498" i="31"/>
  <c r="V498" i="31"/>
  <c r="S498" i="31"/>
  <c r="M498" i="31"/>
  <c r="X497" i="31"/>
  <c r="W497" i="31"/>
  <c r="U497" i="31"/>
  <c r="T497" i="31"/>
  <c r="R497" i="31"/>
  <c r="V496" i="31"/>
  <c r="S496" i="31"/>
  <c r="V495" i="31"/>
  <c r="S495" i="31"/>
  <c r="V494" i="31"/>
  <c r="S494" i="31"/>
  <c r="AA493" i="31"/>
  <c r="Z493" i="31"/>
  <c r="V493" i="31"/>
  <c r="S493" i="31"/>
  <c r="M493" i="31"/>
  <c r="X492" i="31"/>
  <c r="W492" i="31"/>
  <c r="U492" i="31"/>
  <c r="T492" i="31"/>
  <c r="R492" i="31"/>
  <c r="S491" i="31"/>
  <c r="V490" i="31"/>
  <c r="S490" i="31"/>
  <c r="V489" i="31"/>
  <c r="S489" i="31"/>
  <c r="AA488" i="31"/>
  <c r="AA489" i="31" s="1"/>
  <c r="O490" i="31" s="1"/>
  <c r="AA490" i="31" s="1"/>
  <c r="O491" i="31" s="1"/>
  <c r="AA491" i="31" s="1"/>
  <c r="Z488" i="31"/>
  <c r="V488" i="31"/>
  <c r="S488" i="31"/>
  <c r="M488" i="31"/>
  <c r="X487" i="31"/>
  <c r="W487" i="31"/>
  <c r="U487" i="31"/>
  <c r="T487" i="31"/>
  <c r="R487" i="31"/>
  <c r="V486" i="31"/>
  <c r="S486" i="31"/>
  <c r="V485" i="31"/>
  <c r="S485" i="31"/>
  <c r="V484" i="31"/>
  <c r="S484" i="31"/>
  <c r="AA483" i="31"/>
  <c r="O484" i="31" s="1"/>
  <c r="Z483" i="31"/>
  <c r="V483" i="31"/>
  <c r="S483" i="31"/>
  <c r="M483" i="31"/>
  <c r="X482" i="31"/>
  <c r="W482" i="31"/>
  <c r="U482" i="31"/>
  <c r="T482" i="31"/>
  <c r="R482" i="31"/>
  <c r="V481" i="31"/>
  <c r="S481" i="31"/>
  <c r="V480" i="31"/>
  <c r="S480" i="31"/>
  <c r="V479" i="31"/>
  <c r="S479" i="31"/>
  <c r="AA478" i="31"/>
  <c r="AA479" i="31" s="1"/>
  <c r="AA480" i="31" s="1"/>
  <c r="AA481" i="31" s="1"/>
  <c r="Z478" i="31"/>
  <c r="V478" i="31"/>
  <c r="S478" i="31"/>
  <c r="X477" i="31"/>
  <c r="W477" i="31"/>
  <c r="U477" i="31"/>
  <c r="T477" i="31"/>
  <c r="R477" i="31"/>
  <c r="V476" i="31"/>
  <c r="S476" i="31"/>
  <c r="V475" i="31"/>
  <c r="S475" i="31"/>
  <c r="V474" i="31"/>
  <c r="S474" i="31"/>
  <c r="AA473" i="31"/>
  <c r="AA474" i="31" s="1"/>
  <c r="O475" i="31" s="1"/>
  <c r="AA475" i="31" s="1"/>
  <c r="O476" i="31" s="1"/>
  <c r="AA476" i="31" s="1"/>
  <c r="Z473" i="31"/>
  <c r="Z474" i="31" s="1"/>
  <c r="N475" i="31" s="1"/>
  <c r="V473" i="31"/>
  <c r="S473" i="31"/>
  <c r="M473" i="31"/>
  <c r="X472" i="31"/>
  <c r="W472" i="31"/>
  <c r="U472" i="31"/>
  <c r="T472" i="31"/>
  <c r="R472" i="31"/>
  <c r="V471" i="31"/>
  <c r="S471" i="31"/>
  <c r="V470" i="31"/>
  <c r="S470" i="31"/>
  <c r="V469" i="31"/>
  <c r="S469" i="31"/>
  <c r="AA468" i="31"/>
  <c r="AA469" i="31" s="1"/>
  <c r="O470" i="31" s="1"/>
  <c r="AA470" i="31" s="1"/>
  <c r="O471" i="31" s="1"/>
  <c r="AA471" i="31" s="1"/>
  <c r="Z468" i="31"/>
  <c r="Z469" i="31" s="1"/>
  <c r="N470" i="31" s="1"/>
  <c r="V468" i="31"/>
  <c r="S468" i="31"/>
  <c r="M468" i="31"/>
  <c r="X467" i="31"/>
  <c r="W467" i="31"/>
  <c r="U467" i="31"/>
  <c r="T467" i="31"/>
  <c r="R467" i="31"/>
  <c r="V466" i="31"/>
  <c r="S466" i="31"/>
  <c r="V465" i="31"/>
  <c r="S465" i="31"/>
  <c r="V464" i="31"/>
  <c r="S464" i="31"/>
  <c r="AA463" i="31"/>
  <c r="AA464" i="31" s="1"/>
  <c r="O465" i="31" s="1"/>
  <c r="AA465" i="31" s="1"/>
  <c r="O466" i="31" s="1"/>
  <c r="AA466" i="31" s="1"/>
  <c r="Z463" i="31"/>
  <c r="Z464" i="31" s="1"/>
  <c r="N465" i="31" s="1"/>
  <c r="V463" i="31"/>
  <c r="S463" i="31"/>
  <c r="M463" i="31"/>
  <c r="X462" i="31"/>
  <c r="W462" i="31"/>
  <c r="U462" i="31"/>
  <c r="T462" i="31"/>
  <c r="R462" i="31"/>
  <c r="V461" i="31"/>
  <c r="S461" i="31"/>
  <c r="V460" i="31"/>
  <c r="S460" i="31"/>
  <c r="V459" i="31"/>
  <c r="S459" i="31"/>
  <c r="AA458" i="31"/>
  <c r="AA459" i="31" s="1"/>
  <c r="Z458" i="31"/>
  <c r="V458" i="31"/>
  <c r="S458" i="31"/>
  <c r="M458" i="31"/>
  <c r="X457" i="31"/>
  <c r="W457" i="31"/>
  <c r="U457" i="31"/>
  <c r="T457" i="31"/>
  <c r="R457" i="31"/>
  <c r="V456" i="31"/>
  <c r="V454" i="31"/>
  <c r="S454" i="31"/>
  <c r="AA453" i="31"/>
  <c r="O454" i="31" s="1"/>
  <c r="O444" i="31" s="1"/>
  <c r="Z453" i="31"/>
  <c r="N454" i="31" s="1"/>
  <c r="V453" i="31"/>
  <c r="S453" i="31"/>
  <c r="M453" i="31"/>
  <c r="X452" i="31"/>
  <c r="W452" i="31"/>
  <c r="U452" i="31"/>
  <c r="T452" i="31"/>
  <c r="R452" i="31"/>
  <c r="V451" i="31"/>
  <c r="S451" i="31"/>
  <c r="V450" i="31"/>
  <c r="S450" i="31"/>
  <c r="V449" i="31"/>
  <c r="S449" i="31"/>
  <c r="AA448" i="31"/>
  <c r="Z448" i="31"/>
  <c r="V448" i="31"/>
  <c r="S448" i="31"/>
  <c r="M448" i="31"/>
  <c r="S447" i="31" l="1"/>
  <c r="N444" i="31"/>
  <c r="Z444" i="31" s="1"/>
  <c r="AA484" i="31"/>
  <c r="O485" i="31" s="1"/>
  <c r="AA444" i="31"/>
  <c r="AA460" i="31"/>
  <c r="Z454" i="31"/>
  <c r="N455" i="31" s="1"/>
  <c r="AA454" i="31"/>
  <c r="O455" i="31" s="1"/>
  <c r="AA449" i="31"/>
  <c r="AA494" i="31"/>
  <c r="O495" i="31" s="1"/>
  <c r="AA514" i="31"/>
  <c r="S467" i="31"/>
  <c r="S487" i="31"/>
  <c r="V512" i="31"/>
  <c r="V492" i="31"/>
  <c r="V517" i="31"/>
  <c r="S492" i="31"/>
  <c r="Y493" i="31"/>
  <c r="S482" i="31"/>
  <c r="S477" i="31"/>
  <c r="V487" i="31"/>
  <c r="S502" i="31"/>
  <c r="S512" i="31"/>
  <c r="V457" i="31"/>
  <c r="Y473" i="31"/>
  <c r="Y468" i="31"/>
  <c r="S452" i="31"/>
  <c r="Y463" i="31"/>
  <c r="S472" i="31"/>
  <c r="V482" i="31"/>
  <c r="V502" i="31"/>
  <c r="Y503" i="31"/>
  <c r="V452" i="31"/>
  <c r="Y478" i="31"/>
  <c r="S462" i="31"/>
  <c r="V472" i="31"/>
  <c r="V477" i="31"/>
  <c r="Y513" i="31"/>
  <c r="Y483" i="31"/>
  <c r="Y488" i="31"/>
  <c r="Y498" i="31"/>
  <c r="Y508" i="31"/>
  <c r="Y448" i="31"/>
  <c r="S457" i="31"/>
  <c r="V462" i="31"/>
  <c r="V467" i="31"/>
  <c r="V497" i="31"/>
  <c r="V507" i="31"/>
  <c r="Z475" i="31"/>
  <c r="N476" i="31" s="1"/>
  <c r="M475" i="31"/>
  <c r="Y475" i="31" s="1"/>
  <c r="Z449" i="31"/>
  <c r="M449" i="31"/>
  <c r="Y449" i="31" s="1"/>
  <c r="Z470" i="31"/>
  <c r="N471" i="31" s="1"/>
  <c r="M470" i="31"/>
  <c r="Y470" i="31" s="1"/>
  <c r="Z465" i="31"/>
  <c r="N466" i="31" s="1"/>
  <c r="M465" i="31"/>
  <c r="Y465" i="31" s="1"/>
  <c r="M454" i="31"/>
  <c r="Y454" i="31" s="1"/>
  <c r="M469" i="31"/>
  <c r="Y469" i="31" s="1"/>
  <c r="M459" i="31"/>
  <c r="Y459" i="31" s="1"/>
  <c r="Z514" i="31"/>
  <c r="N515" i="31" s="1"/>
  <c r="M514" i="31"/>
  <c r="Y514" i="31" s="1"/>
  <c r="Y453" i="31"/>
  <c r="Y458" i="31"/>
  <c r="Z459" i="31"/>
  <c r="M464" i="31"/>
  <c r="Y464" i="31" s="1"/>
  <c r="M474" i="31"/>
  <c r="Y474" i="31" s="1"/>
  <c r="S497" i="31"/>
  <c r="S507" i="31"/>
  <c r="M479" i="31"/>
  <c r="Y479" i="31" s="1"/>
  <c r="Z479" i="31"/>
  <c r="M484" i="31"/>
  <c r="Y484" i="31" s="1"/>
  <c r="Z484" i="31"/>
  <c r="N485" i="31" s="1"/>
  <c r="M489" i="31"/>
  <c r="Y489" i="31" s="1"/>
  <c r="Z489" i="31"/>
  <c r="N490" i="31" s="1"/>
  <c r="M499" i="31"/>
  <c r="Y499" i="31" s="1"/>
  <c r="Z499" i="31"/>
  <c r="M509" i="31"/>
  <c r="Y509" i="31" s="1"/>
  <c r="Z509" i="31"/>
  <c r="S517" i="31"/>
  <c r="Z494" i="31"/>
  <c r="N495" i="31" s="1"/>
  <c r="M494" i="31"/>
  <c r="Y494" i="31" s="1"/>
  <c r="Z504" i="31"/>
  <c r="M504" i="31"/>
  <c r="Y504" i="31" s="1"/>
  <c r="AA455" i="31" l="1"/>
  <c r="O456" i="31" s="1"/>
  <c r="O445" i="31"/>
  <c r="AA445" i="31" s="1"/>
  <c r="Z455" i="31"/>
  <c r="N456" i="31" s="1"/>
  <c r="N445" i="31"/>
  <c r="Z445" i="31" s="1"/>
  <c r="AA485" i="31"/>
  <c r="O486" i="31" s="1"/>
  <c r="M444" i="31"/>
  <c r="Y444" i="31" s="1"/>
  <c r="AA461" i="31"/>
  <c r="M455" i="31"/>
  <c r="Y455" i="31" s="1"/>
  <c r="AA450" i="31"/>
  <c r="AA495" i="31"/>
  <c r="O496" i="31" s="1"/>
  <c r="AA515" i="31"/>
  <c r="O516" i="31" s="1"/>
  <c r="M490" i="31"/>
  <c r="Y490" i="31" s="1"/>
  <c r="Z490" i="31"/>
  <c r="N491" i="31" s="1"/>
  <c r="Z466" i="31"/>
  <c r="M466" i="31"/>
  <c r="Y466" i="31" s="1"/>
  <c r="Z471" i="31"/>
  <c r="M471" i="31"/>
  <c r="Y471" i="31" s="1"/>
  <c r="Z476" i="31"/>
  <c r="M476" i="31"/>
  <c r="Y476" i="31" s="1"/>
  <c r="M510" i="31"/>
  <c r="Y510" i="31" s="1"/>
  <c r="Z510" i="31"/>
  <c r="M500" i="31"/>
  <c r="Y500" i="31" s="1"/>
  <c r="Z500" i="31"/>
  <c r="M480" i="31"/>
  <c r="Y480" i="31" s="1"/>
  <c r="Z480" i="31"/>
  <c r="M460" i="31"/>
  <c r="Y460" i="31" s="1"/>
  <c r="Z460" i="31"/>
  <c r="Z505" i="31"/>
  <c r="M505" i="31"/>
  <c r="Y505" i="31" s="1"/>
  <c r="M485" i="31"/>
  <c r="Y485" i="31" s="1"/>
  <c r="Z485" i="31"/>
  <c r="N486" i="31" s="1"/>
  <c r="Z495" i="31"/>
  <c r="N496" i="31" s="1"/>
  <c r="M495" i="31"/>
  <c r="Y495" i="31" s="1"/>
  <c r="Z515" i="31"/>
  <c r="N516" i="31" s="1"/>
  <c r="M515" i="31"/>
  <c r="Y515" i="31" s="1"/>
  <c r="Z450" i="31"/>
  <c r="M450" i="31"/>
  <c r="Y450" i="31" s="1"/>
  <c r="AA456" i="31" l="1"/>
  <c r="O446" i="31"/>
  <c r="AA446" i="31" s="1"/>
  <c r="Z456" i="31"/>
  <c r="N446" i="31"/>
  <c r="Z446" i="31" s="1"/>
  <c r="M456" i="31"/>
  <c r="Y456" i="31" s="1"/>
  <c r="AA486" i="31"/>
  <c r="M445" i="31"/>
  <c r="Y445" i="31" s="1"/>
  <c r="AA451" i="31"/>
  <c r="AA496" i="31"/>
  <c r="AA516" i="31"/>
  <c r="M461" i="31"/>
  <c r="Y461" i="31" s="1"/>
  <c r="Z461" i="31"/>
  <c r="M491" i="31"/>
  <c r="Y491" i="31" s="1"/>
  <c r="Z491" i="31"/>
  <c r="Z451" i="31"/>
  <c r="M451" i="31"/>
  <c r="Y451" i="31" s="1"/>
  <c r="Z516" i="31"/>
  <c r="M516" i="31"/>
  <c r="Y516" i="31" s="1"/>
  <c r="Z496" i="31"/>
  <c r="M496" i="31"/>
  <c r="Y496" i="31" s="1"/>
  <c r="Z506" i="31"/>
  <c r="M506" i="31"/>
  <c r="Y506" i="31" s="1"/>
  <c r="M481" i="31"/>
  <c r="Y481" i="31" s="1"/>
  <c r="Z481" i="31"/>
  <c r="M511" i="31"/>
  <c r="Y511" i="31" s="1"/>
  <c r="Z511" i="31"/>
  <c r="M486" i="31"/>
  <c r="Y486" i="31" s="1"/>
  <c r="Z486" i="31"/>
  <c r="M501" i="31"/>
  <c r="Y501" i="31" s="1"/>
  <c r="Z501" i="31"/>
  <c r="M446" i="31" l="1"/>
  <c r="Y446" i="31" s="1"/>
  <c r="X277" i="31"/>
  <c r="W277" i="31"/>
  <c r="U277" i="31"/>
  <c r="T277" i="31"/>
  <c r="R277" i="31"/>
  <c r="V276" i="31"/>
  <c r="S276" i="31"/>
  <c r="V275" i="31"/>
  <c r="S275" i="31"/>
  <c r="V274" i="31"/>
  <c r="S274" i="31"/>
  <c r="AA273" i="31"/>
  <c r="O274" i="31" s="1"/>
  <c r="AA274" i="31" s="1"/>
  <c r="O275" i="31" s="1"/>
  <c r="AA275" i="31" s="1"/>
  <c r="O276" i="31" s="1"/>
  <c r="AA276" i="31" s="1"/>
  <c r="Z273" i="31"/>
  <c r="N274" i="31" s="1"/>
  <c r="V273" i="31"/>
  <c r="S273" i="31"/>
  <c r="M273" i="31"/>
  <c r="X272" i="31"/>
  <c r="W272" i="31"/>
  <c r="U272" i="31"/>
  <c r="T272" i="31"/>
  <c r="R272" i="31"/>
  <c r="V271" i="31"/>
  <c r="S271" i="31"/>
  <c r="V270" i="31"/>
  <c r="S270" i="31"/>
  <c r="V269" i="31"/>
  <c r="S269" i="31"/>
  <c r="AA268" i="31"/>
  <c r="O269" i="31" s="1"/>
  <c r="AA269" i="31" s="1"/>
  <c r="O270" i="31" s="1"/>
  <c r="AA270" i="31" s="1"/>
  <c r="O271" i="31" s="1"/>
  <c r="AA271" i="31" s="1"/>
  <c r="Z268" i="31"/>
  <c r="N269" i="31" s="1"/>
  <c r="V268" i="31"/>
  <c r="S268" i="31"/>
  <c r="M268" i="31"/>
  <c r="X282" i="31"/>
  <c r="W282" i="31"/>
  <c r="U282" i="31"/>
  <c r="T282" i="31"/>
  <c r="R282" i="31"/>
  <c r="V281" i="31"/>
  <c r="S281" i="31"/>
  <c r="V280" i="31"/>
  <c r="S280" i="31"/>
  <c r="V279" i="31"/>
  <c r="S279" i="31"/>
  <c r="AA278" i="31"/>
  <c r="O279" i="31" s="1"/>
  <c r="AA279" i="31" s="1"/>
  <c r="O280" i="31" s="1"/>
  <c r="AA280" i="31" s="1"/>
  <c r="O281" i="31" s="1"/>
  <c r="AA281" i="31" s="1"/>
  <c r="Z278" i="31"/>
  <c r="N279" i="31" s="1"/>
  <c r="V278" i="31"/>
  <c r="S278" i="31"/>
  <c r="M278" i="31"/>
  <c r="X267" i="31"/>
  <c r="W267" i="31"/>
  <c r="U267" i="31"/>
  <c r="T267" i="31"/>
  <c r="R267" i="31"/>
  <c r="V266" i="31"/>
  <c r="S266" i="31"/>
  <c r="V265" i="31"/>
  <c r="S265" i="31"/>
  <c r="V264" i="31"/>
  <c r="S264" i="31"/>
  <c r="AA263" i="31"/>
  <c r="O264" i="31" s="1"/>
  <c r="AA264" i="31" s="1"/>
  <c r="Z263" i="31"/>
  <c r="N264" i="31" s="1"/>
  <c r="V263" i="31"/>
  <c r="S263" i="31"/>
  <c r="M263" i="31"/>
  <c r="O265" i="31" l="1"/>
  <c r="AA265" i="31" s="1"/>
  <c r="O266" i="31" s="1"/>
  <c r="AA266" i="31" s="1"/>
  <c r="V277" i="31"/>
  <c r="V272" i="31"/>
  <c r="Y273" i="31"/>
  <c r="S282" i="31"/>
  <c r="S272" i="31"/>
  <c r="S277" i="31"/>
  <c r="Z274" i="31"/>
  <c r="N275" i="31" s="1"/>
  <c r="M274" i="31"/>
  <c r="Y274" i="31" s="1"/>
  <c r="Y268" i="31"/>
  <c r="Z269" i="31"/>
  <c r="N270" i="31" s="1"/>
  <c r="M269" i="31"/>
  <c r="Y269" i="31" s="1"/>
  <c r="Y278" i="31"/>
  <c r="V282" i="31"/>
  <c r="Z279" i="31"/>
  <c r="N280" i="31" s="1"/>
  <c r="M279" i="31"/>
  <c r="Y279" i="31" s="1"/>
  <c r="S267" i="31"/>
  <c r="V267" i="31"/>
  <c r="M264" i="31"/>
  <c r="Y264" i="31" s="1"/>
  <c r="Y263" i="31"/>
  <c r="Z264" i="31"/>
  <c r="N265" i="31" s="1"/>
  <c r="Z275" i="31" l="1"/>
  <c r="N276" i="31" s="1"/>
  <c r="M275" i="31"/>
  <c r="Y275" i="31" s="1"/>
  <c r="Z270" i="31"/>
  <c r="N271" i="31" s="1"/>
  <c r="M270" i="31"/>
  <c r="Y270" i="31" s="1"/>
  <c r="Z280" i="31"/>
  <c r="N281" i="31" s="1"/>
  <c r="M280" i="31"/>
  <c r="Y280" i="31" s="1"/>
  <c r="M265" i="31"/>
  <c r="Y265" i="31" s="1"/>
  <c r="Z265" i="31"/>
  <c r="N266" i="31" s="1"/>
  <c r="Z276" i="31" l="1"/>
  <c r="M276" i="31"/>
  <c r="Y276" i="31" s="1"/>
  <c r="Z271" i="31"/>
  <c r="M271" i="31"/>
  <c r="Y271" i="31" s="1"/>
  <c r="Z281" i="31"/>
  <c r="M281" i="31"/>
  <c r="Y281" i="31" s="1"/>
  <c r="M266" i="31"/>
  <c r="Y266" i="31" s="1"/>
  <c r="Z266" i="31"/>
  <c r="X262" i="31" l="1"/>
  <c r="W262" i="31"/>
  <c r="U262" i="31"/>
  <c r="T262" i="31"/>
  <c r="R262" i="31"/>
  <c r="V262" i="31"/>
  <c r="S261" i="31"/>
  <c r="S260" i="31"/>
  <c r="S259" i="31"/>
  <c r="AA258" i="31"/>
  <c r="O259" i="31" s="1"/>
  <c r="AA259" i="31" s="1"/>
  <c r="O260" i="31" s="1"/>
  <c r="AA260" i="31" s="1"/>
  <c r="O261" i="31" s="1"/>
  <c r="AA261" i="31" s="1"/>
  <c r="Z258" i="31"/>
  <c r="N259" i="31" s="1"/>
  <c r="S258" i="31"/>
  <c r="M258" i="31"/>
  <c r="V20" i="31" l="1"/>
  <c r="S262" i="31"/>
  <c r="Y258" i="31"/>
  <c r="Z259" i="31"/>
  <c r="N260" i="31" s="1"/>
  <c r="M259" i="31"/>
  <c r="Y259" i="31" s="1"/>
  <c r="Z260" i="31" l="1"/>
  <c r="N261" i="31" s="1"/>
  <c r="M260" i="31"/>
  <c r="Y260" i="31" s="1"/>
  <c r="X167" i="31"/>
  <c r="W167" i="31"/>
  <c r="R167" i="31"/>
  <c r="V166" i="31"/>
  <c r="S166" i="31"/>
  <c r="V165" i="31"/>
  <c r="S165" i="31"/>
  <c r="V164" i="31"/>
  <c r="S164" i="31"/>
  <c r="V163" i="31"/>
  <c r="AA163" i="31"/>
  <c r="AA164" i="31" s="1"/>
  <c r="AA165" i="31" s="1"/>
  <c r="AA166" i="31" s="1"/>
  <c r="Y164" i="31" l="1"/>
  <c r="Y165" i="31"/>
  <c r="V19" i="31"/>
  <c r="Z261" i="31"/>
  <c r="M261" i="31"/>
  <c r="Y261" i="31" s="1"/>
  <c r="U167" i="31"/>
  <c r="V167" i="31"/>
  <c r="S238" i="31"/>
  <c r="S113" i="31"/>
  <c r="S23" i="31"/>
  <c r="T167" i="31" l="1"/>
  <c r="S163" i="31"/>
  <c r="Z163" i="31"/>
  <c r="X412" i="31"/>
  <c r="W412" i="31"/>
  <c r="U412" i="31"/>
  <c r="T412" i="31"/>
  <c r="R412" i="31"/>
  <c r="V411" i="31"/>
  <c r="S411" i="31"/>
  <c r="V410" i="31"/>
  <c r="S410" i="31"/>
  <c r="V409" i="31"/>
  <c r="S409" i="31"/>
  <c r="AA408" i="31"/>
  <c r="Z408" i="31"/>
  <c r="V408" i="31"/>
  <c r="S408" i="31"/>
  <c r="X407" i="31"/>
  <c r="W407" i="31"/>
  <c r="U407" i="31"/>
  <c r="T407" i="31"/>
  <c r="R407" i="31"/>
  <c r="V406" i="31"/>
  <c r="S406" i="31"/>
  <c r="V405" i="31"/>
  <c r="S405" i="31"/>
  <c r="V404" i="31"/>
  <c r="S404" i="31"/>
  <c r="AA403" i="31"/>
  <c r="Z403" i="31"/>
  <c r="V403" i="31"/>
  <c r="S403" i="31"/>
  <c r="X402" i="31"/>
  <c r="W402" i="31"/>
  <c r="U402" i="31"/>
  <c r="T402" i="31"/>
  <c r="R402" i="31"/>
  <c r="V401" i="31"/>
  <c r="S401" i="31"/>
  <c r="V400" i="31"/>
  <c r="S400" i="31"/>
  <c r="V399" i="31"/>
  <c r="S399" i="31"/>
  <c r="AA398" i="31"/>
  <c r="Z398" i="31"/>
  <c r="V398" i="31"/>
  <c r="S398" i="31"/>
  <c r="X397" i="31"/>
  <c r="W397" i="31"/>
  <c r="U397" i="31"/>
  <c r="T397" i="31"/>
  <c r="R397" i="31"/>
  <c r="V396" i="31"/>
  <c r="S396" i="31"/>
  <c r="V395" i="31"/>
  <c r="S395" i="31"/>
  <c r="V394" i="31"/>
  <c r="S394" i="31"/>
  <c r="AA393" i="31"/>
  <c r="Z393" i="31"/>
  <c r="V393" i="31"/>
  <c r="S393" i="31"/>
  <c r="X392" i="31"/>
  <c r="W392" i="31"/>
  <c r="U392" i="31"/>
  <c r="T392" i="31"/>
  <c r="R392" i="31"/>
  <c r="V391" i="31"/>
  <c r="S391" i="31"/>
  <c r="V390" i="31"/>
  <c r="S390" i="31"/>
  <c r="V389" i="31"/>
  <c r="S389" i="31"/>
  <c r="AA388" i="31"/>
  <c r="Z388" i="31"/>
  <c r="V388" i="31"/>
  <c r="S388" i="31"/>
  <c r="U387" i="31"/>
  <c r="T387" i="31"/>
  <c r="R387" i="31"/>
  <c r="S386" i="31"/>
  <c r="V385" i="31"/>
  <c r="S385" i="31"/>
  <c r="V384" i="31"/>
  <c r="S384" i="31"/>
  <c r="AA383" i="31"/>
  <c r="AA384" i="31" s="1"/>
  <c r="Z383" i="31"/>
  <c r="Z384" i="31" s="1"/>
  <c r="V383" i="31"/>
  <c r="S383" i="31"/>
  <c r="X382" i="31"/>
  <c r="W382" i="31"/>
  <c r="U382" i="31"/>
  <c r="T382" i="31"/>
  <c r="R382" i="31"/>
  <c r="V381" i="31"/>
  <c r="S381" i="31"/>
  <c r="V380" i="31"/>
  <c r="S380" i="31"/>
  <c r="V379" i="31"/>
  <c r="S379" i="31"/>
  <c r="AA378" i="31"/>
  <c r="Z378" i="31"/>
  <c r="Z379" i="31" s="1"/>
  <c r="V378" i="31"/>
  <c r="S378" i="31"/>
  <c r="X377" i="31"/>
  <c r="W377" i="31"/>
  <c r="U377" i="31"/>
  <c r="T377" i="31"/>
  <c r="R377" i="31"/>
  <c r="V376" i="31"/>
  <c r="S376" i="31"/>
  <c r="V375" i="31"/>
  <c r="S375" i="31"/>
  <c r="V374" i="31"/>
  <c r="S374" i="31"/>
  <c r="AA373" i="31"/>
  <c r="Z373" i="31"/>
  <c r="Z374" i="31" s="1"/>
  <c r="V373" i="31"/>
  <c r="S373" i="31"/>
  <c r="X372" i="31"/>
  <c r="W372" i="31"/>
  <c r="U372" i="31"/>
  <c r="T372" i="31"/>
  <c r="R372" i="31"/>
  <c r="V371" i="31"/>
  <c r="S371" i="31"/>
  <c r="V370" i="31"/>
  <c r="S370" i="31"/>
  <c r="V369" i="31"/>
  <c r="S369" i="31"/>
  <c r="AA368" i="31"/>
  <c r="Z368" i="31"/>
  <c r="V368" i="31"/>
  <c r="S368" i="31"/>
  <c r="S363" i="31"/>
  <c r="V363" i="31"/>
  <c r="Z363" i="31"/>
  <c r="AA363" i="31"/>
  <c r="S364" i="31"/>
  <c r="V364" i="31"/>
  <c r="S366" i="31"/>
  <c r="R367" i="31"/>
  <c r="T367" i="31"/>
  <c r="U367" i="31"/>
  <c r="W367" i="31"/>
  <c r="X367" i="31"/>
  <c r="X257" i="31"/>
  <c r="W257" i="31"/>
  <c r="U257" i="31"/>
  <c r="T257" i="31"/>
  <c r="V256" i="31"/>
  <c r="S256" i="31"/>
  <c r="V255" i="31"/>
  <c r="S255" i="31"/>
  <c r="V254" i="31"/>
  <c r="S254" i="31"/>
  <c r="AA253" i="31"/>
  <c r="Z253" i="31"/>
  <c r="V253" i="31"/>
  <c r="S253" i="31"/>
  <c r="X252" i="31"/>
  <c r="W252" i="31"/>
  <c r="U252" i="31"/>
  <c r="T252" i="31"/>
  <c r="V251" i="31"/>
  <c r="S251" i="31"/>
  <c r="V250" i="31"/>
  <c r="S250" i="31"/>
  <c r="V249" i="31"/>
  <c r="S249" i="31"/>
  <c r="AA248" i="31"/>
  <c r="Z248" i="31"/>
  <c r="V248" i="31"/>
  <c r="S248" i="31"/>
  <c r="X247" i="31"/>
  <c r="W247" i="31"/>
  <c r="U247" i="31"/>
  <c r="T247" i="31"/>
  <c r="V246" i="31"/>
  <c r="S246" i="31"/>
  <c r="V245" i="31"/>
  <c r="S245" i="31"/>
  <c r="V244" i="31"/>
  <c r="S244" i="31"/>
  <c r="AA243" i="31"/>
  <c r="Z243" i="31"/>
  <c r="V243" i="31"/>
  <c r="S243" i="31"/>
  <c r="M253" i="31"/>
  <c r="M248" i="31"/>
  <c r="X242" i="31"/>
  <c r="W242" i="31"/>
  <c r="U242" i="31"/>
  <c r="T242" i="31"/>
  <c r="V241" i="31"/>
  <c r="S241" i="31"/>
  <c r="V240" i="31"/>
  <c r="S240" i="31"/>
  <c r="V239" i="31"/>
  <c r="AA238" i="31"/>
  <c r="Z238" i="31"/>
  <c r="V238" i="31"/>
  <c r="AA379" i="31" l="1"/>
  <c r="O359" i="31"/>
  <c r="AA359" i="31" s="1"/>
  <c r="N359" i="31"/>
  <c r="Z359" i="31" s="1"/>
  <c r="R241" i="31"/>
  <c r="Y241" i="31"/>
  <c r="R239" i="31"/>
  <c r="Y239" i="31"/>
  <c r="R240" i="31"/>
  <c r="Y240" i="31"/>
  <c r="M364" i="31"/>
  <c r="Y364" i="31" s="1"/>
  <c r="AA239" i="31"/>
  <c r="Z164" i="31"/>
  <c r="V402" i="31"/>
  <c r="V407" i="31"/>
  <c r="Y163" i="31"/>
  <c r="S167" i="31"/>
  <c r="V252" i="31"/>
  <c r="S387" i="31"/>
  <c r="S397" i="31"/>
  <c r="V377" i="31"/>
  <c r="S252" i="31"/>
  <c r="S247" i="31"/>
  <c r="S257" i="31"/>
  <c r="V387" i="31"/>
  <c r="V397" i="31"/>
  <c r="V247" i="31"/>
  <c r="V257" i="31"/>
  <c r="V382" i="31"/>
  <c r="M384" i="31"/>
  <c r="V392" i="31"/>
  <c r="V412" i="31"/>
  <c r="M369" i="31"/>
  <c r="Y369" i="31" s="1"/>
  <c r="Z239" i="31"/>
  <c r="M374" i="31"/>
  <c r="M379" i="31"/>
  <c r="Y379" i="31" s="1"/>
  <c r="M409" i="31"/>
  <c r="S412" i="31"/>
  <c r="M404" i="31"/>
  <c r="S407" i="31"/>
  <c r="M399" i="31"/>
  <c r="M394" i="31"/>
  <c r="M389" i="31"/>
  <c r="S377" i="31"/>
  <c r="V372" i="31"/>
  <c r="S372" i="31"/>
  <c r="S382" i="31"/>
  <c r="S392" i="31"/>
  <c r="S402" i="31"/>
  <c r="V367" i="31"/>
  <c r="S367" i="31"/>
  <c r="V242" i="31"/>
  <c r="S242" i="31"/>
  <c r="Y253" i="31"/>
  <c r="Y248" i="31"/>
  <c r="S236" i="31"/>
  <c r="Y243" i="31"/>
  <c r="M233" i="31"/>
  <c r="Y238" i="31"/>
  <c r="R238" i="31"/>
  <c r="M113" i="31"/>
  <c r="M108" i="31"/>
  <c r="M103" i="31"/>
  <c r="M98" i="31"/>
  <c r="M93" i="31"/>
  <c r="M88" i="31"/>
  <c r="M73" i="31"/>
  <c r="M68" i="31"/>
  <c r="M63" i="31"/>
  <c r="M58" i="31"/>
  <c r="M53" i="31"/>
  <c r="M43" i="31"/>
  <c r="M38" i="31"/>
  <c r="M33" i="31"/>
  <c r="M28" i="31"/>
  <c r="M359" i="31" l="1"/>
  <c r="Y359" i="31" s="1"/>
  <c r="R242" i="31"/>
  <c r="Z240" i="31"/>
  <c r="Z241" i="31" s="1"/>
  <c r="AA240" i="31"/>
  <c r="V13" i="31"/>
  <c r="V17" i="31" s="1"/>
  <c r="V18" i="31"/>
  <c r="Z165" i="31"/>
  <c r="AA241" i="31" l="1"/>
  <c r="Z166" i="31"/>
  <c r="Y166" i="31"/>
  <c r="O254" i="31" l="1"/>
  <c r="N254" i="31"/>
  <c r="Z228" i="31"/>
  <c r="Z153" i="31"/>
  <c r="Z148" i="31"/>
  <c r="Z143" i="31"/>
  <c r="Z138" i="31"/>
  <c r="Z133" i="31"/>
  <c r="Z128" i="31"/>
  <c r="Z123" i="31"/>
  <c r="Z118" i="31"/>
  <c r="AA113" i="31"/>
  <c r="Z113" i="31"/>
  <c r="AA108" i="31"/>
  <c r="Z108" i="31"/>
  <c r="AA103" i="31"/>
  <c r="Z103" i="31"/>
  <c r="AA98" i="31"/>
  <c r="Z98" i="31"/>
  <c r="AA93" i="31"/>
  <c r="Z93" i="31"/>
  <c r="AA88" i="31"/>
  <c r="Z88" i="31"/>
  <c r="Z83" i="31"/>
  <c r="Z78" i="31"/>
  <c r="Z73" i="31"/>
  <c r="Z68" i="31"/>
  <c r="Z63" i="31"/>
  <c r="Z58" i="31"/>
  <c r="Z53" i="31"/>
  <c r="Z43" i="31"/>
  <c r="Z38" i="31"/>
  <c r="AA33" i="31"/>
  <c r="Z33" i="31"/>
  <c r="AA28" i="31"/>
  <c r="Z28" i="31"/>
  <c r="U232" i="31"/>
  <c r="U227" i="31" s="1"/>
  <c r="S227" i="31" s="1"/>
  <c r="V231" i="31"/>
  <c r="V230" i="31"/>
  <c r="V229" i="31"/>
  <c r="V228" i="31"/>
  <c r="X157" i="31"/>
  <c r="W157" i="31"/>
  <c r="U157" i="31"/>
  <c r="T157" i="31"/>
  <c r="X152" i="31"/>
  <c r="W152" i="31"/>
  <c r="U152" i="31"/>
  <c r="T152" i="31"/>
  <c r="V151" i="31"/>
  <c r="S151" i="31"/>
  <c r="V150" i="31"/>
  <c r="S150" i="31"/>
  <c r="V149" i="31"/>
  <c r="S149" i="31"/>
  <c r="V148" i="31"/>
  <c r="S148" i="31"/>
  <c r="X147" i="31"/>
  <c r="W147" i="31"/>
  <c r="U147" i="31"/>
  <c r="T147" i="31"/>
  <c r="V146" i="31"/>
  <c r="S146" i="31"/>
  <c r="V145" i="31"/>
  <c r="S145" i="31"/>
  <c r="V144" i="31"/>
  <c r="S144" i="31"/>
  <c r="V143" i="31"/>
  <c r="S143" i="31"/>
  <c r="X142" i="31"/>
  <c r="W142" i="31"/>
  <c r="U142" i="31"/>
  <c r="T142" i="31"/>
  <c r="V141" i="31"/>
  <c r="S141" i="31"/>
  <c r="V140" i="31"/>
  <c r="S140" i="31"/>
  <c r="V139" i="31"/>
  <c r="S139" i="31"/>
  <c r="V138" i="31"/>
  <c r="S138" i="31"/>
  <c r="X137" i="31"/>
  <c r="W137" i="31"/>
  <c r="U137" i="31"/>
  <c r="T137" i="31"/>
  <c r="V136" i="31"/>
  <c r="S136" i="31"/>
  <c r="V135" i="31"/>
  <c r="S135" i="31"/>
  <c r="V134" i="31"/>
  <c r="S134" i="31"/>
  <c r="V133" i="31"/>
  <c r="S133" i="31"/>
  <c r="X132" i="31"/>
  <c r="W132" i="31"/>
  <c r="U132" i="31"/>
  <c r="T132" i="31"/>
  <c r="V131" i="31"/>
  <c r="S131" i="31"/>
  <c r="V130" i="31"/>
  <c r="S130" i="31"/>
  <c r="V129" i="31"/>
  <c r="S129" i="31"/>
  <c r="V128" i="31"/>
  <c r="S128" i="31"/>
  <c r="X127" i="31"/>
  <c r="W127" i="31"/>
  <c r="U127" i="31"/>
  <c r="T127" i="31"/>
  <c r="V126" i="31"/>
  <c r="S126" i="31"/>
  <c r="V125" i="31"/>
  <c r="S125" i="31"/>
  <c r="V124" i="31"/>
  <c r="S124" i="31"/>
  <c r="V123" i="31"/>
  <c r="S123" i="31"/>
  <c r="X122" i="31"/>
  <c r="W122" i="31"/>
  <c r="U122" i="31"/>
  <c r="T122" i="31"/>
  <c r="V121" i="31"/>
  <c r="S121" i="31"/>
  <c r="V120" i="31"/>
  <c r="S120" i="31"/>
  <c r="V119" i="31"/>
  <c r="S119" i="31"/>
  <c r="V118" i="31"/>
  <c r="S118" i="31"/>
  <c r="X117" i="31"/>
  <c r="W117" i="31"/>
  <c r="U117" i="31"/>
  <c r="T117" i="31"/>
  <c r="V116" i="31"/>
  <c r="S116" i="31"/>
  <c r="V115" i="31"/>
  <c r="S115" i="31"/>
  <c r="V114" i="31"/>
  <c r="S114" i="31"/>
  <c r="V113" i="31"/>
  <c r="X112" i="31"/>
  <c r="W112" i="31"/>
  <c r="U112" i="31"/>
  <c r="T112" i="31"/>
  <c r="V111" i="31"/>
  <c r="S111" i="31"/>
  <c r="V110" i="31"/>
  <c r="S110" i="31"/>
  <c r="V109" i="31"/>
  <c r="S109" i="31"/>
  <c r="V108" i="31"/>
  <c r="S108" i="31"/>
  <c r="X107" i="31"/>
  <c r="W107" i="31"/>
  <c r="U107" i="31"/>
  <c r="T107" i="31"/>
  <c r="V106" i="31"/>
  <c r="S106" i="31"/>
  <c r="V105" i="31"/>
  <c r="S105" i="31"/>
  <c r="V104" i="31"/>
  <c r="S104" i="31"/>
  <c r="V103" i="31"/>
  <c r="S103" i="31"/>
  <c r="X102" i="31"/>
  <c r="W102" i="31"/>
  <c r="U102" i="31"/>
  <c r="T102" i="31"/>
  <c r="V101" i="31"/>
  <c r="V100" i="31"/>
  <c r="V99" i="31"/>
  <c r="X97" i="31"/>
  <c r="W97" i="31"/>
  <c r="X92" i="31"/>
  <c r="V92" i="31" s="1"/>
  <c r="W92" i="31"/>
  <c r="X87" i="31"/>
  <c r="V87" i="31" s="1"/>
  <c r="W87" i="31"/>
  <c r="X82" i="31"/>
  <c r="V82" i="31" s="1"/>
  <c r="W82" i="31"/>
  <c r="X77" i="31"/>
  <c r="V77" i="31" s="1"/>
  <c r="W77" i="31"/>
  <c r="V72" i="31"/>
  <c r="W72" i="31"/>
  <c r="X67" i="31"/>
  <c r="V67" i="31" s="1"/>
  <c r="X62" i="31"/>
  <c r="V62" i="31" s="1"/>
  <c r="W62" i="31"/>
  <c r="X57" i="31"/>
  <c r="V57" i="31" s="1"/>
  <c r="W57" i="31"/>
  <c r="X52" i="31"/>
  <c r="V52" i="31" s="1"/>
  <c r="W52" i="31"/>
  <c r="X47" i="31"/>
  <c r="V47" i="31" s="1"/>
  <c r="W47" i="31"/>
  <c r="X42" i="31"/>
  <c r="V42" i="31" s="1"/>
  <c r="W42" i="31"/>
  <c r="V41" i="31"/>
  <c r="S41" i="31"/>
  <c r="V40" i="31"/>
  <c r="S40" i="31"/>
  <c r="V39" i="31"/>
  <c r="S39" i="31"/>
  <c r="V38" i="31"/>
  <c r="S38" i="31"/>
  <c r="X37" i="31"/>
  <c r="W37" i="31"/>
  <c r="U37" i="31"/>
  <c r="T37" i="31"/>
  <c r="V36" i="31"/>
  <c r="S36" i="31"/>
  <c r="V35" i="31"/>
  <c r="S35" i="31"/>
  <c r="V34" i="31"/>
  <c r="S34" i="31"/>
  <c r="V33" i="31"/>
  <c r="S33" i="31"/>
  <c r="V31" i="31"/>
  <c r="S31" i="31"/>
  <c r="V30" i="31"/>
  <c r="S30" i="31"/>
  <c r="V29" i="31"/>
  <c r="S29" i="31"/>
  <c r="V28" i="31"/>
  <c r="S28" i="31"/>
  <c r="M23" i="31"/>
  <c r="V26" i="31"/>
  <c r="Y26" i="31" s="1"/>
  <c r="V25" i="31"/>
  <c r="S25" i="31"/>
  <c r="AA23" i="31"/>
  <c r="Z23" i="31"/>
  <c r="V23" i="31"/>
  <c r="V24" i="31"/>
  <c r="Y24" i="31" s="1"/>
  <c r="N234" i="31" l="1"/>
  <c r="O234" i="31"/>
  <c r="Y25" i="31"/>
  <c r="AA254" i="31"/>
  <c r="Z234" i="31"/>
  <c r="AA249" i="31"/>
  <c r="V232" i="31"/>
  <c r="S102" i="31"/>
  <c r="S137" i="31"/>
  <c r="S147" i="31"/>
  <c r="S127" i="31"/>
  <c r="S112" i="31"/>
  <c r="V117" i="31"/>
  <c r="V122" i="31"/>
  <c r="V127" i="31"/>
  <c r="V152" i="31"/>
  <c r="S232" i="31"/>
  <c r="V137" i="31"/>
  <c r="S132" i="31"/>
  <c r="S122" i="31"/>
  <c r="S142" i="31"/>
  <c r="V157" i="31"/>
  <c r="V147" i="31"/>
  <c r="V142" i="31"/>
  <c r="V132" i="31"/>
  <c r="V37" i="31"/>
  <c r="V107" i="31"/>
  <c r="V112" i="31"/>
  <c r="S157" i="31"/>
  <c r="S107" i="31"/>
  <c r="S152" i="31"/>
  <c r="AA244" i="31"/>
  <c r="S117" i="31"/>
  <c r="Z244" i="31"/>
  <c r="M254" i="31"/>
  <c r="Y254" i="31" s="1"/>
  <c r="Z254" i="31"/>
  <c r="M249" i="31"/>
  <c r="Y249" i="31" s="1"/>
  <c r="Z249" i="31"/>
  <c r="Y244" i="31"/>
  <c r="V102" i="31"/>
  <c r="Y33" i="31"/>
  <c r="Y63" i="31"/>
  <c r="Y73" i="31"/>
  <c r="Y43" i="31"/>
  <c r="Y53" i="31"/>
  <c r="Y58" i="31"/>
  <c r="Y68" i="31"/>
  <c r="Y28" i="31"/>
  <c r="Z29" i="31"/>
  <c r="AA29" i="31"/>
  <c r="S37" i="31"/>
  <c r="M29" i="31"/>
  <c r="Y29" i="31" s="1"/>
  <c r="Y23" i="31"/>
  <c r="Z24" i="31"/>
  <c r="AA234" i="31" l="1"/>
  <c r="Z30" i="31"/>
  <c r="Z31" i="31" s="1"/>
  <c r="M30" i="31"/>
  <c r="Y30" i="31" s="1"/>
  <c r="AA30" i="31"/>
  <c r="Z25" i="31"/>
  <c r="S21" i="31" l="1"/>
  <c r="AA31" i="31"/>
  <c r="M31" i="31"/>
  <c r="Y31" i="31" s="1"/>
  <c r="Z26" i="31" l="1"/>
  <c r="V21" i="31" l="1"/>
  <c r="V22" i="31" s="1"/>
  <c r="R231" i="31" l="1"/>
  <c r="R230" i="31"/>
  <c r="R229" i="31"/>
  <c r="R228" i="31" l="1"/>
  <c r="R232" i="31" s="1"/>
  <c r="M388" i="31" l="1"/>
  <c r="Y388" i="31" s="1"/>
  <c r="M393" i="31"/>
  <c r="Y393" i="31" s="1"/>
  <c r="M398" i="31"/>
  <c r="Y398" i="31" s="1"/>
  <c r="M403" i="31"/>
  <c r="Y403" i="31" s="1"/>
  <c r="M408" i="31"/>
  <c r="Y408" i="31" s="1"/>
  <c r="M383" i="31"/>
  <c r="Y383" i="31" s="1"/>
  <c r="M378" i="31"/>
  <c r="Y378" i="31" s="1"/>
  <c r="M373" i="31"/>
  <c r="Y373" i="31" s="1"/>
  <c r="M368" i="31"/>
  <c r="Y368" i="31" s="1"/>
  <c r="Y363" i="31" l="1"/>
  <c r="Z409" i="31" l="1"/>
  <c r="N410" i="31" s="1"/>
  <c r="Z404" i="31"/>
  <c r="Z399" i="31"/>
  <c r="Z394" i="31"/>
  <c r="Z389" i="31"/>
  <c r="Z385" i="31"/>
  <c r="Z380" i="31"/>
  <c r="Z369" i="31"/>
  <c r="N360" i="31" l="1"/>
  <c r="Z370" i="31"/>
  <c r="N386" i="31"/>
  <c r="Z386" i="31" s="1"/>
  <c r="Z395" i="31"/>
  <c r="Z396" i="31" s="1"/>
  <c r="Z375" i="31"/>
  <c r="Z381" i="31"/>
  <c r="Z390" i="31"/>
  <c r="Z391" i="31" s="1"/>
  <c r="Z400" i="31"/>
  <c r="Z401" i="31" s="1"/>
  <c r="Z405" i="31"/>
  <c r="Z406" i="31" s="1"/>
  <c r="Z410" i="31"/>
  <c r="N411" i="31" s="1"/>
  <c r="AA409" i="31"/>
  <c r="O410" i="31" s="1"/>
  <c r="M410" i="31" s="1"/>
  <c r="AA404" i="31"/>
  <c r="M405" i="31" s="1"/>
  <c r="AA399" i="31"/>
  <c r="M400" i="31" s="1"/>
  <c r="AA394" i="31"/>
  <c r="M395" i="31" s="1"/>
  <c r="AA389" i="31"/>
  <c r="M390" i="31" s="1"/>
  <c r="AA374" i="31"/>
  <c r="AA369" i="31"/>
  <c r="Z376" i="31" l="1"/>
  <c r="O360" i="31"/>
  <c r="AA360" i="31" s="1"/>
  <c r="M375" i="31"/>
  <c r="Y375" i="31" s="1"/>
  <c r="Z360" i="31"/>
  <c r="Z371" i="31"/>
  <c r="M365" i="31"/>
  <c r="Y365" i="31" s="1"/>
  <c r="M370" i="31"/>
  <c r="Y370" i="31" s="1"/>
  <c r="AA370" i="31"/>
  <c r="M385" i="31"/>
  <c r="Y385" i="31" s="1"/>
  <c r="AA385" i="31"/>
  <c r="O386" i="31" s="1"/>
  <c r="M386" i="31" s="1"/>
  <c r="M380" i="31"/>
  <c r="Y380" i="31" s="1"/>
  <c r="AA380" i="31"/>
  <c r="Z411" i="31"/>
  <c r="AA395" i="31"/>
  <c r="M396" i="31" s="1"/>
  <c r="AA390" i="31"/>
  <c r="M391" i="31" s="1"/>
  <c r="AA400" i="31"/>
  <c r="M401" i="31" s="1"/>
  <c r="AA405" i="31"/>
  <c r="M406" i="31" s="1"/>
  <c r="AA410" i="31"/>
  <c r="O411" i="31" s="1"/>
  <c r="M411" i="31" s="1"/>
  <c r="AA375" i="31"/>
  <c r="Y389" i="31"/>
  <c r="Y409" i="31"/>
  <c r="Y410" i="31"/>
  <c r="Y399" i="31"/>
  <c r="Y404" i="31"/>
  <c r="Y400" i="31"/>
  <c r="Y394" i="31"/>
  <c r="Y384" i="31"/>
  <c r="Y374" i="31"/>
  <c r="R252" i="31"/>
  <c r="R257" i="31"/>
  <c r="N361" i="31" l="1"/>
  <c r="Z361" i="31" s="1"/>
  <c r="O361" i="31"/>
  <c r="M360" i="31"/>
  <c r="Y360" i="31" s="1"/>
  <c r="M371" i="31"/>
  <c r="M366" i="31"/>
  <c r="Y366" i="31" s="1"/>
  <c r="M381" i="31"/>
  <c r="Y381" i="31" s="1"/>
  <c r="AA381" i="31"/>
  <c r="M376" i="31"/>
  <c r="Y376" i="31" s="1"/>
  <c r="Y390" i="31"/>
  <c r="Y395" i="31"/>
  <c r="Y405" i="31"/>
  <c r="AA411" i="31"/>
  <c r="AA406" i="31"/>
  <c r="AA401" i="31"/>
  <c r="AA391" i="31"/>
  <c r="AA386" i="31"/>
  <c r="AA371" i="31"/>
  <c r="AA396" i="31"/>
  <c r="AA366" i="31"/>
  <c r="Z250" i="31" l="1"/>
  <c r="AA376" i="31"/>
  <c r="Y396" i="31"/>
  <c r="Y371" i="31"/>
  <c r="Y386" i="31"/>
  <c r="Y391" i="31"/>
  <c r="Y401" i="31"/>
  <c r="Y406" i="31"/>
  <c r="Y411" i="31"/>
  <c r="Z245" i="31"/>
  <c r="O255" i="31"/>
  <c r="O235" i="31" s="1"/>
  <c r="N255" i="31"/>
  <c r="N235" i="31" s="1"/>
  <c r="AA361" i="31" l="1"/>
  <c r="M361" i="31"/>
  <c r="Y361" i="31" s="1"/>
  <c r="Z235" i="31"/>
  <c r="AA255" i="31"/>
  <c r="O256" i="31" s="1"/>
  <c r="O236" i="31" s="1"/>
  <c r="AA235" i="31"/>
  <c r="Z251" i="31"/>
  <c r="Z246" i="31"/>
  <c r="M255" i="31"/>
  <c r="Y255" i="31" s="1"/>
  <c r="Z255" i="31"/>
  <c r="N256" i="31" s="1"/>
  <c r="N236" i="31" s="1"/>
  <c r="Y245" i="31"/>
  <c r="AA245" i="31"/>
  <c r="AA256" i="31" l="1"/>
  <c r="Z236" i="31"/>
  <c r="M256" i="31"/>
  <c r="Y256" i="31" s="1"/>
  <c r="Z256" i="31"/>
  <c r="M250" i="31"/>
  <c r="Y250" i="31" s="1"/>
  <c r="AA250" i="31"/>
  <c r="Y246" i="31"/>
  <c r="AA246" i="31"/>
  <c r="AA236" i="31" l="1"/>
  <c r="M251" i="31"/>
  <c r="Y251" i="31" s="1"/>
  <c r="AA251" i="31"/>
  <c r="Y113" i="31"/>
  <c r="Y108" i="31"/>
  <c r="Y103" i="31" l="1"/>
  <c r="Z104" i="31" l="1"/>
  <c r="Y98" i="31"/>
  <c r="Y93" i="31"/>
  <c r="Y88" i="31"/>
  <c r="AA63" i="31"/>
  <c r="Z156" i="31" l="1"/>
  <c r="Z111" i="31"/>
  <c r="Z105" i="31"/>
  <c r="R247" i="31"/>
  <c r="Z106" i="31" l="1"/>
  <c r="J153" i="31"/>
  <c r="R157" i="31"/>
  <c r="Z99" i="31" l="1"/>
  <c r="Z100" i="31" l="1"/>
  <c r="Z144" i="31"/>
  <c r="Z145" i="31" s="1"/>
  <c r="Z139" i="31"/>
  <c r="Z129" i="31"/>
  <c r="Z114" i="31"/>
  <c r="AA114" i="31"/>
  <c r="AA115" i="31" s="1"/>
  <c r="AA116" i="31" s="1"/>
  <c r="Z146" i="31" l="1"/>
  <c r="Z140" i="31"/>
  <c r="Z130" i="31"/>
  <c r="Z115" i="31"/>
  <c r="M115" i="31"/>
  <c r="Y115" i="31" s="1"/>
  <c r="M104" i="31"/>
  <c r="Y104" i="31" s="1"/>
  <c r="M99" i="31"/>
  <c r="Y99" i="31" s="1"/>
  <c r="AA99" i="31"/>
  <c r="Z101" i="31"/>
  <c r="M149" i="31"/>
  <c r="Z124" i="31"/>
  <c r="M114" i="31"/>
  <c r="Y114" i="31" s="1"/>
  <c r="J93" i="31"/>
  <c r="J78" i="31"/>
  <c r="AA73" i="31"/>
  <c r="AA68" i="31"/>
  <c r="Z149" i="31" l="1"/>
  <c r="M150" i="31" s="1"/>
  <c r="Z141" i="31"/>
  <c r="Z131" i="31"/>
  <c r="Z125" i="31"/>
  <c r="M116" i="31"/>
  <c r="Y116" i="31" s="1"/>
  <c r="Z116" i="31"/>
  <c r="M105" i="31"/>
  <c r="Y105" i="31" s="1"/>
  <c r="AA100" i="31"/>
  <c r="M100" i="31"/>
  <c r="Y100" i="31" s="1"/>
  <c r="Z84" i="31"/>
  <c r="Z150" i="31" l="1"/>
  <c r="M151" i="31" s="1"/>
  <c r="Z126" i="31"/>
  <c r="AA106" i="31"/>
  <c r="M106" i="31"/>
  <c r="Y106" i="31" s="1"/>
  <c r="AA101" i="31"/>
  <c r="M101" i="31"/>
  <c r="Y101" i="31" s="1"/>
  <c r="Z85" i="31"/>
  <c r="AA58" i="31"/>
  <c r="AA53" i="31"/>
  <c r="J38" i="31"/>
  <c r="J33" i="31"/>
  <c r="V32" i="31"/>
  <c r="T32" i="31"/>
  <c r="W27" i="31"/>
  <c r="S27" i="31"/>
  <c r="M48" i="31" l="1"/>
  <c r="Y48" i="31" s="1"/>
  <c r="Z48" i="31"/>
  <c r="Z151" i="31"/>
  <c r="Z86" i="31"/>
  <c r="Z59" i="31"/>
  <c r="Z54" i="31"/>
  <c r="Z44" i="31"/>
  <c r="Z39" i="31"/>
  <c r="AA34" i="31"/>
  <c r="AA48" i="31"/>
  <c r="U32" i="31"/>
  <c r="Z13" i="31" l="1"/>
  <c r="Z34" i="31"/>
  <c r="Z60" i="31"/>
  <c r="Z55" i="31"/>
  <c r="M45" i="31"/>
  <c r="Y45" i="31" s="1"/>
  <c r="Z45" i="31"/>
  <c r="Z40" i="31"/>
  <c r="AA35" i="31"/>
  <c r="AA59" i="31"/>
  <c r="AA60" i="31" s="1"/>
  <c r="AA61" i="31" s="1"/>
  <c r="M44" i="31"/>
  <c r="Y44" i="31" s="1"/>
  <c r="M34" i="31"/>
  <c r="Y34" i="31" s="1"/>
  <c r="U27" i="31"/>
  <c r="M61" i="31" l="1"/>
  <c r="Y61" i="31" s="1"/>
  <c r="Z61" i="31"/>
  <c r="M59" i="31"/>
  <c r="Y59" i="31" s="1"/>
  <c r="M60" i="31"/>
  <c r="Y60" i="31" s="1"/>
  <c r="Z56" i="31"/>
  <c r="M46" i="31"/>
  <c r="Y46" i="31" s="1"/>
  <c r="Z46" i="31"/>
  <c r="Z41" i="31"/>
  <c r="AA36" i="31"/>
  <c r="Z35" i="31"/>
  <c r="M35" i="31"/>
  <c r="Y35" i="31" s="1"/>
  <c r="R143" i="31"/>
  <c r="R147" i="31" s="1"/>
  <c r="R142" i="31"/>
  <c r="R137" i="31"/>
  <c r="R132" i="31"/>
  <c r="R127" i="31"/>
  <c r="R122" i="31"/>
  <c r="R117" i="31"/>
  <c r="R112" i="31"/>
  <c r="R102" i="31"/>
  <c r="R97" i="31"/>
  <c r="R92" i="31"/>
  <c r="R82" i="31"/>
  <c r="R72" i="31"/>
  <c r="R57" i="31"/>
  <c r="R48" i="31"/>
  <c r="R52" i="31" s="1"/>
  <c r="R47" i="31"/>
  <c r="X32" i="31"/>
  <c r="W32" i="31"/>
  <c r="S32" i="31"/>
  <c r="M54" i="31" l="1"/>
  <c r="Y54" i="31" s="1"/>
  <c r="AA54" i="31"/>
  <c r="AA49" i="31"/>
  <c r="AA55" i="31" l="1"/>
  <c r="M55" i="31"/>
  <c r="Y55" i="31" s="1"/>
  <c r="M49" i="31"/>
  <c r="Y49" i="31" s="1"/>
  <c r="Z49" i="31"/>
  <c r="AA50" i="31"/>
  <c r="M36" i="31"/>
  <c r="Y36" i="31" s="1"/>
  <c r="Z36" i="31"/>
  <c r="Z94" i="31"/>
  <c r="AA74" i="31"/>
  <c r="AA75" i="31" s="1"/>
  <c r="AA76" i="31" s="1"/>
  <c r="Z69" i="31"/>
  <c r="AA69" i="31"/>
  <c r="AA70" i="31" s="1"/>
  <c r="AA71" i="31" s="1"/>
  <c r="AA64" i="31"/>
  <c r="AA65" i="31" s="1"/>
  <c r="AA66" i="31" s="1"/>
  <c r="Z19" i="31" l="1"/>
  <c r="Z119" i="31"/>
  <c r="Z95" i="31"/>
  <c r="M89" i="31"/>
  <c r="Y89" i="31" s="1"/>
  <c r="M74" i="31"/>
  <c r="Y74" i="31" s="1"/>
  <c r="Z70" i="31"/>
  <c r="M70" i="31"/>
  <c r="Y70" i="31" s="1"/>
  <c r="M64" i="31"/>
  <c r="Y64" i="31" s="1"/>
  <c r="AA56" i="31"/>
  <c r="M56" i="31"/>
  <c r="Y56" i="31" s="1"/>
  <c r="AA51" i="31"/>
  <c r="M69" i="31"/>
  <c r="Y69" i="31" s="1"/>
  <c r="Z20" i="31" l="1"/>
  <c r="Z120" i="31"/>
  <c r="Z96" i="31"/>
  <c r="M90" i="31"/>
  <c r="Y90" i="31" s="1"/>
  <c r="M75" i="31"/>
  <c r="Y75" i="31" s="1"/>
  <c r="M71" i="31"/>
  <c r="Y71" i="31" s="1"/>
  <c r="Z71" i="31"/>
  <c r="M65" i="31"/>
  <c r="Y65" i="31" s="1"/>
  <c r="Z50" i="31"/>
  <c r="M50" i="31"/>
  <c r="Y50" i="31" s="1"/>
  <c r="Z21" i="31" l="1"/>
  <c r="Z121" i="31"/>
  <c r="M91" i="31"/>
  <c r="Y91" i="31" s="1"/>
  <c r="M76" i="31"/>
  <c r="Y76" i="31" s="1"/>
  <c r="Z76" i="31"/>
  <c r="M66" i="31"/>
  <c r="Y66" i="31" s="1"/>
  <c r="M51" i="31" l="1"/>
  <c r="Y51" i="31" s="1"/>
  <c r="Z51" i="31"/>
  <c r="M109" i="31" l="1"/>
  <c r="Y109" i="31" s="1"/>
  <c r="Y94" i="31"/>
  <c r="AA94" i="31"/>
  <c r="M110" i="31" l="1"/>
  <c r="Y110" i="31" s="1"/>
  <c r="M95" i="31"/>
  <c r="M111" i="31" l="1"/>
  <c r="Y111" i="31" s="1"/>
  <c r="AA95" i="31"/>
  <c r="Y95" i="31"/>
  <c r="M96" i="31" l="1"/>
  <c r="M234" i="31"/>
  <c r="M235" i="31" l="1"/>
  <c r="AA96" i="31"/>
  <c r="Y96" i="31"/>
  <c r="M236" i="31" l="1"/>
  <c r="V27" i="31" l="1"/>
  <c r="X27" i="31" l="1"/>
  <c r="Y38" i="31"/>
  <c r="AA38" i="31"/>
  <c r="M39" i="31" l="1"/>
  <c r="Y39" i="31" s="1"/>
  <c r="AA39" i="31"/>
  <c r="M40" i="31" l="1"/>
  <c r="Y40" i="31" s="1"/>
  <c r="AA40" i="31"/>
  <c r="AA41" i="31" l="1"/>
  <c r="M41" i="31"/>
  <c r="Y41" i="31" s="1"/>
  <c r="AA78" i="31"/>
  <c r="M78" i="31"/>
  <c r="Y78" i="31" s="1"/>
  <c r="AA79" i="31" l="1"/>
  <c r="M79" i="31"/>
  <c r="Y79" i="31" s="1"/>
  <c r="M80" i="31" l="1"/>
  <c r="Y80" i="31" s="1"/>
  <c r="AA80" i="31"/>
  <c r="AA81" i="31" l="1"/>
  <c r="M81" i="31"/>
  <c r="Y81" i="31" s="1"/>
  <c r="M83" i="31"/>
  <c r="Y83" i="31" s="1"/>
  <c r="AA83" i="31"/>
  <c r="M84" i="31" l="1"/>
  <c r="Y84" i="31" s="1"/>
  <c r="M85" i="31" l="1"/>
  <c r="Y85" i="31" s="1"/>
  <c r="M86" i="31" l="1"/>
  <c r="Y86" i="31" s="1"/>
  <c r="M118" i="31" l="1"/>
  <c r="Y118" i="31" s="1"/>
  <c r="AA118" i="31"/>
  <c r="M119" i="31" l="1"/>
  <c r="Y119" i="31" s="1"/>
  <c r="AA119" i="31"/>
  <c r="M120" i="31" l="1"/>
  <c r="Y120" i="31" s="1"/>
  <c r="AA120" i="31"/>
  <c r="AA121" i="31" l="1"/>
  <c r="M121" i="31"/>
  <c r="Y121" i="31" s="1"/>
  <c r="M123" i="31"/>
  <c r="Y123" i="31" s="1"/>
  <c r="AA123" i="31"/>
  <c r="M124" i="31" l="1"/>
  <c r="Y124" i="31" s="1"/>
  <c r="AA124" i="31"/>
  <c r="M125" i="31" l="1"/>
  <c r="Y125" i="31" s="1"/>
  <c r="AA125" i="31"/>
  <c r="M126" i="31" l="1"/>
  <c r="Y126" i="31" s="1"/>
  <c r="AA126" i="31"/>
  <c r="M128" i="31"/>
  <c r="Y128" i="31" s="1"/>
  <c r="AA128" i="31"/>
  <c r="M129" i="31" l="1"/>
  <c r="Y129" i="31" s="1"/>
  <c r="AA129" i="31"/>
  <c r="M130" i="31" l="1"/>
  <c r="Y130" i="31" s="1"/>
  <c r="AA130" i="31"/>
  <c r="M131" i="31" l="1"/>
  <c r="Y131" i="31" s="1"/>
  <c r="AA131" i="31"/>
  <c r="M133" i="31"/>
  <c r="Y133" i="31" s="1"/>
  <c r="AA133" i="31"/>
  <c r="M134" i="31" l="1"/>
  <c r="Y134" i="31" s="1"/>
  <c r="M135" i="31" l="1"/>
  <c r="Y135" i="31" s="1"/>
  <c r="M136" i="31" l="1"/>
  <c r="Y136" i="31" s="1"/>
  <c r="M138" i="31"/>
  <c r="Y138" i="31" s="1"/>
  <c r="AA138" i="31"/>
  <c r="M139" i="31" l="1"/>
  <c r="Y139" i="31" s="1"/>
  <c r="M140" i="31" l="1"/>
  <c r="Y140" i="31" s="1"/>
  <c r="M141" i="31" l="1"/>
  <c r="Y141" i="31" s="1"/>
  <c r="M143" i="31" l="1"/>
  <c r="Y143" i="31" s="1"/>
  <c r="AA143" i="31"/>
  <c r="M144" i="31" l="1"/>
  <c r="Y144" i="31" s="1"/>
  <c r="M145" i="31" l="1"/>
  <c r="Y145" i="31" s="1"/>
  <c r="M146" i="31" l="1"/>
  <c r="Y146" i="31" s="1"/>
  <c r="AA146" i="31"/>
  <c r="M148" i="31"/>
  <c r="Y148" i="31" s="1"/>
  <c r="AA148" i="31"/>
  <c r="Y149" i="31" s="1"/>
  <c r="Y150" i="31" l="1"/>
  <c r="Y151" i="31" l="1"/>
  <c r="AA151" i="31"/>
  <c r="M153" i="31"/>
  <c r="Y153" i="31" s="1"/>
  <c r="M154" i="31" l="1"/>
  <c r="Y154" i="31" s="1"/>
  <c r="M18" i="31"/>
  <c r="Y18" i="31" s="1"/>
  <c r="M19" i="31" l="1"/>
  <c r="M155" i="31"/>
  <c r="Y155" i="31" s="1"/>
  <c r="M156" i="31" l="1"/>
  <c r="Y156" i="31" s="1"/>
  <c r="Y233" i="31" l="1"/>
  <c r="S237" i="31" l="1"/>
  <c r="Y234" i="31"/>
  <c r="Y235" i="31"/>
  <c r="Y236" i="31"/>
  <c r="AA19" i="31" l="1"/>
  <c r="Y19" i="31" l="1"/>
  <c r="U17" i="31"/>
  <c r="AA21" i="31"/>
  <c r="AA20" i="31"/>
  <c r="M20" i="31"/>
  <c r="Y20" i="31" s="1"/>
  <c r="T17" i="31" l="1"/>
  <c r="S17" i="31" s="1"/>
  <c r="M21" i="31"/>
  <c r="Y21" i="31" s="1"/>
  <c r="Y228" i="31" l="1"/>
  <c r="AA228" i="31"/>
  <c r="M229" i="31" l="1"/>
  <c r="AA13" i="31"/>
  <c r="M13" i="31" l="1"/>
  <c r="Y13" i="31" s="1"/>
  <c r="Z229" i="31"/>
  <c r="Z14" i="31"/>
  <c r="Z230" i="31" l="1"/>
  <c r="AA229" i="31"/>
  <c r="Y229" i="31"/>
  <c r="AA230" i="31" l="1"/>
  <c r="Z231" i="31"/>
  <c r="M230" i="31"/>
  <c r="Y230" i="31" s="1"/>
  <c r="Z15" i="31" l="1"/>
  <c r="AA15" i="31"/>
  <c r="M14" i="31"/>
  <c r="Y14" i="31" s="1"/>
  <c r="AA14" i="31"/>
  <c r="Z16" i="31" l="1"/>
  <c r="M15" i="31"/>
  <c r="Y15" i="31" s="1"/>
  <c r="AA231" i="31"/>
  <c r="M231" i="31"/>
  <c r="Y231" i="31" s="1"/>
  <c r="AA16" i="31" l="1"/>
  <c r="M16" i="31"/>
  <c r="Y16" i="31" s="1"/>
</calcChain>
</file>

<file path=xl/sharedStrings.xml><?xml version="1.0" encoding="utf-8"?>
<sst xmlns="http://schemas.openxmlformats.org/spreadsheetml/2006/main" count="1740" uniqueCount="499">
  <si>
    <t>Наименование арендатора</t>
  </si>
  <si>
    <t>Дата окончания срока аренды</t>
  </si>
  <si>
    <t>Срок аренды</t>
  </si>
  <si>
    <t>ИТОГО:</t>
  </si>
  <si>
    <t>1 кв.</t>
  </si>
  <si>
    <t>2 кв.</t>
  </si>
  <si>
    <t>3 кв.</t>
  </si>
  <si>
    <t>4 кв.</t>
  </si>
  <si>
    <t>руб. ПМР</t>
  </si>
  <si>
    <t>МУП "ЖЭУК г.Тирасполя", г.Тирасполь ул. 1 Мая 116</t>
  </si>
  <si>
    <t>мастерская по ремонту бытовой техники</t>
  </si>
  <si>
    <t>ООО "Полярная звезда"</t>
  </si>
  <si>
    <t>банковская деятельность</t>
  </si>
  <si>
    <t>магазин продовольственных товаров</t>
  </si>
  <si>
    <t>салон красоты</t>
  </si>
  <si>
    <t>Аванесян К.А</t>
  </si>
  <si>
    <t>сапожная мастерская</t>
  </si>
  <si>
    <t>Часть здания лит.А, помещ. подввала №1,15 ул.Краснодонская 44</t>
  </si>
  <si>
    <t>швейный цех</t>
  </si>
  <si>
    <t>Ксензов А.В.</t>
  </si>
  <si>
    <t xml:space="preserve">Часть здания лит.А, помещ. подвала №32 ул.Текстильщиков 26 </t>
  </si>
  <si>
    <t>Дайнеко И.</t>
  </si>
  <si>
    <t>ООО "Картал"</t>
  </si>
  <si>
    <t>Здание кафе-бара по ул. Каховская 10а</t>
  </si>
  <si>
    <t>кафе- бар</t>
  </si>
  <si>
    <t>ООО «Шкаф-Мастер»</t>
  </si>
  <si>
    <t>офис с выставочным залом</t>
  </si>
  <si>
    <t>мастерская по ремонту обуви</t>
  </si>
  <si>
    <t>ИП Ярский И.Л.</t>
  </si>
  <si>
    <t>ООО "Данила"</t>
  </si>
  <si>
    <t>подсобное помещение</t>
  </si>
  <si>
    <t>Моисеева О.Г.</t>
  </si>
  <si>
    <t>адвокатские услуги</t>
  </si>
  <si>
    <t xml:space="preserve">Часть здания общежития,состоящая из помещений 1 эт№№ 15-21,41 ул. Мира 15                   </t>
  </si>
  <si>
    <t>Бугреева А.Н.</t>
  </si>
  <si>
    <t>магазин продовольственных  и иных непродовольственных товаров</t>
  </si>
  <si>
    <t>ателье</t>
  </si>
  <si>
    <t>1 кв</t>
  </si>
  <si>
    <t>2 кв</t>
  </si>
  <si>
    <t>3 кв</t>
  </si>
  <si>
    <t>4 кв</t>
  </si>
  <si>
    <t>Живора А.П.</t>
  </si>
  <si>
    <t>ООО "Дакини"</t>
  </si>
  <si>
    <t>ООО БКЦ "Вита Тир"</t>
  </si>
  <si>
    <t>ЗАО "Приднестровский Сбербанк"</t>
  </si>
  <si>
    <t>Часть здания, сост. из помещ. п/подвала №8,9,10,11,31,32,35 ул.Текстильщиков, 24/5</t>
  </si>
  <si>
    <t>Склипис Т.Б.</t>
  </si>
  <si>
    <t>Калинина В.А.,Сырбу З.П.,Поротикова В.А.</t>
  </si>
  <si>
    <t xml:space="preserve">продовольственный магазин </t>
  </si>
  <si>
    <t>ООО "Динисал"</t>
  </si>
  <si>
    <t xml:space="preserve">подсобное помещение </t>
  </si>
  <si>
    <t>Часть здания лит. А, состоящая из подвальных помещений №№ 8, 8', 9, 11, 12, 12', 29 ,31 ул. Гвардейская, 19</t>
  </si>
  <si>
    <t xml:space="preserve">мастерская по ремонту одежды </t>
  </si>
  <si>
    <t xml:space="preserve">агенство недвижимости,мастерская по ремонту обуви </t>
  </si>
  <si>
    <t>швейное ателье</t>
  </si>
  <si>
    <t>ООО "ТоргВИС"</t>
  </si>
  <si>
    <t>Часть здания  ,сост.из помещения подвала №42,43  ул. Строителей,52</t>
  </si>
  <si>
    <t>Срок внесения платежа</t>
  </si>
  <si>
    <t>-</t>
  </si>
  <si>
    <t>прямой договор</t>
  </si>
  <si>
    <t>до 10 числа месяца, следующего  за  отчетным</t>
  </si>
  <si>
    <t>освобождение  от платы за право на заключение договора аренды</t>
  </si>
  <si>
    <t>до 25 числа месяца, следующего  за  отчетным</t>
  </si>
  <si>
    <t>Оплата ежемесячно до 10 числа месяца, следующего за расчетным</t>
  </si>
  <si>
    <t>открытый аукцион по продаже права на заключение договора аренды</t>
  </si>
  <si>
    <t>Часть здания, сост. из помещ. п/подвала №21 ул.К.Либкнехта, 82</t>
  </si>
  <si>
    <t>Оплата ежемесячно до25 числа месяца, следующего за расчетным</t>
  </si>
  <si>
    <t>ООО "Энергопром"</t>
  </si>
  <si>
    <t xml:space="preserve">реш. ГА № 866 от 12.04.21г.                                   </t>
  </si>
  <si>
    <t xml:space="preserve">реш. ГА № 865 от 12.04.21г.                                   </t>
  </si>
  <si>
    <t xml:space="preserve">реш. ГА № 864 от 12.04.21г.                                   </t>
  </si>
  <si>
    <t xml:space="preserve">реш. ГА № 867 от 12.04.21г.                                   </t>
  </si>
  <si>
    <t>Бартош К.А.</t>
  </si>
  <si>
    <t>К-во раз подряд просрочки арендной платы и (или) коммунальных платежей, принятые меры</t>
  </si>
  <si>
    <t>Примечание***</t>
  </si>
  <si>
    <t>Сумма недополученного дохода от сдачи в аренду мун-го им-ва**</t>
  </si>
  <si>
    <t>МУП "Спецавтохозяйство" г. Тирасполь, ул. Украинская, 11</t>
  </si>
  <si>
    <t>ООО "Пассажирсервис"</t>
  </si>
  <si>
    <t>биотуалеты</t>
  </si>
  <si>
    <t>услуги</t>
  </si>
  <si>
    <t>Негру Ирина Владимировна</t>
  </si>
  <si>
    <t>торговля</t>
  </si>
  <si>
    <t>Секираш Анна Михайловна</t>
  </si>
  <si>
    <t>шатер раздвижной для выносной торговли</t>
  </si>
  <si>
    <t>розничная торговля</t>
  </si>
  <si>
    <t>Исхакова Д.Ю.</t>
  </si>
  <si>
    <t>Виноградова О.Л.</t>
  </si>
  <si>
    <t>Тарануца А.А.</t>
  </si>
  <si>
    <t>Соколова И.Ф.</t>
  </si>
  <si>
    <t>Борщ Ю.В.</t>
  </si>
  <si>
    <t>Косина М.А.</t>
  </si>
  <si>
    <t>Савельева А.С.</t>
  </si>
  <si>
    <t>Назаренко Л.В.</t>
  </si>
  <si>
    <t>реш. ГА № 1416 от 10.06.2019.</t>
  </si>
  <si>
    <t>Секираш А.М.</t>
  </si>
  <si>
    <t>Оплата ежемесячно до 25 числа месяца,следующего за расчетным</t>
  </si>
  <si>
    <t>Ляшенко М.А.</t>
  </si>
  <si>
    <t>Виноградова Э.Ю..</t>
  </si>
  <si>
    <t>МУП "Школьник"</t>
  </si>
  <si>
    <t>Торговый павильон №19,20,21</t>
  </si>
  <si>
    <t>под парикмахерскую</t>
  </si>
  <si>
    <t>Торговый павильон №13,30</t>
  </si>
  <si>
    <t>Торговый павильон №10</t>
  </si>
  <si>
    <t>Торговый павильон №23,22</t>
  </si>
  <si>
    <t>Торговый павильон №32</t>
  </si>
  <si>
    <t>Торговый павильон №9</t>
  </si>
  <si>
    <t>Часть здания лит. Д, состоящая из помещений проходной  №№ 1, 4 и части помещения № 5, ул. Гвардейская, 13</t>
  </si>
  <si>
    <t>до 10 числа каждого месяца следующего за отчетным</t>
  </si>
  <si>
    <t>ГУП "Пожарная безопасность"</t>
  </si>
  <si>
    <t>обучение и повышение квалификации в области пожарной безопасности, реализация пожарного оборудования и т.д.</t>
  </si>
  <si>
    <t xml:space="preserve">  -</t>
  </si>
  <si>
    <t xml:space="preserve">   - </t>
  </si>
  <si>
    <t xml:space="preserve"> -</t>
  </si>
  <si>
    <t>Приложение № 1</t>
  </si>
  <si>
    <t>МУП "ЖЭУК г. Тирасполя", г.Тирасполь, ул. 1 Мая, д. 116</t>
  </si>
  <si>
    <t>МУП "Спецавтохозяйство", г. Тирасполь, ул. Украинская, д. 11</t>
  </si>
  <si>
    <t>МУП "Екатерининский парк", г. Тирасполь, ул. 25 Октября, д. 46</t>
  </si>
  <si>
    <t>1.</t>
  </si>
  <si>
    <t>№ п/п</t>
  </si>
  <si>
    <t>Организационно-правовая форма юридического лица, балансодержателя, его юридический адрес</t>
  </si>
  <si>
    <t>Дата и № правового акта (решения) о передаче в аренду муниципального имущества в аренду</t>
  </si>
  <si>
    <t>Способ приобретения арендатором права на заключение договора аренды (открытый аукцион, прямой договор)</t>
  </si>
  <si>
    <t xml:space="preserve">Стоимость права на заключение договора аренды* </t>
  </si>
  <si>
    <t>Наименование объекта, сдаваемого в аренду, и (для недвижимого имущества) его местонахождение (литеры, номера, адреса)</t>
  </si>
  <si>
    <t>Вид деятельности на объекте по договору</t>
  </si>
  <si>
    <t>Площадь объекта (кв.м.) (для недвижимого имущества)</t>
  </si>
  <si>
    <t>Сумма арендной платы в месяц (для недвижимого имущества - за 1 кв.м в месяц)</t>
  </si>
  <si>
    <t>Период (по кварталам)</t>
  </si>
  <si>
    <t>Сумма начисленной арендной платы на отчетную дату, руб.</t>
  </si>
  <si>
    <t>Сумма фактически поступившей арендной платы на отчетную дату, руб.</t>
  </si>
  <si>
    <t>Задолженность по арендной плате на отчетную дату, руб.</t>
  </si>
  <si>
    <t>Всего (гр.14+гр.15)</t>
  </si>
  <si>
    <t>в том числе:</t>
  </si>
  <si>
    <t>Всего (гр.19+гр.20)</t>
  </si>
  <si>
    <t>Всего (гр.21=гр.23)</t>
  </si>
  <si>
    <t>Всего (гр.13+гр.18-гр.21)</t>
  </si>
  <si>
    <t>Дата заключения договора аренды</t>
  </si>
  <si>
    <t>сумма задолж-ти перед местным бюджетом г. Тирасполь</t>
  </si>
  <si>
    <t>сумма задолж-ти перед организацией, являющейся арендодателем</t>
  </si>
  <si>
    <t>сумма подлежащая зачислению в доход местного бюджета г. Тирасполь</t>
  </si>
  <si>
    <t>сумма подлежащая зачислению в доход организации, являющейся арендодателем</t>
  </si>
  <si>
    <t xml:space="preserve">на р/с местного бюджета г. Тирасполь </t>
  </si>
  <si>
    <t xml:space="preserve">на р/с организации, являющейся арендодателем  </t>
  </si>
  <si>
    <t xml:space="preserve">Сумма задолженности по арендной плате на начало отчетного периода, руб. </t>
  </si>
  <si>
    <t>ВСЕГО:</t>
  </si>
  <si>
    <t>Часть здания лит. А, состоящая из помещения 1 этажа №8,9,10,74,75 с пристройкой лит.А3 ул. Юности 8/1</t>
  </si>
  <si>
    <t xml:space="preserve">Часть здания лит. А, состоящая из помещений первого этажа №7,7а,23; ул.Сакриера, 57 </t>
  </si>
  <si>
    <t>Часть здания лит. А, состоящая из помещения 1 этажа №113,114,116,117, 124, 125 ул. Правды 6</t>
  </si>
  <si>
    <t xml:space="preserve">Часть здания лит. А, состоящая из помещений первого этажа №108,109,110,111,113; с пристройкой лит.А, ул. К. Маркса, 165 </t>
  </si>
  <si>
    <t xml:space="preserve">Часть здания, сост из помещ 1 эт №34 ул.Мира15 </t>
  </si>
  <si>
    <t>Часть здания лит.А, помещ. подвала №24 ул.Курчатова 74</t>
  </si>
  <si>
    <t>Часть здания лит.А помещ. 1 эт №57,58, ул. К.Либкнехта 72</t>
  </si>
  <si>
    <t>Часть здания, состоящая из помещений 1-го этажа №№ 64, 64/1, 65, 65/1, 66/1 ул. Космонавтов,61</t>
  </si>
  <si>
    <t>Часть здания, сост. из помещ. тех.этажа № 14,15 ул. Восстания, 46</t>
  </si>
  <si>
    <t>Часть здания, сост. из помещ. подвала № 2,7-11,13 ул. Краснодонская,36</t>
  </si>
  <si>
    <t>Часть здания, сост. из помещ. п/подвала №22 ул.Свердлова, 70</t>
  </si>
  <si>
    <t>Часть здания,сост. из помещ.7 этажа №24а Текстильщиков,д.44</t>
  </si>
  <si>
    <t>Часть здания полуподвала ,сост.из помещения № 20 ул.К.Либкнехта,84</t>
  </si>
  <si>
    <t>Часть здания, сост. из помещ. 1этажа № 28,29,31,32 ул. Юности 15/2</t>
  </si>
  <si>
    <t>2.</t>
  </si>
  <si>
    <t>3.</t>
  </si>
  <si>
    <t>4.</t>
  </si>
  <si>
    <t>№15 от 31.12.19г.</t>
  </si>
  <si>
    <t>№7 от31.12.19г.</t>
  </si>
  <si>
    <t>Часть здания лит 1 эт., состоящая из помещений №№ 38, 40, 41, ул. К.Цеткин, д. 3</t>
  </si>
  <si>
    <t>МУП "Екатерининский парк", г.Тирасполь, ул.25 Октября д.47</t>
  </si>
  <si>
    <t>МУП "Екатерининский парк", г.Тирасполь ,ул.25 Октября д.47</t>
  </si>
  <si>
    <t xml:space="preserve">до 10 числа месяца, следующего  за  отчетным </t>
  </si>
  <si>
    <t>МУП "ТТУ им. И.А. Добросоцкого", г. Тирасполь, ул. Гвардейская, д. 13</t>
  </si>
  <si>
    <t>№13 31.12.19г.</t>
  </si>
  <si>
    <t>Шатер раздвижной для выносной торговли</t>
  </si>
  <si>
    <t>№9 31.12.19г.</t>
  </si>
  <si>
    <t>Данич А.</t>
  </si>
  <si>
    <t>№22 от 12.08.2022</t>
  </si>
  <si>
    <t>№23 от 12.08.2022</t>
  </si>
  <si>
    <t>МУП "Тираспольский комбинат детского питания "Школьник", г. Тирасполь, пер. Короленко, 2 б (ул. 25 Октября, д. 114)</t>
  </si>
  <si>
    <t>МУП "ТКДП "Школьник", г.Тирасполь, пер. Короленко, 2 б</t>
  </si>
  <si>
    <t>хранение товаров</t>
  </si>
  <si>
    <t>Оплата ежемесячно до 10 числа текущего месяца</t>
  </si>
  <si>
    <t>ООО "ПиТрэйд"</t>
  </si>
  <si>
    <t>Часть здания литер А, помещение № 1, часть здания литер В, помещение № 13 (гараж), ул. Шевченко, 100 а</t>
  </si>
  <si>
    <t>хранение непродовольственных товаров</t>
  </si>
  <si>
    <t>Брицкий В.В.</t>
  </si>
  <si>
    <t>хранение и реализация непродовольственных товаров</t>
  </si>
  <si>
    <t>Василиогло В.В.</t>
  </si>
  <si>
    <t>производство мебели</t>
  </si>
  <si>
    <t>Егоров Е.В.</t>
  </si>
  <si>
    <t>Часть здания литер З, помещение №№25,30,31 пер. Вокзальный, 1</t>
  </si>
  <si>
    <t>производство, хранение, реализация товаров</t>
  </si>
  <si>
    <t>Исаенко А.А.</t>
  </si>
  <si>
    <t>Часть здания литер С, помещение №№2,3 пер. Вокзальный, 1</t>
  </si>
  <si>
    <t>Киржой В.В.</t>
  </si>
  <si>
    <t>Кирикой И.И.</t>
  </si>
  <si>
    <t>Часть здания литер Н, помещение №№14-16, подсобное помещение 7 (часть),пер. Вокзальный, 1</t>
  </si>
  <si>
    <t>производство столярных изделий</t>
  </si>
  <si>
    <t>Матушевский С.Е.</t>
  </si>
  <si>
    <t>Миндрул В.А.</t>
  </si>
  <si>
    <t>Часть здания литер Е, помещение №№1-3, пер. Вокзальный, 1</t>
  </si>
  <si>
    <t>Новиков С.Ю.</t>
  </si>
  <si>
    <t>производство, хранение товаров</t>
  </si>
  <si>
    <t>Сланина А.М.</t>
  </si>
  <si>
    <t>Часть здания литер З, помещения №№ 1-3,  пер. Вокзальный, 1</t>
  </si>
  <si>
    <t>Штербец Н.Р.</t>
  </si>
  <si>
    <t>Часть здания литер С, помещение №1 пер. Вокзальный, 1</t>
  </si>
  <si>
    <t>ООО "Деммер"</t>
  </si>
  <si>
    <t>ООО "Сварог"</t>
  </si>
  <si>
    <t>Часть здания литер В, помещение № 9,  (гараж), ул. Шевченко, 100 а</t>
  </si>
  <si>
    <t>хранение металлолома</t>
  </si>
  <si>
    <t>ООО "Стиалит"</t>
  </si>
  <si>
    <t>Часть здания литер Н,  помещение №51, хоз/п литер 9, часть здания литер З (подвал),  помещение №№5-9,11,12,18,19, пер. Вокзальный, 1</t>
  </si>
  <si>
    <t>хранение стоительно-отделочных материалов</t>
  </si>
  <si>
    <t>ООО "Твист"</t>
  </si>
  <si>
    <t>Часть здания литер А, помещение №2 (часть), ул. Шевченко, 100 а</t>
  </si>
  <si>
    <t>ООО "Тир-Экспресс"</t>
  </si>
  <si>
    <t>ООО "Шанс"</t>
  </si>
  <si>
    <t>Часть здания литер Б, помещение №№2,5,6,7 пер. Вокзальный, 1</t>
  </si>
  <si>
    <t>Поляков Г.Н.</t>
  </si>
  <si>
    <t>Часть здания литер Н,  помещение №42,  пер. Вокзальный, 1</t>
  </si>
  <si>
    <t>Торговый павильон № 7, 8</t>
  </si>
  <si>
    <t>Торговый павильон № 17,18</t>
  </si>
  <si>
    <t>Часть здания литер Н,  помещение №39,  пер. Вокзальный, 1</t>
  </si>
  <si>
    <t>Часть здания литер З,  помещение №18,  пер. Вокзальный, 1</t>
  </si>
  <si>
    <t>хранение инструментов</t>
  </si>
  <si>
    <t>Дикун Н.Н.</t>
  </si>
  <si>
    <t>подсоб. помещ.</t>
  </si>
  <si>
    <t>прямой договор/открытый аукцион по продаже права на заключение договора аренды</t>
  </si>
  <si>
    <t>Кушнерев И.В.</t>
  </si>
  <si>
    <t>Часть здания помещ. подвала № 16 ул. Свердлова, 74</t>
  </si>
  <si>
    <t>Улитко Э.В.</t>
  </si>
  <si>
    <t>Часть здания помещ. подвала № 15 ул. Юности, 34</t>
  </si>
  <si>
    <t>Цех по производству корпусной мебели</t>
  </si>
  <si>
    <t>6.</t>
  </si>
  <si>
    <t>Часть здания, помещ. подвала №21,22,29,30,31,               32,33,34,35,36            ул. Федько 32</t>
  </si>
  <si>
    <t>Решение Арбитражного суда от 22.11.2022г. Договор расторгут с 13.12.2022г.</t>
  </si>
  <si>
    <t>прямой договор по продаже права на заключение договора аренды</t>
  </si>
  <si>
    <t>Приказ 01-01/233 от 15.08.22г.</t>
  </si>
  <si>
    <t>Бацанюк А.В.</t>
  </si>
  <si>
    <t>приказ № 01-01/366 от 23.12.22г.</t>
  </si>
  <si>
    <t xml:space="preserve"> Приказ №01-01/365 от 23.12.22г.</t>
  </si>
  <si>
    <t xml:space="preserve"> 23.12.2022</t>
  </si>
  <si>
    <t xml:space="preserve"> 22.11.2027</t>
  </si>
  <si>
    <t>приказ № 01-01/96 от 05.04.23г.</t>
  </si>
  <si>
    <t>Приказ 01-01/234 от 15.08.22г.Приказ 01-01/157 от 20.06.23г.</t>
  </si>
  <si>
    <t>ООО "Тестиль-Экспо"</t>
  </si>
  <si>
    <t>Часть здания,сост. из помещ. п/подвала № 1-11,17-21  ул. Текстильщиков, 16</t>
  </si>
  <si>
    <t>Базекина Е.А.</t>
  </si>
  <si>
    <t>Часть здания,сост. из помещ. подвала № 29,31  ул. 28 Июня,115</t>
  </si>
  <si>
    <t>Цуркан А.А.</t>
  </si>
  <si>
    <t>7.</t>
  </si>
  <si>
    <t>МУП "Спортивный комплекс  "Тирасполь", г. Тирасполь, ул.Мира, 21</t>
  </si>
  <si>
    <t>МУП "Спортивный комплекс  "Тирасполь",                  г. Тирасполь, ул.Мира, 21</t>
  </si>
  <si>
    <t>МУП "Спортивный комплекс  "Тирасполь",                  г. Тирасполь, ул.Мира, 22</t>
  </si>
  <si>
    <t>МУП "Спортивный комплекс  "Тирасполь",                  г. Тирасполь, ул.Мира, 23</t>
  </si>
  <si>
    <t>ООО "Спортивный клуб "Сокол"</t>
  </si>
  <si>
    <t>Ткач Н.С.</t>
  </si>
  <si>
    <t>Попов В.А.</t>
  </si>
  <si>
    <t>Часть здания административно-спортивного корпуса литер А, состоящая из помещ. №№ 22, 50 ул. Мира, 21</t>
  </si>
  <si>
    <t>деятельность по спорту</t>
  </si>
  <si>
    <t>Гараж со смотровой ямой лит. 9, состоящ. из помещ. № 1,2 по ул. Мира, 22</t>
  </si>
  <si>
    <t>ремонт и техобслуживание автомобилей</t>
  </si>
  <si>
    <t>Часть ледового катка литер А, состоящая из помещ. № 26 ул. Синева, 3</t>
  </si>
  <si>
    <t>предоставление услуг</t>
  </si>
  <si>
    <t>Балан Н.В.</t>
  </si>
  <si>
    <t xml:space="preserve"> открытый аукционой</t>
  </si>
  <si>
    <t>ООО Деммер</t>
  </si>
  <si>
    <t>приказ №97  от 30.05.2023 г.</t>
  </si>
  <si>
    <t>Часть здания литер И, состоящая из помещений №7,13 пер. Вокзальный, 1</t>
  </si>
  <si>
    <t xml:space="preserve">офис </t>
  </si>
  <si>
    <t>приказ №111 от 31.05.2023 г.</t>
  </si>
  <si>
    <t>Часть здания литер Б, состоящая из помещения №1 пер. Вокзальный, 1</t>
  </si>
  <si>
    <t>ООО Тирпромавтоматика</t>
  </si>
  <si>
    <t>Часть здания литер З, состоящая из помещений №1-6 ул. Ленина, 2А, Часть здания литер К, состоящая из помещений №3,6 ул. Ленина, 2А</t>
  </si>
  <si>
    <t>производственная деятельность</t>
  </si>
  <si>
    <t>Синица А.С.</t>
  </si>
  <si>
    <t>письмо ГА от 11450/01-01-26 от 28.08.2023г.</t>
  </si>
  <si>
    <t xml:space="preserve"> Часть здания литер К, состоящая из помещений №1,2,10 ул. Ленина, 2А</t>
  </si>
  <si>
    <t>Касьянов В.С.</t>
  </si>
  <si>
    <t>письмо ГА от 11453/01-01-26 от 28.08.2023г.</t>
  </si>
  <si>
    <t>письмо ГА от 11448/01-01-26 от 11.09.2023г.</t>
  </si>
  <si>
    <t xml:space="preserve"> Часть здания литер К, состоящая из помещений №4,7,8,9 ул. Ленина, 2А</t>
  </si>
  <si>
    <t>5.</t>
  </si>
  <si>
    <t>реализация непрод. Товаров</t>
  </si>
  <si>
    <t>Мартемьянов А.В.</t>
  </si>
  <si>
    <t>письмо ГА от 13245/01-01-26 от 05.10.2023г.</t>
  </si>
  <si>
    <t xml:space="preserve"> Часть здания литер П, состоящая из 1/2 помещения № 6 по ул. Ленина, 2А</t>
  </si>
  <si>
    <t>ООО МЭТАС</t>
  </si>
  <si>
    <t xml:space="preserve">МУП "Тираспольское троллейбусное управление им. И.А. Добросоцкого", г. Тирасполь, ул. Гвардейская, д. 13  </t>
  </si>
  <si>
    <t>№8 07.06.2019</t>
  </si>
  <si>
    <t>кафе-бар</t>
  </si>
  <si>
    <t xml:space="preserve">Часть здания общежития,состоящая из помещений 1 этажа № 8 ул.Калинина, 64    </t>
  </si>
  <si>
    <t>Приказ от 21.12.2023г.</t>
  </si>
  <si>
    <t xml:space="preserve"> Приказ от 02.04.2024</t>
  </si>
  <si>
    <t xml:space="preserve"> Приказ  от 18.03.2024</t>
  </si>
  <si>
    <t>приказ от 16.01.2023г.</t>
  </si>
  <si>
    <t xml:space="preserve"> 22.10.2023</t>
  </si>
  <si>
    <t xml:space="preserve"> Приказ от 30.06.2023г.</t>
  </si>
  <si>
    <t xml:space="preserve"> Приказ от 11.12.2023г.</t>
  </si>
  <si>
    <t>Приказ от 06.06.2023</t>
  </si>
  <si>
    <t>Приказ от 17.11.2023</t>
  </si>
  <si>
    <t>Приказ от 21.12.2023</t>
  </si>
  <si>
    <t>Приказ № 01-01/269 от 18.09.2023г.</t>
  </si>
  <si>
    <t>аукцион</t>
  </si>
  <si>
    <t>Приказ № 01-01/354от 2023г.</t>
  </si>
  <si>
    <t xml:space="preserve"> Приказ № 01-01/304 от 24.10.2023г.</t>
  </si>
  <si>
    <t>приказ от 20.06.2023г.</t>
  </si>
  <si>
    <t>приказ № 01-01/150 от 13.06.2023г.</t>
  </si>
  <si>
    <t>письмо ГА от 3185/01-01-26 от 19.03.2024г.</t>
  </si>
  <si>
    <t>Помещения №1лит.Р площадью104,9кв.м.,Лит.5 площадью 44,5кв.м.,лит.В2№№1-5 площадью15,9кв.м.,навес лит.V,площадью 22,5кв.м.,общей площадью187,8кв.м.</t>
  </si>
  <si>
    <t xml:space="preserve">приказ №78, 79 от 24.05.2023 г. </t>
  </si>
  <si>
    <t xml:space="preserve"> 01.07.2023</t>
  </si>
  <si>
    <t xml:space="preserve"> открытый аукцион</t>
  </si>
  <si>
    <t xml:space="preserve"> приказ №73 от 24.05.2023 г.</t>
  </si>
  <si>
    <t>приказ №92 от 26.05.2023г.</t>
  </si>
  <si>
    <t xml:space="preserve">  открытый аукционой </t>
  </si>
  <si>
    <t xml:space="preserve"> 02.07.2023</t>
  </si>
  <si>
    <t xml:space="preserve"> приказ №103 от 31.05.2023г.</t>
  </si>
  <si>
    <t>приказ №114 от 02.06.2023г.</t>
  </si>
  <si>
    <t>открытый аукционой</t>
  </si>
  <si>
    <t>приказ №76 от 24.07.2023г.</t>
  </si>
  <si>
    <t xml:space="preserve"> открытый аукционой </t>
  </si>
  <si>
    <t>хранение товара</t>
  </si>
  <si>
    <t>приказ №75 от 24.05.2023г.</t>
  </si>
  <si>
    <t>приказ №115 от 02.06.2023 г.</t>
  </si>
  <si>
    <t>приказ №77 от 24.05.2023г.</t>
  </si>
  <si>
    <t>приказ №94 от 26.05.2023г.</t>
  </si>
  <si>
    <t xml:space="preserve">открытый аукционой </t>
  </si>
  <si>
    <t>приказ №193 от 27.10.2023 г.</t>
  </si>
  <si>
    <t>приказ №20 от 12.01.2024 г.</t>
  </si>
  <si>
    <t>приказ №143 от 29.08.2023 г.</t>
  </si>
  <si>
    <t>Арабаджи М.И.</t>
  </si>
  <si>
    <t>приказ №217 от 19,12,2023г.</t>
  </si>
  <si>
    <t>производство сувенирной продукции</t>
  </si>
  <si>
    <t>Савельева В.Г.</t>
  </si>
  <si>
    <t>Торговый павильон №8,9 , торг. п. № 15</t>
  </si>
  <si>
    <t>Торговый павильон №1,2,26</t>
  </si>
  <si>
    <t>Торговый павильон №5,6,16</t>
  </si>
  <si>
    <t>Юзенко А.С.</t>
  </si>
  <si>
    <t>МУП "ИГЦ г. Тирасполь" ул. Покровская, 101</t>
  </si>
  <si>
    <t>приказ №97 от 17.05.2024 г.</t>
  </si>
  <si>
    <t>Олейнич А.И.</t>
  </si>
  <si>
    <t>Часть здания литер Н, пристройка Н1 (№№59,60)пер. Вокзальный, 1</t>
  </si>
  <si>
    <t>приказ №69 от 25.04.2024 г.</t>
  </si>
  <si>
    <t>приказ № 63 от 17.04.2024 г.</t>
  </si>
  <si>
    <t>Часть здания литер Ф, помещение №1 пер. Вокзальный, 1</t>
  </si>
  <si>
    <t>приказ №54 от 29.03.2024 г.</t>
  </si>
  <si>
    <t>Часть здания литер И, помещение №25 пер. Вокзальный, 1</t>
  </si>
  <si>
    <t>приказ №70 от 25.04.2024г.</t>
  </si>
  <si>
    <t>приказ №67 от 25.04.2024г.</t>
  </si>
  <si>
    <t>открытый аукцион</t>
  </si>
  <si>
    <t>Часть здания литер Л, помещения №1,2 пер. Вокзальный, 1</t>
  </si>
  <si>
    <t>30.004.2029</t>
  </si>
  <si>
    <t>приказ №107 от 27.05.2024г.</t>
  </si>
  <si>
    <t>Часть здания литер Н,  помещения №№ 1-5,9,23,33,34,46 пер. Вокзальный, 1</t>
  </si>
  <si>
    <t>приказ №85 от 26.05.2023г., приказ №80 от 30.04.2024г.</t>
  </si>
  <si>
    <t xml:space="preserve"> 31.05.2028   </t>
  </si>
  <si>
    <t xml:space="preserve"> приказ №90 от 26.05.2023г., приказ №79 от 26.05.2023г.</t>
  </si>
  <si>
    <t>приказ №68 от 25.04.2024г.</t>
  </si>
  <si>
    <t>Часть здания литер Н,  помещение № 31,53 пер. Вокзальный, 1</t>
  </si>
  <si>
    <t>приказ №108 от 27.05.2024г.</t>
  </si>
  <si>
    <t>Часть здания литер Н, помещения №№21,22,32,54, часть здания литер П, помещение №1, пер. Вокзальный, 1</t>
  </si>
  <si>
    <t>31.04.2029</t>
  </si>
  <si>
    <t>ПК "Садово-огородническое товарищество  "Сад ветеранов"</t>
  </si>
  <si>
    <t>реш. ГА №2974/01-01-26  от 04.04.24г.  Приказ № 01-01/95 от 17.04.2024</t>
  </si>
  <si>
    <t>Захарова В.Ф.</t>
  </si>
  <si>
    <t>письмо ГА № 5482/01-01-26  от18.04.2024, Приказ № 01-01/101 от23.04.2024</t>
  </si>
  <si>
    <t xml:space="preserve">Части здания , состоящая  из помещения технического этажа № 30   ул. 1 Мая, д.38 </t>
  </si>
  <si>
    <t>Юрдик И.В.</t>
  </si>
  <si>
    <t>письмо ГА№ 7828/01-01-26  от 04.06.2024 г, Приказ № 01-01/148 от 11.06.2024</t>
  </si>
  <si>
    <t xml:space="preserve">Части здания , состоящая  из помещения подвала № 5   ул.Котовского, д.36 </t>
  </si>
  <si>
    <t>письмо ГА№ 2955/01-01-26  от 04.03.2024 г</t>
  </si>
  <si>
    <t>Хромакова В.А.</t>
  </si>
  <si>
    <t>№17 от 31.12.2019</t>
  </si>
  <si>
    <t>Егоричев Д.С.</t>
  </si>
  <si>
    <t>№27 от 15.03.2024</t>
  </si>
  <si>
    <t>Кузменко Д.А.</t>
  </si>
  <si>
    <t>Торговый павильон №11</t>
  </si>
  <si>
    <t>ООО "Арония"</t>
  </si>
  <si>
    <t>дог. № 43 от 30.08.2024г.</t>
  </si>
  <si>
    <t>дог. № 42 от 30.08.2024г.</t>
  </si>
  <si>
    <t>дог. № 28 от 18.06.2024г.</t>
  </si>
  <si>
    <t>дог. № 45 от 26.09.2024г.</t>
  </si>
  <si>
    <t>Часть гаража лит. 10, состоящая из помещений №№ 6,7</t>
  </si>
  <si>
    <t xml:space="preserve">вспомог. Пом. </t>
  </si>
  <si>
    <t xml:space="preserve"> 01.07.2025</t>
  </si>
  <si>
    <t>СЗАО "Интерднестрком"</t>
  </si>
  <si>
    <t>ОАО "Тираспольский молочный комбинат"</t>
  </si>
  <si>
    <t>Палата адвокатов ПМР</t>
  </si>
  <si>
    <t>Стеля Р.П.</t>
  </si>
  <si>
    <t>письмо ГА№ 11306/01-01-26  от 12.08.2024 г, Приказ № 01-01/217 от 15.08.2024</t>
  </si>
  <si>
    <t>Часть здания лит.А, помещ. подввала №№ 23, 24, ул.К. Либкнехта, 82</t>
  </si>
  <si>
    <t>Полукеева Л.</t>
  </si>
  <si>
    <t>дог №27 Торговый павильон № 4, Екатерининский парк</t>
  </si>
  <si>
    <t>Часть здания литер З, помещения № 8, 10, 20, 21, 24, пер. Вокзальный, 1</t>
  </si>
  <si>
    <t>приказ №96 от 17.05.2024г.</t>
  </si>
  <si>
    <t>приказ №135 от 21.06.2024г.</t>
  </si>
  <si>
    <t>Часть здания литер Н, помещение № 38,  пер. Вокзальный, 1</t>
  </si>
  <si>
    <r>
      <t>сумма задолж-ти перед местным бюджетом г. Тирасполь</t>
    </r>
    <r>
      <rPr>
        <vertAlign val="superscript"/>
        <sz val="8"/>
        <rFont val="Times New Roman"/>
        <family val="1"/>
        <charset val="204"/>
      </rPr>
      <t xml:space="preserve"> 1)</t>
    </r>
    <r>
      <rPr>
        <sz val="8"/>
        <rFont val="Times New Roman"/>
        <family val="1"/>
        <charset val="204"/>
      </rPr>
      <t xml:space="preserve"> (гр.14+гр.19-гр.22)</t>
    </r>
  </si>
  <si>
    <r>
      <t xml:space="preserve">сумма задолж-ти перед организацией, являющейся арендодателем  </t>
    </r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(гр.15+гр.20-гр.23+гр.22)</t>
    </r>
  </si>
  <si>
    <t>Юридическая консультация №1 г. Тирасполь</t>
  </si>
  <si>
    <t>Приказ № 01-01/299 от 11.11.2024</t>
  </si>
  <si>
    <t>Часть здания лит.А, состоящ. из помещ. 1-го этажа № 10 (7/8), 2-го этажа №№ 1а,2,3,4,5,5а,6, 7,14,15,16, 2-го эт. №№8,9 (7/8) ул. 25 Октября, 78</t>
  </si>
  <si>
    <t>ООО "Бэль"</t>
  </si>
  <si>
    <t>Приказ № 01-01/308 от 11.11.2024</t>
  </si>
  <si>
    <t>Часть здания лит.А, состоящ. из п/подвала № 7, ул. К. Либкнехта, 94</t>
  </si>
  <si>
    <t>ООО "Спецэлектро"</t>
  </si>
  <si>
    <t>Часть здания лит.А, состоящ. из помещ. 1-го этажа №№ 3,4,5, 2-го этажа №№ 1,2,4,5,6, 7,8,9,10, гараж лит. Е № 2,3,4,5, гараж лит. Г №№1,3 ул. Горького,6</t>
  </si>
  <si>
    <t>служебное помещение, мастерская и склад</t>
  </si>
  <si>
    <t>Приказ № 01-01/303 от 14.11.2024</t>
  </si>
  <si>
    <t>Мацкул Л.В.</t>
  </si>
  <si>
    <t>Часть здания лит.А, помещ. подвала № 21, ул. Мира,7</t>
  </si>
  <si>
    <t>Приказ № 01-01/312 от 25.11.2024</t>
  </si>
  <si>
    <t>Воронина Л.И.</t>
  </si>
  <si>
    <t>Торговый павильон № 11,12, Екатерининский парк</t>
  </si>
  <si>
    <t>Часть здания литер И, помещение №10, 23, пер. Вокзальный, 1</t>
  </si>
  <si>
    <t>приказ №265 от 27.11.2024 г.</t>
  </si>
  <si>
    <t>Часть здания литер А, помещение №2 (часть), часть здания литер Б, помещение №1,2,3 ул. Шевченко, 100 а</t>
  </si>
  <si>
    <t>производство непродов. тов.</t>
  </si>
  <si>
    <t>за март</t>
  </si>
  <si>
    <t>Труханов В.В.</t>
  </si>
  <si>
    <t>приказ № 28 от 10.02.2025 г.</t>
  </si>
  <si>
    <t>Часть здания литер М, помещение № 2 пер. Вокзальный, 1</t>
  </si>
  <si>
    <t>хранение продовольственных товаров</t>
  </si>
  <si>
    <t>приказ № 29 от 10.02.2025 г.</t>
  </si>
  <si>
    <t>Часть здания литер О, помещения №1,3 пер. Вокзальный, 1</t>
  </si>
  <si>
    <t>Часть здания литер Н, помещение №№ 18,19,57,47,49,50,55, 56,57,58,61,62; часть здания литер И, помещения №№3,4,5,11,36-38,  пер. Вокзальный, 1</t>
  </si>
  <si>
    <t>Часть здания литер Н, помещение №17, пер. Вокзальный, 1</t>
  </si>
  <si>
    <t>Часть здания литер Б, помещение № 1, пер. Вокзальный, 1</t>
  </si>
  <si>
    <t>Приказ                                     от 29.10.2024</t>
  </si>
  <si>
    <t xml:space="preserve"> 25.11.2024</t>
  </si>
  <si>
    <t xml:space="preserve"> 24.10.2025</t>
  </si>
  <si>
    <t>приказ от 29.10.2024</t>
  </si>
  <si>
    <t xml:space="preserve"> 16.11.2024</t>
  </si>
  <si>
    <t xml:space="preserve"> 15.10.2025</t>
  </si>
  <si>
    <t xml:space="preserve"> Приказ  от 20.06.2024</t>
  </si>
  <si>
    <t xml:space="preserve">приказ от 14.11.2024г. </t>
  </si>
  <si>
    <t xml:space="preserve">Часть здания  состоящая из помещений 1-го этажа №№ 10 (1/8), 2-го этажа №№10-13 , 2-го этажа №№ 8,9 (1/8), ул. 25 Октября, д. 78                                          помещение 2-го этажа             № 4 площадью 17,9 кв. м, ул. 25 Октяря 80 </t>
  </si>
  <si>
    <t xml:space="preserve"> 25.04.2024</t>
  </si>
  <si>
    <t xml:space="preserve"> 25.05.2024</t>
  </si>
  <si>
    <t>Приказ от 16.10.2024г.</t>
  </si>
  <si>
    <t xml:space="preserve"> 31.07.2025</t>
  </si>
  <si>
    <t>Часть здания лит. А, состоящая из помещений 1-го этажа №№1,2,6,7 8, 9,10; лит. Б, состоящая из помещений  №№2-5, гараж лит. В №1; гараж лит. В* № 2, гараж лит. Д № 3-7, гараж лит. Е № 1, ул. Горького, д. 6</t>
  </si>
  <si>
    <t>Приказ от 18.07.2024г.</t>
  </si>
  <si>
    <t xml:space="preserve"> 01.06.2024</t>
  </si>
  <si>
    <t xml:space="preserve">Часть здания, состоящая  из помещения подвала № 35, ул. Краснодонская, д.36 по графику: четверг с 14.00 до 17.00, суббота с 9.00 до 12.00 </t>
  </si>
  <si>
    <t xml:space="preserve"> 31.08.2024</t>
  </si>
  <si>
    <t>№ 2 от 11.11.2022</t>
  </si>
  <si>
    <t>№ 4 от 09.01.2025</t>
  </si>
  <si>
    <t>№15 от 27.06.2019</t>
  </si>
  <si>
    <t>№14/25 от 10.02.2025</t>
  </si>
  <si>
    <t>№24 от 01.09.2022</t>
  </si>
  <si>
    <t>Прокопишина О.В.</t>
  </si>
  <si>
    <t>№32 от 19.12.2024</t>
  </si>
  <si>
    <t>№33 от 25.12.2024</t>
  </si>
  <si>
    <t>Вершутин А.И.</t>
  </si>
  <si>
    <t>Торговый павильон, Екатерининский парк(дог №66)  тороговый павильон №17,26</t>
  </si>
  <si>
    <t>МУП Исторический военно-мемориальный комплекс "бендерская крепость"</t>
  </si>
  <si>
    <t>№44/25 от 14.05.2025</t>
  </si>
  <si>
    <t>ООО "Авто-РЭД"</t>
  </si>
  <si>
    <t>№45/25 от 20.05.2025</t>
  </si>
  <si>
    <t>ЗАО "Тирстроймеханизация"</t>
  </si>
  <si>
    <t>№40/25 от 05.05.2025</t>
  </si>
  <si>
    <t>Петиш О.А.</t>
  </si>
  <si>
    <t>№28 от 26.04.2024</t>
  </si>
  <si>
    <t>Саркисян И.С.</t>
  </si>
  <si>
    <t>№31от 10.09.2024</t>
  </si>
  <si>
    <t>Компаненко Е.Е.</t>
  </si>
  <si>
    <t>№35от 30.05.2025</t>
  </si>
  <si>
    <t>Зоркова Н.В.</t>
  </si>
  <si>
    <t>№29от 29.04.2024</t>
  </si>
  <si>
    <t>Коршунова Т.Б.</t>
  </si>
  <si>
    <t>№34от 23.05.2025</t>
  </si>
  <si>
    <t xml:space="preserve">                  07.10.2024</t>
  </si>
  <si>
    <t xml:space="preserve">            28.06.2029</t>
  </si>
  <si>
    <t>дог. № 16 от 26.05.2025г.</t>
  </si>
  <si>
    <t>Часть здания административно-спортивного корпуса литер А, состоящая из помещ. №№ 20 ул. Мира, 21</t>
  </si>
  <si>
    <t>01..06.2025</t>
  </si>
  <si>
    <t xml:space="preserve"> 30.04.2026</t>
  </si>
  <si>
    <t xml:space="preserve">Ляпунов Ф.П. </t>
  </si>
  <si>
    <t>Приказ № 01-01/148 от 16.06.2025</t>
  </si>
  <si>
    <t>Часть здания лит.А, помещ. подвала № 63а,64а, ул. Краснодонская, 50</t>
  </si>
  <si>
    <t xml:space="preserve">         07.10.2024</t>
  </si>
  <si>
    <t xml:space="preserve">     28.06.2029</t>
  </si>
  <si>
    <t xml:space="preserve">                               12.08.2024</t>
  </si>
  <si>
    <t xml:space="preserve">       11.07.2029</t>
  </si>
  <si>
    <t xml:space="preserve">              06.09.2024</t>
  </si>
  <si>
    <t xml:space="preserve">  05.08.2025</t>
  </si>
  <si>
    <t xml:space="preserve">МУП "ИГЦ г. Тирасполь" ул. Покровская (ул. 25 Октября), 101                                                                                                </t>
  </si>
  <si>
    <t>Забутырин А.В.</t>
  </si>
  <si>
    <t>приказ №70 от 09.04.2025 г.</t>
  </si>
  <si>
    <t>Часть здания литер Е, помещение № 4, пер. Вокзальный, 1</t>
  </si>
  <si>
    <t>приказ №51 от 17.03.2025 г.</t>
  </si>
  <si>
    <t>Часть здания литер Н, помещение № 21,22,32,54, Часть здания литер И, пом. №13, пер. Вокзальный, 1</t>
  </si>
  <si>
    <t>Часть здания литер Н, пристройка Н1 помещ. №59,60, пер. Вокзальный, 1</t>
  </si>
  <si>
    <t>Осадчий А.М.</t>
  </si>
  <si>
    <t>приказ №89 от 08.05.2025 г.</t>
  </si>
  <si>
    <t xml:space="preserve">к Решению Тираспольского городского </t>
  </si>
  <si>
    <t>Совета народных депутатов</t>
  </si>
  <si>
    <t xml:space="preserve">№ 8 от 25 сентября  2025 года </t>
  </si>
  <si>
    <t>Информация о результатах сдачи в аренду движимого и недвижжимого имущества муниципальной собственности переданного в хозяйственное ведение муниципальным унитарным предприятиям за первое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</si>
</sst>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9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6"/>
      <name val="Times New Roman"/>
      <family val="1"/>
      <charset val="204"/>
    </font>
    <font>
      <sz val="7.5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66">
    <xf numFmtId="0" fontId="0" fillId="0" borderId="0" xfId="0"/>
    <xf numFmtId="2" fontId="0" fillId="0" borderId="0" xfId="0" applyNumberFormat="1"/>
    <xf numFmtId="0" fontId="1" fillId="0" borderId="0" xfId="0" applyFont="1"/>
    <xf numFmtId="4" fontId="1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0" xfId="0" applyFont="1"/>
    <xf numFmtId="0" fontId="1" fillId="2" borderId="1" xfId="0" applyFont="1" applyFill="1" applyBorder="1" applyAlignment="1">
      <alignment vertical="center" wrapText="1"/>
    </xf>
    <xf numFmtId="0" fontId="14" fillId="0" borderId="0" xfId="0" applyFont="1"/>
    <xf numFmtId="0" fontId="12" fillId="0" borderId="0" xfId="0" applyFont="1"/>
    <xf numFmtId="2" fontId="1" fillId="0" borderId="0" xfId="0" applyNumberFormat="1" applyFont="1" applyAlignment="1">
      <alignment horizontal="righ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/>
    </xf>
    <xf numFmtId="14" fontId="15" fillId="0" borderId="5" xfId="0" applyNumberFormat="1" applyFont="1" applyFill="1" applyBorder="1" applyAlignment="1">
      <alignment horizontal="center"/>
    </xf>
    <xf numFmtId="14" fontId="15" fillId="0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" fillId="0" borderId="1" xfId="0" applyFont="1" applyFill="1" applyBorder="1"/>
    <xf numFmtId="4" fontId="10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" fillId="0" borderId="1" xfId="1" applyFont="1" applyFill="1" applyBorder="1" applyAlignment="1">
      <alignment vertical="center"/>
    </xf>
    <xf numFmtId="0" fontId="12" fillId="0" borderId="0" xfId="0" applyFont="1" applyFill="1"/>
    <xf numFmtId="2" fontId="12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right"/>
    </xf>
    <xf numFmtId="3" fontId="20" fillId="2" borderId="0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4" fontId="6" fillId="4" borderId="8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4" fontId="6" fillId="4" borderId="8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4" fontId="15" fillId="0" borderId="1" xfId="1" applyNumberFormat="1" applyFont="1" applyFill="1" applyBorder="1" applyAlignment="1">
      <alignment horizontal="center" vertical="center"/>
    </xf>
    <xf numFmtId="14" fontId="15" fillId="0" borderId="3" xfId="1" applyNumberFormat="1" applyFont="1" applyFill="1" applyBorder="1" applyAlignment="1">
      <alignment horizontal="center" vertical="center"/>
    </xf>
    <xf numFmtId="14" fontId="15" fillId="0" borderId="4" xfId="1" applyNumberFormat="1" applyFont="1" applyFill="1" applyBorder="1" applyAlignment="1">
      <alignment horizontal="center" vertical="center"/>
    </xf>
    <xf numFmtId="14" fontId="15" fillId="0" borderId="5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0" borderId="3" xfId="1" applyNumberFormat="1" applyFont="1" applyFill="1" applyBorder="1" applyAlignment="1">
      <alignment horizontal="center" vertical="center" wrapText="1"/>
    </xf>
    <xf numFmtId="14" fontId="1" fillId="0" borderId="4" xfId="1" applyNumberFormat="1" applyFont="1" applyFill="1" applyBorder="1" applyAlignment="1">
      <alignment horizontal="center" vertical="center" wrapText="1"/>
    </xf>
    <xf numFmtId="14" fontId="1" fillId="0" borderId="5" xfId="1" applyNumberFormat="1" applyFont="1" applyFill="1" applyBorder="1" applyAlignment="1">
      <alignment horizontal="center" vertical="center" wrapText="1"/>
    </xf>
    <xf numFmtId="14" fontId="1" fillId="0" borderId="3" xfId="1" applyNumberFormat="1" applyFont="1" applyFill="1" applyBorder="1" applyAlignment="1">
      <alignment horizontal="center" vertical="center"/>
    </xf>
    <xf numFmtId="14" fontId="1" fillId="0" borderId="4" xfId="1" applyNumberFormat="1" applyFont="1" applyFill="1" applyBorder="1" applyAlignment="1">
      <alignment horizontal="center" vertical="center"/>
    </xf>
    <xf numFmtId="14" fontId="1" fillId="0" borderId="5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4" fontId="1" fillId="0" borderId="1" xfId="1" applyNumberFormat="1" applyFont="1" applyFill="1" applyBorder="1" applyAlignment="1">
      <alignment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3" xfId="1" applyNumberFormat="1" applyFont="1" applyFill="1" applyBorder="1" applyAlignment="1">
      <alignment vertical="center"/>
    </xf>
    <xf numFmtId="14" fontId="1" fillId="0" borderId="4" xfId="1" applyNumberFormat="1" applyFont="1" applyFill="1" applyBorder="1" applyAlignment="1">
      <alignment vertical="center"/>
    </xf>
    <xf numFmtId="14" fontId="1" fillId="0" borderId="5" xfId="1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" fontId="6" fillId="5" borderId="6" xfId="0" applyNumberFormat="1" applyFont="1" applyFill="1" applyBorder="1" applyAlignment="1">
      <alignment horizontal="center" vertical="center"/>
    </xf>
    <xf numFmtId="4" fontId="6" fillId="5" borderId="7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4" fontId="15" fillId="0" borderId="6" xfId="1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/>
    </xf>
    <xf numFmtId="2" fontId="15" fillId="0" borderId="4" xfId="0" applyNumberFormat="1" applyFont="1" applyFill="1" applyBorder="1" applyAlignment="1">
      <alignment horizontal="center"/>
    </xf>
    <xf numFmtId="2" fontId="15" fillId="0" borderId="5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7"/>
  <sheetViews>
    <sheetView workbookViewId="0">
      <selection activeCell="I31" sqref="I31"/>
    </sheetView>
  </sheetViews>
  <sheetFormatPr defaultRowHeight="13.2" x14ac:dyDescent="0.25"/>
  <cols>
    <col min="7" max="7" width="9.5546875" bestFit="1" customWidth="1"/>
    <col min="9" max="9" width="9.5546875" bestFit="1" customWidth="1"/>
  </cols>
  <sheetData>
    <row r="3" spans="6:9" x14ac:dyDescent="0.25">
      <c r="F3" s="1"/>
      <c r="G3" s="1"/>
      <c r="I3" s="1"/>
    </row>
    <row r="4" spans="6:9" x14ac:dyDescent="0.25">
      <c r="F4" s="1"/>
    </row>
    <row r="5" spans="6:9" x14ac:dyDescent="0.25">
      <c r="F5" s="1"/>
    </row>
    <row r="6" spans="6:9" x14ac:dyDescent="0.25">
      <c r="F6" s="1"/>
    </row>
    <row r="7" spans="6:9" x14ac:dyDescent="0.25">
      <c r="F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7"/>
  <sheetViews>
    <sheetView tabSelected="1" showWhiteSpace="0" view="pageBreakPreview" zoomScale="60" zoomScaleNormal="90" workbookViewId="0">
      <selection activeCell="A7" sqref="A7:AB7"/>
    </sheetView>
  </sheetViews>
  <sheetFormatPr defaultRowHeight="13.2" x14ac:dyDescent="0.25"/>
  <cols>
    <col min="1" max="1" width="3.88671875" customWidth="1"/>
    <col min="2" max="2" width="12.88671875" customWidth="1"/>
    <col min="3" max="3" width="12.44140625" customWidth="1"/>
    <col min="4" max="4" width="9.6640625" customWidth="1"/>
    <col min="5" max="5" width="12.44140625" customWidth="1"/>
    <col min="6" max="6" width="9.88671875" customWidth="1"/>
    <col min="7" max="7" width="15" customWidth="1"/>
    <col min="8" max="8" width="8.44140625" customWidth="1"/>
    <col min="9" max="10" width="9" customWidth="1"/>
    <col min="11" max="11" width="8.88671875" customWidth="1"/>
    <col min="12" max="12" width="9" customWidth="1"/>
    <col min="13" max="13" width="11.88671875" customWidth="1"/>
    <col min="14" max="14" width="11" bestFit="1" customWidth="1"/>
    <col min="15" max="15" width="11.33203125" bestFit="1" customWidth="1"/>
    <col min="16" max="16" width="8.44140625" style="14" customWidth="1"/>
    <col min="17" max="17" width="7.88671875" style="14" bestFit="1" customWidth="1"/>
    <col min="18" max="18" width="7.33203125" hidden="1" customWidth="1"/>
    <col min="19" max="19" width="12.109375" customWidth="1"/>
    <col min="20" max="20" width="11.6640625" customWidth="1"/>
    <col min="21" max="22" width="11.5546875" customWidth="1"/>
    <col min="23" max="23" width="12" customWidth="1"/>
    <col min="24" max="24" width="11.5546875" customWidth="1"/>
    <col min="25" max="25" width="12.6640625" customWidth="1"/>
    <col min="26" max="26" width="10.5546875" customWidth="1"/>
    <col min="27" max="27" width="11.44140625" bestFit="1" customWidth="1"/>
    <col min="28" max="28" width="5.6640625" customWidth="1"/>
    <col min="29" max="29" width="5.44140625" customWidth="1"/>
    <col min="30" max="30" width="12.33203125" style="22" customWidth="1"/>
  </cols>
  <sheetData>
    <row r="1" spans="1:30" ht="15.6" x14ac:dyDescent="0.3">
      <c r="AC1" s="200" t="s">
        <v>113</v>
      </c>
      <c r="AD1" s="201"/>
    </row>
    <row r="2" spans="1:30" ht="18" x14ac:dyDescent="0.3">
      <c r="AC2" s="96"/>
      <c r="AD2" s="97" t="s">
        <v>495</v>
      </c>
    </row>
    <row r="3" spans="1:30" ht="18" x14ac:dyDescent="0.3">
      <c r="AC3" s="96"/>
      <c r="AD3" s="97" t="s">
        <v>496</v>
      </c>
    </row>
    <row r="4" spans="1:30" ht="18" x14ac:dyDescent="0.3">
      <c r="AC4" s="96"/>
      <c r="AD4" s="97" t="s">
        <v>497</v>
      </c>
    </row>
    <row r="7" spans="1:30" ht="15.6" x14ac:dyDescent="0.3">
      <c r="A7" s="202" t="s">
        <v>498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</row>
    <row r="8" spans="1:30" ht="15.6" x14ac:dyDescent="0.25">
      <c r="A8" s="2"/>
      <c r="B8" s="17"/>
      <c r="C8" s="2"/>
      <c r="D8" s="2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13"/>
      <c r="Q8" s="13"/>
      <c r="R8" s="6"/>
      <c r="S8" s="26"/>
      <c r="T8" s="26"/>
      <c r="U8" s="26"/>
      <c r="V8" s="6"/>
      <c r="W8" s="6"/>
      <c r="X8" s="6"/>
      <c r="Y8" s="6"/>
      <c r="Z8" s="6"/>
      <c r="AA8" s="6"/>
      <c r="AB8" s="6"/>
      <c r="AC8" s="6"/>
      <c r="AD8" s="18" t="s">
        <v>8</v>
      </c>
    </row>
    <row r="9" spans="1:30" ht="30.75" customHeight="1" x14ac:dyDescent="0.25">
      <c r="A9" s="137" t="s">
        <v>118</v>
      </c>
      <c r="B9" s="137" t="s">
        <v>119</v>
      </c>
      <c r="C9" s="137" t="s">
        <v>0</v>
      </c>
      <c r="D9" s="137" t="s">
        <v>120</v>
      </c>
      <c r="E9" s="137" t="s">
        <v>121</v>
      </c>
      <c r="F9" s="137" t="s">
        <v>122</v>
      </c>
      <c r="G9" s="137" t="s">
        <v>123</v>
      </c>
      <c r="H9" s="137" t="s">
        <v>124</v>
      </c>
      <c r="I9" s="137" t="s">
        <v>125</v>
      </c>
      <c r="J9" s="137" t="s">
        <v>126</v>
      </c>
      <c r="K9" s="137" t="s">
        <v>2</v>
      </c>
      <c r="L9" s="137"/>
      <c r="M9" s="137" t="s">
        <v>143</v>
      </c>
      <c r="N9" s="137"/>
      <c r="O9" s="137"/>
      <c r="P9" s="137" t="s">
        <v>57</v>
      </c>
      <c r="Q9" s="137" t="s">
        <v>127</v>
      </c>
      <c r="R9" s="15"/>
      <c r="S9" s="98" t="s">
        <v>128</v>
      </c>
      <c r="T9" s="98"/>
      <c r="U9" s="98"/>
      <c r="V9" s="137" t="s">
        <v>129</v>
      </c>
      <c r="W9" s="137"/>
      <c r="X9" s="137"/>
      <c r="Y9" s="137" t="s">
        <v>130</v>
      </c>
      <c r="Z9" s="137"/>
      <c r="AA9" s="137"/>
      <c r="AB9" s="137" t="s">
        <v>73</v>
      </c>
      <c r="AC9" s="137" t="s">
        <v>75</v>
      </c>
      <c r="AD9" s="137" t="s">
        <v>74</v>
      </c>
    </row>
    <row r="10" spans="1:30" ht="27" customHeight="1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 t="s">
        <v>131</v>
      </c>
      <c r="N10" s="137" t="s">
        <v>132</v>
      </c>
      <c r="O10" s="137"/>
      <c r="P10" s="137"/>
      <c r="Q10" s="137"/>
      <c r="R10" s="43"/>
      <c r="S10" s="98" t="s">
        <v>133</v>
      </c>
      <c r="T10" s="98" t="s">
        <v>132</v>
      </c>
      <c r="U10" s="98"/>
      <c r="V10" s="137" t="s">
        <v>134</v>
      </c>
      <c r="W10" s="137" t="s">
        <v>132</v>
      </c>
      <c r="X10" s="137"/>
      <c r="Y10" s="137" t="s">
        <v>135</v>
      </c>
      <c r="Z10" s="137" t="s">
        <v>132</v>
      </c>
      <c r="AA10" s="137"/>
      <c r="AB10" s="137"/>
      <c r="AC10" s="137"/>
      <c r="AD10" s="137"/>
    </row>
    <row r="11" spans="1:30" ht="99" customHeight="1" x14ac:dyDescent="0.25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42" t="s">
        <v>136</v>
      </c>
      <c r="L11" s="42" t="s">
        <v>1</v>
      </c>
      <c r="M11" s="137"/>
      <c r="N11" s="42" t="s">
        <v>137</v>
      </c>
      <c r="O11" s="42" t="s">
        <v>138</v>
      </c>
      <c r="P11" s="137"/>
      <c r="Q11" s="137"/>
      <c r="R11" s="43"/>
      <c r="S11" s="98"/>
      <c r="T11" s="41" t="s">
        <v>139</v>
      </c>
      <c r="U11" s="41" t="s">
        <v>140</v>
      </c>
      <c r="V11" s="137"/>
      <c r="W11" s="42" t="s">
        <v>141</v>
      </c>
      <c r="X11" s="42" t="s">
        <v>142</v>
      </c>
      <c r="Y11" s="137"/>
      <c r="Z11" s="42" t="s">
        <v>396</v>
      </c>
      <c r="AA11" s="42" t="s">
        <v>397</v>
      </c>
      <c r="AB11" s="137"/>
      <c r="AC11" s="137"/>
      <c r="AD11" s="137"/>
    </row>
    <row r="12" spans="1:30" ht="12.75" customHeight="1" x14ac:dyDescent="0.2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4">
        <v>16</v>
      </c>
      <c r="Q12" s="45">
        <v>17</v>
      </c>
      <c r="R12" s="45"/>
      <c r="S12" s="27">
        <v>18</v>
      </c>
      <c r="T12" s="27">
        <v>19</v>
      </c>
      <c r="U12" s="27">
        <v>20</v>
      </c>
      <c r="V12" s="44">
        <v>21</v>
      </c>
      <c r="W12" s="27">
        <v>22</v>
      </c>
      <c r="X12" s="27">
        <v>23</v>
      </c>
      <c r="Y12" s="44">
        <v>24</v>
      </c>
      <c r="Z12" s="44">
        <v>25</v>
      </c>
      <c r="AA12" s="44">
        <v>26</v>
      </c>
      <c r="AB12" s="44">
        <v>27</v>
      </c>
      <c r="AC12" s="44">
        <v>28</v>
      </c>
      <c r="AD12" s="19">
        <v>29</v>
      </c>
    </row>
    <row r="13" spans="1:30" ht="13.2" customHeight="1" x14ac:dyDescent="0.25">
      <c r="A13" s="231"/>
      <c r="B13" s="229" t="s">
        <v>144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7">
        <f>N13+O13</f>
        <v>277760.34000000003</v>
      </c>
      <c r="N13" s="8">
        <f>N18+N223+N233+N358</f>
        <v>64334.490000000005</v>
      </c>
      <c r="O13" s="8">
        <f>O18+O223+O233+O358</f>
        <v>213425.85</v>
      </c>
      <c r="P13" s="232"/>
      <c r="Q13" s="48" t="s">
        <v>4</v>
      </c>
      <c r="R13" s="10"/>
      <c r="S13" s="7">
        <f t="shared" ref="S13:S26" si="0">T13+U13</f>
        <v>894813.09999999986</v>
      </c>
      <c r="T13" s="28">
        <f>T18+T223+T233+T358+T443+T623+T653</f>
        <v>447407.11999999994</v>
      </c>
      <c r="U13" s="28">
        <f>U18+U223+U233+U358+U443+U623+U653</f>
        <v>447405.98</v>
      </c>
      <c r="V13" s="49">
        <f>X13</f>
        <v>923002.75000000012</v>
      </c>
      <c r="W13" s="8">
        <f>W18+W223+W233+W358+W443+W623+W653</f>
        <v>371405.86</v>
      </c>
      <c r="X13" s="8">
        <f>X18+X223+X233+X358+X443+X623+X653</f>
        <v>923002.75000000012</v>
      </c>
      <c r="Y13" s="7">
        <f t="shared" ref="Y13:Z16" si="1">M13+S13-V13</f>
        <v>249570.68999999983</v>
      </c>
      <c r="Z13" s="7">
        <f t="shared" si="1"/>
        <v>140335.74999999994</v>
      </c>
      <c r="AA13" s="7">
        <f>O13+U13-X13+W13</f>
        <v>109234.93999999983</v>
      </c>
      <c r="AB13" s="44"/>
      <c r="AC13" s="44"/>
      <c r="AD13" s="19"/>
    </row>
    <row r="14" spans="1:30" ht="13.2" customHeight="1" x14ac:dyDescent="0.25">
      <c r="A14" s="231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7">
        <f>N14+O14</f>
        <v>222396.95</v>
      </c>
      <c r="N14" s="8">
        <f t="shared" ref="N14:O14" si="2">N19+N224+N234+N359</f>
        <v>46510.98</v>
      </c>
      <c r="O14" s="8">
        <f t="shared" si="2"/>
        <v>175885.97</v>
      </c>
      <c r="P14" s="232"/>
      <c r="Q14" s="48" t="s">
        <v>5</v>
      </c>
      <c r="R14" s="10"/>
      <c r="S14" s="7">
        <f t="shared" si="0"/>
        <v>930298.49</v>
      </c>
      <c r="T14" s="28">
        <f t="shared" ref="T14:U16" si="3">T19+T224+T234+T359+T444+T624+T654</f>
        <v>465150.22999999992</v>
      </c>
      <c r="U14" s="28">
        <f t="shared" si="3"/>
        <v>465148.26</v>
      </c>
      <c r="V14" s="49">
        <f>X14</f>
        <v>920137.25999999989</v>
      </c>
      <c r="W14" s="8">
        <f t="shared" ref="W14:X16" si="4">W19+W224+W234+W359+W444+W624+W654</f>
        <v>528964.94999999995</v>
      </c>
      <c r="X14" s="8">
        <f t="shared" si="4"/>
        <v>920137.25999999989</v>
      </c>
      <c r="Y14" s="7">
        <f t="shared" si="1"/>
        <v>232558.18000000005</v>
      </c>
      <c r="Z14" s="7">
        <f t="shared" si="1"/>
        <v>-17303.740000000049</v>
      </c>
      <c r="AA14" s="7">
        <f>O14+U14-X14+W14</f>
        <v>249861.92000000004</v>
      </c>
      <c r="AB14" s="44"/>
      <c r="AC14" s="44"/>
      <c r="AD14" s="19"/>
    </row>
    <row r="15" spans="1:30" ht="13.2" customHeight="1" x14ac:dyDescent="0.25">
      <c r="A15" s="231"/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7">
        <f>N15+O15</f>
        <v>222396.95</v>
      </c>
      <c r="N15" s="8">
        <f t="shared" ref="N15:O15" si="5">N20+N225+N235+N360</f>
        <v>48340.68</v>
      </c>
      <c r="O15" s="8">
        <f t="shared" si="5"/>
        <v>174056.27000000002</v>
      </c>
      <c r="P15" s="232"/>
      <c r="Q15" s="48" t="s">
        <v>6</v>
      </c>
      <c r="R15" s="10"/>
      <c r="S15" s="7">
        <f t="shared" si="0"/>
        <v>0</v>
      </c>
      <c r="T15" s="28">
        <f t="shared" si="3"/>
        <v>0</v>
      </c>
      <c r="U15" s="28">
        <f t="shared" si="3"/>
        <v>0</v>
      </c>
      <c r="V15" s="49">
        <f>X15</f>
        <v>0</v>
      </c>
      <c r="W15" s="8">
        <f t="shared" si="4"/>
        <v>0</v>
      </c>
      <c r="X15" s="8">
        <f t="shared" si="4"/>
        <v>0</v>
      </c>
      <c r="Y15" s="7">
        <f t="shared" si="1"/>
        <v>222396.95</v>
      </c>
      <c r="Z15" s="7">
        <f t="shared" si="1"/>
        <v>48340.68</v>
      </c>
      <c r="AA15" s="7">
        <f>O15+U15-X15+W15</f>
        <v>174056.27000000002</v>
      </c>
      <c r="AB15" s="44"/>
      <c r="AC15" s="44"/>
      <c r="AD15" s="19"/>
    </row>
    <row r="16" spans="1:30" ht="13.2" customHeight="1" x14ac:dyDescent="0.25">
      <c r="A16" s="231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7">
        <f>N16+O16</f>
        <v>228509.97000000003</v>
      </c>
      <c r="N16" s="8">
        <f>N21+N226+N236+N361</f>
        <v>51397.180000000008</v>
      </c>
      <c r="O16" s="8">
        <f>O21+O226+O236+O361</f>
        <v>177112.79</v>
      </c>
      <c r="P16" s="232"/>
      <c r="Q16" s="48" t="s">
        <v>7</v>
      </c>
      <c r="R16" s="10"/>
      <c r="S16" s="7">
        <f t="shared" si="0"/>
        <v>0</v>
      </c>
      <c r="T16" s="28">
        <f t="shared" si="3"/>
        <v>0</v>
      </c>
      <c r="U16" s="28">
        <f t="shared" si="3"/>
        <v>0</v>
      </c>
      <c r="V16" s="49">
        <f>X16</f>
        <v>0</v>
      </c>
      <c r="W16" s="8">
        <f t="shared" si="4"/>
        <v>0</v>
      </c>
      <c r="X16" s="8">
        <f t="shared" si="4"/>
        <v>0</v>
      </c>
      <c r="Y16" s="7">
        <f t="shared" si="1"/>
        <v>228509.97000000003</v>
      </c>
      <c r="Z16" s="7">
        <f t="shared" si="1"/>
        <v>51397.180000000008</v>
      </c>
      <c r="AA16" s="7">
        <f>O16+U16-X16+W16</f>
        <v>177112.79</v>
      </c>
      <c r="AB16" s="44"/>
      <c r="AC16" s="44"/>
      <c r="AD16" s="19"/>
    </row>
    <row r="17" spans="1:30" ht="15.6" x14ac:dyDescent="0.25">
      <c r="A17" s="231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33"/>
      <c r="N17" s="233"/>
      <c r="O17" s="233"/>
      <c r="P17" s="232"/>
      <c r="Q17" s="48" t="s">
        <v>144</v>
      </c>
      <c r="R17" s="10"/>
      <c r="S17" s="7">
        <f>T17+U17</f>
        <v>1825111.5899999999</v>
      </c>
      <c r="T17" s="89">
        <f>SUM(T13:T16)</f>
        <v>912557.34999999986</v>
      </c>
      <c r="U17" s="30">
        <f>SUM(U13:U16)</f>
        <v>912554.24</v>
      </c>
      <c r="V17" s="7">
        <f>SUM(V13:V16)</f>
        <v>1843140.01</v>
      </c>
      <c r="W17" s="89">
        <f>SUM(W13:W16)</f>
        <v>900370.80999999994</v>
      </c>
      <c r="X17" s="7">
        <f>SUM(X13:X16)</f>
        <v>1843140.01</v>
      </c>
      <c r="Y17" s="235"/>
      <c r="Z17" s="235"/>
      <c r="AA17" s="235"/>
      <c r="AB17" s="44"/>
      <c r="AC17" s="44"/>
      <c r="AD17" s="19"/>
    </row>
    <row r="18" spans="1:30" s="4" customFormat="1" ht="15.6" customHeight="1" x14ac:dyDescent="0.25">
      <c r="A18" s="234" t="s">
        <v>117</v>
      </c>
      <c r="B18" s="228" t="s">
        <v>114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7">
        <f>N18+O18</f>
        <v>212030.48</v>
      </c>
      <c r="N18" s="30">
        <f>N23+N28+N33+N38+N43+N48+N53+N58+N63+N68+N73+N78+N83+N88+N93+N98+N103+N108+N113+N118+N123+N128+N133+N138+N143+N148+N153+N158+N163+N168+N173+N178+N183+N188+N193+N198+N203+N208+N213</f>
        <v>47831.610000000008</v>
      </c>
      <c r="O18" s="30">
        <f>O23+O28+O33+O38+O43+O48+O53+O58+O63+O68+O73+O78+O83+O88+O93+O98+O103+O108+O113+O118+O123+O128+O133+O138+O143+O148+O153+O158+O163+O168+O173+O178+O183+O188+O193+O198+O203+O208+O213</f>
        <v>164198.87</v>
      </c>
      <c r="P18" s="135"/>
      <c r="Q18" s="48" t="s">
        <v>4</v>
      </c>
      <c r="R18" s="11"/>
      <c r="S18" s="30">
        <f t="shared" si="0"/>
        <v>286071.27999999997</v>
      </c>
      <c r="T18" s="30">
        <f>T23+T28+T33+T38+T43+T48+T53+T58+T63+T68+T73+T78+T83+T88+T93+T98+T103+T108+T113+T118+T123+T128+T133+T138+T143+T148+T153+T158+T163+T168+T173+T178+T183+T188+T193+T198+T203+T208+T213+T218</f>
        <v>143035.87999999998</v>
      </c>
      <c r="U18" s="30">
        <f>U23+U28+U33+U38+U43+U48+U53+U58+U63+U68+U73+U78+U83+U88+U93+U98+U103+U108+U113+U118+U123+U128+U133+U138+U143+U148+U153+U158+U163+U168+U173+U178+U183+U188+U193+U198+U203+U208+U213+U218</f>
        <v>143035.4</v>
      </c>
      <c r="V18" s="50">
        <f>X18</f>
        <v>256490.77999999997</v>
      </c>
      <c r="W18" s="30">
        <f>W23+W28+W33+W38+W43+W48+W53+W58+W63+W68+W73+W78+W83+W88+W93+W98+W103+W108+W113+W118+W123+W128+W133+W138+W143+W148+W153+W158+W163+W168+W173+W178+W183+W188+W193+W198+W203+W208+W213+W218</f>
        <v>143494.82999999999</v>
      </c>
      <c r="X18" s="30">
        <f>X23+X28+X33+X38+X43+X48+X53+X58+X63+X68+X73+X78+X83+X88+X93+X98+X103+X108+X113+X118+X123+X128+X133+X138+X143+X148+X153+X158+X163+X168+X173+X178+X183+X188+X193+X198+X203+X208+X213+X218</f>
        <v>256490.77999999997</v>
      </c>
      <c r="Y18" s="7">
        <f t="shared" ref="Y18:Z21" si="6">M18+S18-V18</f>
        <v>241610.98000000004</v>
      </c>
      <c r="Z18" s="7">
        <f>N18+T18-W18</f>
        <v>47372.66</v>
      </c>
      <c r="AA18" s="7">
        <f>O18+U18-X18+W18</f>
        <v>194238.32000000004</v>
      </c>
      <c r="AB18" s="44"/>
      <c r="AC18" s="44"/>
      <c r="AD18" s="19"/>
    </row>
    <row r="19" spans="1:30" s="4" customFormat="1" ht="15.6" x14ac:dyDescent="0.25">
      <c r="A19" s="234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7">
        <f>N19+O19</f>
        <v>205319.75</v>
      </c>
      <c r="N19" s="30">
        <f t="shared" ref="N19:O19" si="7">N24+N29+N34+N39+N44+N49+N54+N59+N64+N69+N74+N79+N84+N89+N94+N99+N104+N109+N114+N119+N124+N129+N134+N139+N144+N149+N154+N159+N164+N169+N174+N179+N184+N189+N194+N199+N204+N209+N214</f>
        <v>44476.25</v>
      </c>
      <c r="O19" s="30">
        <f t="shared" si="7"/>
        <v>160843.5</v>
      </c>
      <c r="P19" s="135"/>
      <c r="Q19" s="48" t="s">
        <v>5</v>
      </c>
      <c r="R19" s="11"/>
      <c r="S19" s="30">
        <f t="shared" si="0"/>
        <v>283008.87</v>
      </c>
      <c r="T19" s="30">
        <f t="shared" ref="T19:U19" si="8">T24+T29+T34+T39+T44+T49+T54+T59+T64+T69+T74+T79+T84+T89+T94+T99+T104+T109+T114+T119+T124+T129+T134+T139+T144+T149+T154+T159+T164+T169+T174+T179+T184+T189+T194+T199+T204+T209+T214+T219</f>
        <v>141504.64999999997</v>
      </c>
      <c r="U19" s="30">
        <f t="shared" si="8"/>
        <v>141504.22</v>
      </c>
      <c r="V19" s="50">
        <f>X19</f>
        <v>276144.10999999993</v>
      </c>
      <c r="W19" s="30">
        <f t="shared" ref="W19:X21" si="9">W24+W29+W34+W39+W44+W49+W54+W59+W64+W69+W74+W79+W84+W89+W94+W99+W104+W109+W114+W119+W124+W129+W134+W139+W144+W149+W154+W159+W164+W169+W174+W179+W184+W189+W194+W199+W204+W209+W214+W219</f>
        <v>141825.28999999998</v>
      </c>
      <c r="X19" s="30">
        <f t="shared" si="9"/>
        <v>276144.10999999993</v>
      </c>
      <c r="Y19" s="7">
        <f t="shared" si="6"/>
        <v>212184.51000000007</v>
      </c>
      <c r="Z19" s="7">
        <f t="shared" si="6"/>
        <v>44155.609999999986</v>
      </c>
      <c r="AA19" s="7">
        <f>O19+U19-X19+W19</f>
        <v>168028.90000000002</v>
      </c>
      <c r="AB19" s="44"/>
      <c r="AC19" s="44"/>
      <c r="AD19" s="19"/>
    </row>
    <row r="20" spans="1:30" s="4" customFormat="1" ht="15.6" x14ac:dyDescent="0.25">
      <c r="A20" s="234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7">
        <f>N20+O20</f>
        <v>205319.75</v>
      </c>
      <c r="N20" s="30">
        <f t="shared" ref="N20:O20" si="10">N25+N30+N35+N40+N45+N50+N55+N60+N65+N70+N75+N80+N85+N90+N95+N100+N105+N110+N115+N120+N125+N130+N135+N140+N145+N150+N155+N160+N165+N170+N175+N180+N185+N190+N195+N200+N205+N210+N215</f>
        <v>44476.25</v>
      </c>
      <c r="O20" s="30">
        <f t="shared" si="10"/>
        <v>160843.5</v>
      </c>
      <c r="P20" s="135"/>
      <c r="Q20" s="48" t="s">
        <v>6</v>
      </c>
      <c r="R20" s="11"/>
      <c r="S20" s="30">
        <f t="shared" si="0"/>
        <v>0</v>
      </c>
      <c r="T20" s="30">
        <f t="shared" ref="T20:U20" si="11">T25+T30+T35+T40+T45+T50+T55+T60+T65+T70+T75+T80+T85+T90+T95+T100+T105+T110+T115+T120+T125+T130+T135+T140+T145+T150+T155+T160+T165+T170+T175+T180+T185+T190+T195+T200+T205+T210+T215+T220</f>
        <v>0</v>
      </c>
      <c r="U20" s="30">
        <f t="shared" si="11"/>
        <v>0</v>
      </c>
      <c r="V20" s="50">
        <f>X20</f>
        <v>0</v>
      </c>
      <c r="W20" s="30">
        <f t="shared" si="9"/>
        <v>0</v>
      </c>
      <c r="X20" s="30">
        <f t="shared" si="9"/>
        <v>0</v>
      </c>
      <c r="Y20" s="7">
        <f t="shared" si="6"/>
        <v>205319.75</v>
      </c>
      <c r="Z20" s="7">
        <f t="shared" si="6"/>
        <v>44476.25</v>
      </c>
      <c r="AA20" s="7">
        <f>O20+U20-X20+W20</f>
        <v>160843.5</v>
      </c>
      <c r="AB20" s="44"/>
      <c r="AC20" s="44"/>
      <c r="AD20" s="19"/>
    </row>
    <row r="21" spans="1:30" s="4" customFormat="1" ht="15.6" x14ac:dyDescent="0.25">
      <c r="A21" s="234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7">
        <f>N21+O21</f>
        <v>211432.77</v>
      </c>
      <c r="N21" s="30">
        <f t="shared" ref="N21:O21" si="12">N26+N31+N36+N41+N46+N51+N56+N61+N66+N71+N76+N81+N86+N91+N96+N101+N106+N111+N116+N121+N126+N131+N136+N141+N146+N151+N156+N161+N166+N171+N176+N181+N186+N191+N196+N201+N206+N211+N216</f>
        <v>47532.750000000007</v>
      </c>
      <c r="O21" s="30">
        <f t="shared" si="12"/>
        <v>163900.01999999999</v>
      </c>
      <c r="P21" s="135"/>
      <c r="Q21" s="48" t="s">
        <v>7</v>
      </c>
      <c r="R21" s="11"/>
      <c r="S21" s="30">
        <f t="shared" si="0"/>
        <v>0</v>
      </c>
      <c r="T21" s="30">
        <f t="shared" ref="T21:U21" si="13">T26+T31+T36+T41+T46+T51+T56+T61+T66+T71+T76+T81+T86+T91+T96+T101+T106+T111+T116+T121+T126+T131+T136+T141+T146+T151+T156+T161+T166+T171+T176+T181+T186+T191+T196+T201+T206+T211+T216+T221</f>
        <v>0</v>
      </c>
      <c r="U21" s="30">
        <f t="shared" si="13"/>
        <v>0</v>
      </c>
      <c r="V21" s="50">
        <f>X21</f>
        <v>0</v>
      </c>
      <c r="W21" s="30">
        <f t="shared" si="9"/>
        <v>0</v>
      </c>
      <c r="X21" s="30">
        <f t="shared" si="9"/>
        <v>0</v>
      </c>
      <c r="Y21" s="7">
        <f t="shared" si="6"/>
        <v>211432.77</v>
      </c>
      <c r="Z21" s="7">
        <f t="shared" si="6"/>
        <v>47532.750000000007</v>
      </c>
      <c r="AA21" s="7">
        <f>O21+U21-X21+W21</f>
        <v>163900.01999999999</v>
      </c>
      <c r="AB21" s="44"/>
      <c r="AC21" s="44"/>
      <c r="AD21" s="19"/>
    </row>
    <row r="22" spans="1:30" s="4" customFormat="1" ht="15.6" x14ac:dyDescent="0.25">
      <c r="A22" s="234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33"/>
      <c r="N22" s="233"/>
      <c r="O22" s="233"/>
      <c r="P22" s="135"/>
      <c r="Q22" s="48" t="s">
        <v>144</v>
      </c>
      <c r="R22" s="11"/>
      <c r="S22" s="30">
        <f>T22+U22</f>
        <v>569080.14999999991</v>
      </c>
      <c r="T22" s="30">
        <f>SUM(T18:T21)</f>
        <v>284540.52999999991</v>
      </c>
      <c r="U22" s="30">
        <f>SUM(U18:U21)</f>
        <v>284539.62</v>
      </c>
      <c r="V22" s="30">
        <f>SUM(V18:V21)</f>
        <v>532634.8899999999</v>
      </c>
      <c r="W22" s="30">
        <f>SUM(W18:W21)</f>
        <v>285320.12</v>
      </c>
      <c r="X22" s="30">
        <f>SUM(X18:X21)</f>
        <v>532634.8899999999</v>
      </c>
      <c r="Y22" s="235"/>
      <c r="Z22" s="235"/>
      <c r="AA22" s="235"/>
      <c r="AB22" s="44"/>
      <c r="AC22" s="44"/>
      <c r="AD22" s="19"/>
    </row>
    <row r="23" spans="1:30" s="4" customFormat="1" ht="12.75" customHeight="1" x14ac:dyDescent="0.25">
      <c r="A23" s="129">
        <v>1</v>
      </c>
      <c r="B23" s="98" t="s">
        <v>9</v>
      </c>
      <c r="C23" s="98" t="s">
        <v>44</v>
      </c>
      <c r="D23" s="98" t="s">
        <v>68</v>
      </c>
      <c r="E23" s="98" t="s">
        <v>58</v>
      </c>
      <c r="F23" s="98" t="s">
        <v>58</v>
      </c>
      <c r="G23" s="98" t="s">
        <v>145</v>
      </c>
      <c r="H23" s="98" t="s">
        <v>12</v>
      </c>
      <c r="I23" s="129">
        <v>40.700000000000003</v>
      </c>
      <c r="J23" s="129">
        <v>98.89</v>
      </c>
      <c r="K23" s="230">
        <v>44287</v>
      </c>
      <c r="L23" s="230">
        <v>47908</v>
      </c>
      <c r="M23" s="8">
        <f>N23+O23</f>
        <v>0</v>
      </c>
      <c r="N23" s="8">
        <v>2012.41</v>
      </c>
      <c r="O23" s="8">
        <v>-2012.41</v>
      </c>
      <c r="P23" s="143" t="s">
        <v>167</v>
      </c>
      <c r="Q23" s="40" t="s">
        <v>4</v>
      </c>
      <c r="R23" s="51"/>
      <c r="S23" s="28">
        <f t="shared" si="0"/>
        <v>12074.46</v>
      </c>
      <c r="T23" s="28">
        <v>6037.23</v>
      </c>
      <c r="U23" s="29">
        <v>6037.23</v>
      </c>
      <c r="V23" s="29">
        <f>X23</f>
        <v>8049.64</v>
      </c>
      <c r="W23" s="28">
        <v>6037.23</v>
      </c>
      <c r="X23" s="28">
        <v>8049.64</v>
      </c>
      <c r="Y23" s="8">
        <f t="shared" ref="Y23:Z26" si="14">M23+S23-V23</f>
        <v>4024.8199999999988</v>
      </c>
      <c r="Z23" s="8">
        <f t="shared" si="14"/>
        <v>2012.4099999999999</v>
      </c>
      <c r="AA23" s="8">
        <f>O23+U23-X23+W23</f>
        <v>2012.4099999999989</v>
      </c>
      <c r="AB23" s="3" t="s">
        <v>110</v>
      </c>
      <c r="AC23" s="3"/>
      <c r="AD23" s="20"/>
    </row>
    <row r="24" spans="1:30" s="4" customFormat="1" ht="15.6" x14ac:dyDescent="0.25">
      <c r="A24" s="129"/>
      <c r="B24" s="98"/>
      <c r="C24" s="98"/>
      <c r="D24" s="98"/>
      <c r="E24" s="98"/>
      <c r="F24" s="98"/>
      <c r="G24" s="98"/>
      <c r="H24" s="98"/>
      <c r="I24" s="129"/>
      <c r="J24" s="129"/>
      <c r="K24" s="129"/>
      <c r="L24" s="129"/>
      <c r="M24" s="8">
        <f>N24+O24</f>
        <v>0</v>
      </c>
      <c r="N24" s="8">
        <v>2012.41</v>
      </c>
      <c r="O24" s="8">
        <v>-2012.41</v>
      </c>
      <c r="P24" s="143"/>
      <c r="Q24" s="40" t="s">
        <v>5</v>
      </c>
      <c r="R24" s="10"/>
      <c r="S24" s="28">
        <f t="shared" si="0"/>
        <v>12074.46</v>
      </c>
      <c r="T24" s="28">
        <v>6037.23</v>
      </c>
      <c r="U24" s="29">
        <v>6037.23</v>
      </c>
      <c r="V24" s="29">
        <f>X24</f>
        <v>12074.46</v>
      </c>
      <c r="W24" s="28">
        <v>6037.23</v>
      </c>
      <c r="X24" s="28">
        <v>12074.46</v>
      </c>
      <c r="Y24" s="8">
        <f t="shared" si="14"/>
        <v>0</v>
      </c>
      <c r="Z24" s="8">
        <f t="shared" si="14"/>
        <v>2012.4099999999999</v>
      </c>
      <c r="AA24" s="8">
        <f>O24+U24-X24+W24</f>
        <v>-2012.4099999999999</v>
      </c>
      <c r="AB24" s="3"/>
      <c r="AC24" s="3"/>
      <c r="AD24" s="20"/>
    </row>
    <row r="25" spans="1:30" s="4" customFormat="1" ht="15.6" x14ac:dyDescent="0.25">
      <c r="A25" s="129"/>
      <c r="B25" s="98"/>
      <c r="C25" s="98"/>
      <c r="D25" s="98"/>
      <c r="E25" s="98"/>
      <c r="F25" s="98"/>
      <c r="G25" s="98"/>
      <c r="H25" s="98"/>
      <c r="I25" s="129"/>
      <c r="J25" s="129"/>
      <c r="K25" s="129"/>
      <c r="L25" s="129"/>
      <c r="M25" s="8">
        <f>N25+O25</f>
        <v>0</v>
      </c>
      <c r="N25" s="8">
        <v>2012.41</v>
      </c>
      <c r="O25" s="8">
        <v>-2012.41</v>
      </c>
      <c r="P25" s="143"/>
      <c r="Q25" s="40" t="s">
        <v>6</v>
      </c>
      <c r="R25" s="10"/>
      <c r="S25" s="28">
        <f t="shared" si="0"/>
        <v>0</v>
      </c>
      <c r="T25" s="28">
        <v>0</v>
      </c>
      <c r="U25" s="28">
        <v>0</v>
      </c>
      <c r="V25" s="29">
        <f>X25</f>
        <v>0</v>
      </c>
      <c r="W25" s="28">
        <v>0</v>
      </c>
      <c r="X25" s="28">
        <v>0</v>
      </c>
      <c r="Y25" s="8">
        <f t="shared" si="14"/>
        <v>0</v>
      </c>
      <c r="Z25" s="8">
        <f t="shared" si="14"/>
        <v>2012.41</v>
      </c>
      <c r="AA25" s="8">
        <f>O25+U25-X25+W25</f>
        <v>-2012.41</v>
      </c>
      <c r="AB25" s="3"/>
      <c r="AC25" s="3"/>
      <c r="AD25" s="20"/>
    </row>
    <row r="26" spans="1:30" s="4" customFormat="1" ht="15.6" x14ac:dyDescent="0.25">
      <c r="A26" s="129"/>
      <c r="B26" s="98"/>
      <c r="C26" s="98"/>
      <c r="D26" s="98"/>
      <c r="E26" s="98"/>
      <c r="F26" s="98"/>
      <c r="G26" s="98"/>
      <c r="H26" s="98"/>
      <c r="I26" s="129"/>
      <c r="J26" s="129"/>
      <c r="K26" s="129"/>
      <c r="L26" s="129"/>
      <c r="M26" s="8">
        <f>N26+O26</f>
        <v>0</v>
      </c>
      <c r="N26" s="8">
        <v>2012.41</v>
      </c>
      <c r="O26" s="8">
        <v>-2012.41</v>
      </c>
      <c r="P26" s="143"/>
      <c r="Q26" s="40" t="s">
        <v>7</v>
      </c>
      <c r="R26" s="10"/>
      <c r="S26" s="28">
        <f t="shared" si="0"/>
        <v>0</v>
      </c>
      <c r="T26" s="28">
        <v>0</v>
      </c>
      <c r="U26" s="28">
        <v>0</v>
      </c>
      <c r="V26" s="29">
        <f>X26</f>
        <v>0</v>
      </c>
      <c r="W26" s="28">
        <v>0</v>
      </c>
      <c r="X26" s="28">
        <v>0</v>
      </c>
      <c r="Y26" s="8">
        <f t="shared" si="14"/>
        <v>0</v>
      </c>
      <c r="Z26" s="7">
        <f t="shared" si="14"/>
        <v>2012.41</v>
      </c>
      <c r="AA26" s="7">
        <f>O26+U26-X26+W26</f>
        <v>-2012.41</v>
      </c>
      <c r="AB26" s="3"/>
      <c r="AC26" s="3"/>
      <c r="AD26" s="20"/>
    </row>
    <row r="27" spans="1:30" s="4" customFormat="1" ht="15.6" x14ac:dyDescent="0.25">
      <c r="A27" s="129"/>
      <c r="B27" s="98"/>
      <c r="C27" s="98"/>
      <c r="D27" s="98"/>
      <c r="E27" s="98"/>
      <c r="F27" s="98"/>
      <c r="G27" s="98"/>
      <c r="H27" s="98"/>
      <c r="I27" s="129"/>
      <c r="J27" s="129"/>
      <c r="K27" s="129"/>
      <c r="L27" s="129"/>
      <c r="M27" s="123"/>
      <c r="N27" s="123"/>
      <c r="O27" s="123"/>
      <c r="P27" s="143"/>
      <c r="Q27" s="48" t="s">
        <v>3</v>
      </c>
      <c r="R27" s="10"/>
      <c r="S27" s="30">
        <f t="shared" ref="S27:X27" si="15">SUM(S23:S26)</f>
        <v>24148.92</v>
      </c>
      <c r="T27" s="30">
        <f t="shared" si="15"/>
        <v>12074.46</v>
      </c>
      <c r="U27" s="30">
        <f t="shared" si="15"/>
        <v>12074.46</v>
      </c>
      <c r="V27" s="30">
        <f t="shared" si="15"/>
        <v>20124.099999999999</v>
      </c>
      <c r="W27" s="30">
        <f t="shared" si="15"/>
        <v>12074.46</v>
      </c>
      <c r="X27" s="30">
        <f t="shared" si="15"/>
        <v>20124.099999999999</v>
      </c>
      <c r="Y27" s="123"/>
      <c r="Z27" s="123"/>
      <c r="AA27" s="123"/>
      <c r="AB27" s="52"/>
      <c r="AC27" s="52"/>
      <c r="AD27" s="53"/>
    </row>
    <row r="28" spans="1:30" s="4" customFormat="1" ht="12.75" customHeight="1" x14ac:dyDescent="0.25">
      <c r="A28" s="129">
        <v>2</v>
      </c>
      <c r="B28" s="98" t="s">
        <v>9</v>
      </c>
      <c r="C28" s="98" t="s">
        <v>44</v>
      </c>
      <c r="D28" s="98" t="s">
        <v>69</v>
      </c>
      <c r="E28" s="98" t="s">
        <v>58</v>
      </c>
      <c r="F28" s="98" t="s">
        <v>58</v>
      </c>
      <c r="G28" s="98" t="s">
        <v>146</v>
      </c>
      <c r="H28" s="98" t="s">
        <v>12</v>
      </c>
      <c r="I28" s="129">
        <v>35.4</v>
      </c>
      <c r="J28" s="129">
        <v>89.9</v>
      </c>
      <c r="K28" s="230">
        <v>44287</v>
      </c>
      <c r="L28" s="230">
        <v>47908</v>
      </c>
      <c r="M28" s="8">
        <f>N28+O28</f>
        <v>0</v>
      </c>
      <c r="N28" s="8">
        <v>1591.23</v>
      </c>
      <c r="O28" s="8">
        <v>-1591.23</v>
      </c>
      <c r="P28" s="143" t="s">
        <v>60</v>
      </c>
      <c r="Q28" s="40" t="s">
        <v>4</v>
      </c>
      <c r="R28" s="51"/>
      <c r="S28" s="28">
        <f>T28+U28</f>
        <v>9547.3799999999992</v>
      </c>
      <c r="T28" s="28">
        <v>4773.6899999999996</v>
      </c>
      <c r="U28" s="54">
        <v>4773.6899999999996</v>
      </c>
      <c r="V28" s="29">
        <f>X28</f>
        <v>6364.92</v>
      </c>
      <c r="W28" s="28">
        <v>4773.6899999999996</v>
      </c>
      <c r="X28" s="28">
        <v>6364.92</v>
      </c>
      <c r="Y28" s="8">
        <f t="shared" ref="Y28:Z31" si="16">M28+S28-V28</f>
        <v>3182.4599999999991</v>
      </c>
      <c r="Z28" s="8">
        <f t="shared" si="16"/>
        <v>1591.2300000000005</v>
      </c>
      <c r="AA28" s="8">
        <f>O28+U28-X28+W28</f>
        <v>1591.2299999999991</v>
      </c>
      <c r="AB28" s="3" t="s">
        <v>110</v>
      </c>
      <c r="AC28" s="3"/>
      <c r="AD28" s="20"/>
    </row>
    <row r="29" spans="1:30" s="4" customFormat="1" ht="15.6" x14ac:dyDescent="0.25">
      <c r="A29" s="129"/>
      <c r="B29" s="98"/>
      <c r="C29" s="98"/>
      <c r="D29" s="98"/>
      <c r="E29" s="98"/>
      <c r="F29" s="98"/>
      <c r="G29" s="98"/>
      <c r="H29" s="98"/>
      <c r="I29" s="129"/>
      <c r="J29" s="129"/>
      <c r="K29" s="129"/>
      <c r="L29" s="129"/>
      <c r="M29" s="8">
        <f>N29+O29</f>
        <v>0</v>
      </c>
      <c r="N29" s="8">
        <v>1591.23</v>
      </c>
      <c r="O29" s="8">
        <v>-1591.23</v>
      </c>
      <c r="P29" s="143"/>
      <c r="Q29" s="40" t="s">
        <v>5</v>
      </c>
      <c r="R29" s="10"/>
      <c r="S29" s="28">
        <f>T29+U29</f>
        <v>9547.3799999999992</v>
      </c>
      <c r="T29" s="28">
        <v>4773.6899999999996</v>
      </c>
      <c r="U29" s="54">
        <v>4773.6899999999996</v>
      </c>
      <c r="V29" s="29">
        <f>X29</f>
        <v>9547.3799999999992</v>
      </c>
      <c r="W29" s="28">
        <v>4773.6899999999996</v>
      </c>
      <c r="X29" s="28">
        <v>9547.3799999999992</v>
      </c>
      <c r="Y29" s="8">
        <f t="shared" si="16"/>
        <v>0</v>
      </c>
      <c r="Z29" s="8">
        <f t="shared" si="16"/>
        <v>1591.2300000000005</v>
      </c>
      <c r="AA29" s="8">
        <f>O29+U29-X29+W29</f>
        <v>-1591.2300000000005</v>
      </c>
      <c r="AB29" s="3"/>
      <c r="AC29" s="3"/>
      <c r="AD29" s="20"/>
    </row>
    <row r="30" spans="1:30" s="4" customFormat="1" ht="15.6" x14ac:dyDescent="0.25">
      <c r="A30" s="129"/>
      <c r="B30" s="98"/>
      <c r="C30" s="98"/>
      <c r="D30" s="98"/>
      <c r="E30" s="98"/>
      <c r="F30" s="98"/>
      <c r="G30" s="98"/>
      <c r="H30" s="98"/>
      <c r="I30" s="129"/>
      <c r="J30" s="129"/>
      <c r="K30" s="129"/>
      <c r="L30" s="129"/>
      <c r="M30" s="8">
        <f>N30+O30</f>
        <v>0</v>
      </c>
      <c r="N30" s="8">
        <v>1591.23</v>
      </c>
      <c r="O30" s="8">
        <v>-1591.23</v>
      </c>
      <c r="P30" s="143"/>
      <c r="Q30" s="40" t="s">
        <v>6</v>
      </c>
      <c r="R30" s="10"/>
      <c r="S30" s="28">
        <f>T30+U30</f>
        <v>0</v>
      </c>
      <c r="T30" s="28">
        <v>0</v>
      </c>
      <c r="U30" s="28">
        <v>0</v>
      </c>
      <c r="V30" s="29">
        <f>X30</f>
        <v>0</v>
      </c>
      <c r="W30" s="28">
        <v>0</v>
      </c>
      <c r="X30" s="28">
        <v>0</v>
      </c>
      <c r="Y30" s="8">
        <f t="shared" si="16"/>
        <v>0</v>
      </c>
      <c r="Z30" s="8">
        <f t="shared" si="16"/>
        <v>1591.23</v>
      </c>
      <c r="AA30" s="8">
        <f>O30+U30-X30+W30</f>
        <v>-1591.23</v>
      </c>
      <c r="AB30" s="3"/>
      <c r="AC30" s="3"/>
      <c r="AD30" s="20"/>
    </row>
    <row r="31" spans="1:30" s="4" customFormat="1" ht="15.6" x14ac:dyDescent="0.25">
      <c r="A31" s="129"/>
      <c r="B31" s="98"/>
      <c r="C31" s="98"/>
      <c r="D31" s="98"/>
      <c r="E31" s="98"/>
      <c r="F31" s="98"/>
      <c r="G31" s="98"/>
      <c r="H31" s="98"/>
      <c r="I31" s="129"/>
      <c r="J31" s="129"/>
      <c r="K31" s="129"/>
      <c r="L31" s="129"/>
      <c r="M31" s="8">
        <f>N31+O31</f>
        <v>0</v>
      </c>
      <c r="N31" s="8">
        <v>1591.23</v>
      </c>
      <c r="O31" s="8">
        <v>-1591.23</v>
      </c>
      <c r="P31" s="143"/>
      <c r="Q31" s="40" t="s">
        <v>7</v>
      </c>
      <c r="R31" s="10"/>
      <c r="S31" s="28">
        <f>T31+U31</f>
        <v>0</v>
      </c>
      <c r="T31" s="28">
        <v>0</v>
      </c>
      <c r="U31" s="28">
        <v>0</v>
      </c>
      <c r="V31" s="29">
        <f>X31</f>
        <v>0</v>
      </c>
      <c r="W31" s="28">
        <v>0</v>
      </c>
      <c r="X31" s="28">
        <v>0</v>
      </c>
      <c r="Y31" s="7">
        <f t="shared" si="16"/>
        <v>0</v>
      </c>
      <c r="Z31" s="7">
        <f t="shared" si="16"/>
        <v>1591.23</v>
      </c>
      <c r="AA31" s="7">
        <f>O31+U31-X31+W31</f>
        <v>-1591.23</v>
      </c>
      <c r="AB31" s="3"/>
      <c r="AC31" s="3"/>
      <c r="AD31" s="20"/>
    </row>
    <row r="32" spans="1:30" s="4" customFormat="1" ht="15.6" x14ac:dyDescent="0.25">
      <c r="A32" s="129"/>
      <c r="B32" s="98"/>
      <c r="C32" s="98"/>
      <c r="D32" s="98"/>
      <c r="E32" s="98"/>
      <c r="F32" s="98"/>
      <c r="G32" s="98"/>
      <c r="H32" s="98"/>
      <c r="I32" s="129"/>
      <c r="J32" s="129"/>
      <c r="K32" s="129"/>
      <c r="L32" s="129"/>
      <c r="M32" s="123"/>
      <c r="N32" s="123"/>
      <c r="O32" s="123"/>
      <c r="P32" s="143"/>
      <c r="Q32" s="48" t="s">
        <v>3</v>
      </c>
      <c r="R32" s="10"/>
      <c r="S32" s="30">
        <f t="shared" ref="S32:X32" si="17">SUM(S28:S31)</f>
        <v>19094.759999999998</v>
      </c>
      <c r="T32" s="30">
        <f t="shared" si="17"/>
        <v>9547.3799999999992</v>
      </c>
      <c r="U32" s="30">
        <f t="shared" si="17"/>
        <v>9547.3799999999992</v>
      </c>
      <c r="V32" s="30">
        <f t="shared" si="17"/>
        <v>15912.3</v>
      </c>
      <c r="W32" s="30">
        <f t="shared" si="17"/>
        <v>9547.3799999999992</v>
      </c>
      <c r="X32" s="30">
        <f t="shared" si="17"/>
        <v>15912.3</v>
      </c>
      <c r="Y32" s="123"/>
      <c r="Z32" s="123"/>
      <c r="AA32" s="123"/>
      <c r="AB32" s="52"/>
      <c r="AC32" s="52"/>
      <c r="AD32" s="53"/>
    </row>
    <row r="33" spans="1:30" s="4" customFormat="1" ht="12.75" customHeight="1" x14ac:dyDescent="0.25">
      <c r="A33" s="129">
        <v>3</v>
      </c>
      <c r="B33" s="98" t="s">
        <v>9</v>
      </c>
      <c r="C33" s="98" t="s">
        <v>44</v>
      </c>
      <c r="D33" s="98" t="s">
        <v>70</v>
      </c>
      <c r="E33" s="98" t="s">
        <v>58</v>
      </c>
      <c r="F33" s="98" t="s">
        <v>58</v>
      </c>
      <c r="G33" s="98" t="s">
        <v>147</v>
      </c>
      <c r="H33" s="98" t="s">
        <v>12</v>
      </c>
      <c r="I33" s="129">
        <v>47.7</v>
      </c>
      <c r="J33" s="129">
        <f>4288.23/I33</f>
        <v>89.899999999999991</v>
      </c>
      <c r="K33" s="230">
        <v>44287</v>
      </c>
      <c r="L33" s="230">
        <v>47908</v>
      </c>
      <c r="M33" s="8">
        <f>N33+O33</f>
        <v>0</v>
      </c>
      <c r="N33" s="8">
        <v>2144.12</v>
      </c>
      <c r="O33" s="8">
        <v>-2144.12</v>
      </c>
      <c r="P33" s="143" t="s">
        <v>60</v>
      </c>
      <c r="Q33" s="40" t="s">
        <v>4</v>
      </c>
      <c r="R33" s="51"/>
      <c r="S33" s="28">
        <f>T33+U33</f>
        <v>12864.689999999999</v>
      </c>
      <c r="T33" s="28">
        <v>6432.36</v>
      </c>
      <c r="U33" s="29">
        <v>6432.33</v>
      </c>
      <c r="V33" s="29">
        <f>X33</f>
        <v>8576.4599999999991</v>
      </c>
      <c r="W33" s="28">
        <v>6432.36</v>
      </c>
      <c r="X33" s="28">
        <v>8576.4599999999991</v>
      </c>
      <c r="Y33" s="8">
        <f t="shared" ref="Y33:Z36" si="18">M33+S33-V33</f>
        <v>4288.2299999999996</v>
      </c>
      <c r="Z33" s="8">
        <f t="shared" si="18"/>
        <v>2144.12</v>
      </c>
      <c r="AA33" s="8">
        <f>O33+U33-X33+W33</f>
        <v>2144.1100000000006</v>
      </c>
      <c r="AB33" s="3" t="s">
        <v>110</v>
      </c>
      <c r="AC33" s="3"/>
      <c r="AD33" s="20"/>
    </row>
    <row r="34" spans="1:30" s="4" customFormat="1" ht="15.6" x14ac:dyDescent="0.25">
      <c r="A34" s="129"/>
      <c r="B34" s="98"/>
      <c r="C34" s="98"/>
      <c r="D34" s="98"/>
      <c r="E34" s="98"/>
      <c r="F34" s="98"/>
      <c r="G34" s="98"/>
      <c r="H34" s="98"/>
      <c r="I34" s="129"/>
      <c r="J34" s="129"/>
      <c r="K34" s="129"/>
      <c r="L34" s="129"/>
      <c r="M34" s="8">
        <f>N34+O34</f>
        <v>0</v>
      </c>
      <c r="N34" s="8">
        <v>2144.12</v>
      </c>
      <c r="O34" s="8">
        <v>-2144.12</v>
      </c>
      <c r="P34" s="143"/>
      <c r="Q34" s="40" t="s">
        <v>5</v>
      </c>
      <c r="R34" s="10"/>
      <c r="S34" s="28">
        <f>T34+U34</f>
        <v>12864.689999999999</v>
      </c>
      <c r="T34" s="28">
        <v>6432.36</v>
      </c>
      <c r="U34" s="29">
        <v>6432.33</v>
      </c>
      <c r="V34" s="29">
        <f>X34</f>
        <v>12864.69</v>
      </c>
      <c r="W34" s="28">
        <v>6432.36</v>
      </c>
      <c r="X34" s="28">
        <v>12864.69</v>
      </c>
      <c r="Y34" s="8">
        <f t="shared" si="18"/>
        <v>0</v>
      </c>
      <c r="Z34" s="8">
        <f t="shared" si="18"/>
        <v>2144.12</v>
      </c>
      <c r="AA34" s="8">
        <f>O34+U34-X34+W34</f>
        <v>-2144.12</v>
      </c>
      <c r="AB34" s="3"/>
      <c r="AC34" s="3"/>
      <c r="AD34" s="20"/>
    </row>
    <row r="35" spans="1:30" s="4" customFormat="1" ht="15.6" x14ac:dyDescent="0.25">
      <c r="A35" s="129"/>
      <c r="B35" s="98"/>
      <c r="C35" s="98"/>
      <c r="D35" s="98"/>
      <c r="E35" s="98"/>
      <c r="F35" s="98"/>
      <c r="G35" s="98"/>
      <c r="H35" s="98"/>
      <c r="I35" s="129"/>
      <c r="J35" s="129"/>
      <c r="K35" s="129"/>
      <c r="L35" s="129"/>
      <c r="M35" s="8">
        <f>N35+O35</f>
        <v>0</v>
      </c>
      <c r="N35" s="8">
        <v>2144.12</v>
      </c>
      <c r="O35" s="8">
        <v>-2144.12</v>
      </c>
      <c r="P35" s="143"/>
      <c r="Q35" s="40" t="s">
        <v>6</v>
      </c>
      <c r="R35" s="10"/>
      <c r="S35" s="28">
        <f>T35+U35</f>
        <v>0</v>
      </c>
      <c r="T35" s="28">
        <v>0</v>
      </c>
      <c r="U35" s="28">
        <v>0</v>
      </c>
      <c r="V35" s="29">
        <f>X35</f>
        <v>0</v>
      </c>
      <c r="W35" s="28">
        <v>0</v>
      </c>
      <c r="X35" s="28">
        <v>0</v>
      </c>
      <c r="Y35" s="8">
        <f t="shared" si="18"/>
        <v>0</v>
      </c>
      <c r="Z35" s="8">
        <f t="shared" si="18"/>
        <v>2144.12</v>
      </c>
      <c r="AA35" s="8">
        <f>O35+U35-X35+W35</f>
        <v>-2144.12</v>
      </c>
      <c r="AB35" s="3"/>
      <c r="AC35" s="3"/>
      <c r="AD35" s="20"/>
    </row>
    <row r="36" spans="1:30" s="4" customFormat="1" ht="15.6" x14ac:dyDescent="0.25">
      <c r="A36" s="129"/>
      <c r="B36" s="98"/>
      <c r="C36" s="98"/>
      <c r="D36" s="98"/>
      <c r="E36" s="98"/>
      <c r="F36" s="98"/>
      <c r="G36" s="98"/>
      <c r="H36" s="98"/>
      <c r="I36" s="129"/>
      <c r="J36" s="129"/>
      <c r="K36" s="129"/>
      <c r="L36" s="129"/>
      <c r="M36" s="8">
        <f>N36+O36</f>
        <v>0</v>
      </c>
      <c r="N36" s="8">
        <v>2144.12</v>
      </c>
      <c r="O36" s="8">
        <v>-2144.12</v>
      </c>
      <c r="P36" s="143"/>
      <c r="Q36" s="40" t="s">
        <v>7</v>
      </c>
      <c r="R36" s="10"/>
      <c r="S36" s="28">
        <f>T36+U36</f>
        <v>0</v>
      </c>
      <c r="T36" s="28">
        <v>0</v>
      </c>
      <c r="U36" s="28">
        <v>0</v>
      </c>
      <c r="V36" s="29">
        <f>X36</f>
        <v>0</v>
      </c>
      <c r="W36" s="28">
        <v>0</v>
      </c>
      <c r="X36" s="28">
        <v>0</v>
      </c>
      <c r="Y36" s="7">
        <f t="shared" si="18"/>
        <v>0</v>
      </c>
      <c r="Z36" s="7">
        <f t="shared" si="18"/>
        <v>2144.12</v>
      </c>
      <c r="AA36" s="7">
        <f>O36+U36-X36+W36</f>
        <v>-2144.12</v>
      </c>
      <c r="AB36" s="3"/>
      <c r="AC36" s="3"/>
      <c r="AD36" s="20"/>
    </row>
    <row r="37" spans="1:30" s="4" customFormat="1" ht="15.6" x14ac:dyDescent="0.25">
      <c r="A37" s="129"/>
      <c r="B37" s="98"/>
      <c r="C37" s="98"/>
      <c r="D37" s="98"/>
      <c r="E37" s="98"/>
      <c r="F37" s="98"/>
      <c r="G37" s="98"/>
      <c r="H37" s="98"/>
      <c r="I37" s="129"/>
      <c r="J37" s="129"/>
      <c r="K37" s="129"/>
      <c r="L37" s="129"/>
      <c r="M37" s="123"/>
      <c r="N37" s="123"/>
      <c r="O37" s="123"/>
      <c r="P37" s="143"/>
      <c r="Q37" s="48" t="s">
        <v>3</v>
      </c>
      <c r="R37" s="10"/>
      <c r="S37" s="30">
        <f t="shared" ref="S37:X37" si="19">SUM(S33:S36)</f>
        <v>25729.379999999997</v>
      </c>
      <c r="T37" s="30">
        <f t="shared" si="19"/>
        <v>12864.72</v>
      </c>
      <c r="U37" s="30">
        <f t="shared" si="19"/>
        <v>12864.66</v>
      </c>
      <c r="V37" s="30">
        <f t="shared" si="19"/>
        <v>21441.15</v>
      </c>
      <c r="W37" s="30">
        <f t="shared" si="19"/>
        <v>12864.72</v>
      </c>
      <c r="X37" s="30">
        <f t="shared" si="19"/>
        <v>21441.15</v>
      </c>
      <c r="Y37" s="123"/>
      <c r="Z37" s="123"/>
      <c r="AA37" s="123"/>
      <c r="AB37" s="52"/>
      <c r="AC37" s="52"/>
      <c r="AD37" s="53"/>
    </row>
    <row r="38" spans="1:30" s="4" customFormat="1" ht="12.75" customHeight="1" x14ac:dyDescent="0.25">
      <c r="A38" s="129">
        <v>4</v>
      </c>
      <c r="B38" s="98" t="s">
        <v>9</v>
      </c>
      <c r="C38" s="98" t="s">
        <v>44</v>
      </c>
      <c r="D38" s="98" t="s">
        <v>71</v>
      </c>
      <c r="E38" s="98" t="s">
        <v>58</v>
      </c>
      <c r="F38" s="98" t="s">
        <v>58</v>
      </c>
      <c r="G38" s="98" t="s">
        <v>148</v>
      </c>
      <c r="H38" s="98" t="s">
        <v>12</v>
      </c>
      <c r="I38" s="129">
        <v>54.5</v>
      </c>
      <c r="J38" s="129">
        <f>5879.46/I38</f>
        <v>107.88</v>
      </c>
      <c r="K38" s="230">
        <v>44287</v>
      </c>
      <c r="L38" s="230">
        <v>47908</v>
      </c>
      <c r="M38" s="8">
        <f>N38+O38</f>
        <v>0</v>
      </c>
      <c r="N38" s="8">
        <v>2939.73</v>
      </c>
      <c r="O38" s="8">
        <v>-2939.73</v>
      </c>
      <c r="P38" s="143" t="s">
        <v>60</v>
      </c>
      <c r="Q38" s="40" t="s">
        <v>4</v>
      </c>
      <c r="R38" s="51"/>
      <c r="S38" s="28">
        <f>T38+U38</f>
        <v>17638.38</v>
      </c>
      <c r="T38" s="28">
        <v>8819.19</v>
      </c>
      <c r="U38" s="29">
        <v>8819.19</v>
      </c>
      <c r="V38" s="29">
        <f>X38</f>
        <v>11758.92</v>
      </c>
      <c r="W38" s="28">
        <v>8819.19</v>
      </c>
      <c r="X38" s="28">
        <v>11758.92</v>
      </c>
      <c r="Y38" s="8">
        <f t="shared" ref="Y38:Z41" si="20">M38+S38-V38</f>
        <v>5879.4600000000009</v>
      </c>
      <c r="Z38" s="8">
        <f t="shared" si="20"/>
        <v>2939.7299999999996</v>
      </c>
      <c r="AA38" s="8">
        <f>O38+U38-X38+W38</f>
        <v>2939.7300000000014</v>
      </c>
      <c r="AB38" s="3" t="s">
        <v>110</v>
      </c>
      <c r="AC38" s="3"/>
      <c r="AD38" s="20"/>
    </row>
    <row r="39" spans="1:30" s="4" customFormat="1" ht="15.6" x14ac:dyDescent="0.25">
      <c r="A39" s="129"/>
      <c r="B39" s="98"/>
      <c r="C39" s="98"/>
      <c r="D39" s="98"/>
      <c r="E39" s="98"/>
      <c r="F39" s="98"/>
      <c r="G39" s="98"/>
      <c r="H39" s="98"/>
      <c r="I39" s="129"/>
      <c r="J39" s="129"/>
      <c r="K39" s="129"/>
      <c r="L39" s="129"/>
      <c r="M39" s="8">
        <f>N39+O39</f>
        <v>0</v>
      </c>
      <c r="N39" s="8">
        <v>2939.73</v>
      </c>
      <c r="O39" s="8">
        <v>-2939.73</v>
      </c>
      <c r="P39" s="143"/>
      <c r="Q39" s="40" t="s">
        <v>5</v>
      </c>
      <c r="R39" s="10"/>
      <c r="S39" s="28">
        <f>T39+U39</f>
        <v>17638.38</v>
      </c>
      <c r="T39" s="28">
        <v>8819.19</v>
      </c>
      <c r="U39" s="29">
        <v>8819.19</v>
      </c>
      <c r="V39" s="29">
        <f>X39</f>
        <v>17638.38</v>
      </c>
      <c r="W39" s="28">
        <v>8819.19</v>
      </c>
      <c r="X39" s="28">
        <v>17638.38</v>
      </c>
      <c r="Y39" s="8">
        <f t="shared" si="20"/>
        <v>0</v>
      </c>
      <c r="Z39" s="8">
        <f t="shared" si="20"/>
        <v>2939.7299999999996</v>
      </c>
      <c r="AA39" s="8">
        <f>O39+U39-X39+W39</f>
        <v>-2939.7299999999996</v>
      </c>
      <c r="AB39" s="3"/>
      <c r="AC39" s="3"/>
      <c r="AD39" s="20"/>
    </row>
    <row r="40" spans="1:30" s="4" customFormat="1" ht="15.6" x14ac:dyDescent="0.25">
      <c r="A40" s="129"/>
      <c r="B40" s="98"/>
      <c r="C40" s="98"/>
      <c r="D40" s="98"/>
      <c r="E40" s="98"/>
      <c r="F40" s="98"/>
      <c r="G40" s="98"/>
      <c r="H40" s="98"/>
      <c r="I40" s="129"/>
      <c r="J40" s="129"/>
      <c r="K40" s="129"/>
      <c r="L40" s="129"/>
      <c r="M40" s="8">
        <f>N40+O40</f>
        <v>0</v>
      </c>
      <c r="N40" s="8">
        <v>2939.73</v>
      </c>
      <c r="O40" s="8">
        <v>-2939.73</v>
      </c>
      <c r="P40" s="143"/>
      <c r="Q40" s="40" t="s">
        <v>6</v>
      </c>
      <c r="R40" s="10"/>
      <c r="S40" s="28">
        <f t="shared" ref="S40:S42" si="21">T40+U40</f>
        <v>0</v>
      </c>
      <c r="T40" s="28">
        <v>0</v>
      </c>
      <c r="U40" s="28">
        <v>0</v>
      </c>
      <c r="V40" s="29">
        <f t="shared" ref="V40:V42" si="22">X40</f>
        <v>0</v>
      </c>
      <c r="W40" s="28">
        <v>0</v>
      </c>
      <c r="X40" s="28">
        <v>0</v>
      </c>
      <c r="Y40" s="8">
        <f t="shared" si="20"/>
        <v>0</v>
      </c>
      <c r="Z40" s="8">
        <f t="shared" si="20"/>
        <v>2939.73</v>
      </c>
      <c r="AA40" s="8">
        <f>O40+U40-X40+W40</f>
        <v>-2939.73</v>
      </c>
      <c r="AB40" s="3"/>
      <c r="AC40" s="3"/>
      <c r="AD40" s="20"/>
    </row>
    <row r="41" spans="1:30" s="4" customFormat="1" ht="15.6" x14ac:dyDescent="0.25">
      <c r="A41" s="129"/>
      <c r="B41" s="98"/>
      <c r="C41" s="98"/>
      <c r="D41" s="98"/>
      <c r="E41" s="98"/>
      <c r="F41" s="98"/>
      <c r="G41" s="98"/>
      <c r="H41" s="98"/>
      <c r="I41" s="129"/>
      <c r="J41" s="129"/>
      <c r="K41" s="129"/>
      <c r="L41" s="129"/>
      <c r="M41" s="8">
        <f>N41+O41</f>
        <v>0</v>
      </c>
      <c r="N41" s="8">
        <v>2939.73</v>
      </c>
      <c r="O41" s="8">
        <v>-2939.73</v>
      </c>
      <c r="P41" s="143"/>
      <c r="Q41" s="40" t="s">
        <v>7</v>
      </c>
      <c r="R41" s="10"/>
      <c r="S41" s="28">
        <f t="shared" si="21"/>
        <v>0</v>
      </c>
      <c r="T41" s="28">
        <v>0</v>
      </c>
      <c r="U41" s="28">
        <v>0</v>
      </c>
      <c r="V41" s="29">
        <f t="shared" si="22"/>
        <v>0</v>
      </c>
      <c r="W41" s="28">
        <v>0</v>
      </c>
      <c r="X41" s="28">
        <v>0</v>
      </c>
      <c r="Y41" s="7">
        <f t="shared" si="20"/>
        <v>0</v>
      </c>
      <c r="Z41" s="7">
        <f t="shared" si="20"/>
        <v>2939.73</v>
      </c>
      <c r="AA41" s="7">
        <f>O41+U41-X41+W41</f>
        <v>-2939.73</v>
      </c>
      <c r="AB41" s="3"/>
      <c r="AC41" s="3"/>
      <c r="AD41" s="20"/>
    </row>
    <row r="42" spans="1:30" s="4" customFormat="1" ht="15.6" x14ac:dyDescent="0.25">
      <c r="A42" s="129"/>
      <c r="B42" s="98"/>
      <c r="C42" s="98"/>
      <c r="D42" s="98"/>
      <c r="E42" s="98"/>
      <c r="F42" s="98"/>
      <c r="G42" s="98"/>
      <c r="H42" s="98"/>
      <c r="I42" s="129"/>
      <c r="J42" s="129"/>
      <c r="K42" s="129"/>
      <c r="L42" s="129"/>
      <c r="M42" s="123"/>
      <c r="N42" s="123"/>
      <c r="O42" s="123"/>
      <c r="P42" s="143"/>
      <c r="Q42" s="48" t="s">
        <v>3</v>
      </c>
      <c r="R42" s="10"/>
      <c r="S42" s="30">
        <f t="shared" si="21"/>
        <v>35276.76</v>
      </c>
      <c r="T42" s="30">
        <f>SUM(T38:T41)</f>
        <v>17638.38</v>
      </c>
      <c r="U42" s="30">
        <f>SUM(U38:U41)</f>
        <v>17638.38</v>
      </c>
      <c r="V42" s="50">
        <f t="shared" si="22"/>
        <v>29397.300000000003</v>
      </c>
      <c r="W42" s="30">
        <f>SUM(W38:W41)</f>
        <v>17638.38</v>
      </c>
      <c r="X42" s="30">
        <f>SUM(X38:X41)</f>
        <v>29397.300000000003</v>
      </c>
      <c r="Y42" s="123"/>
      <c r="Z42" s="123"/>
      <c r="AA42" s="123"/>
      <c r="AB42" s="52"/>
      <c r="AC42" s="52"/>
      <c r="AD42" s="53"/>
    </row>
    <row r="43" spans="1:30" s="4" customFormat="1" ht="15.75" customHeight="1" x14ac:dyDescent="0.25">
      <c r="A43" s="129">
        <v>5</v>
      </c>
      <c r="B43" s="98" t="s">
        <v>9</v>
      </c>
      <c r="C43" s="98" t="s">
        <v>236</v>
      </c>
      <c r="D43" s="98" t="s">
        <v>427</v>
      </c>
      <c r="E43" s="98" t="s">
        <v>59</v>
      </c>
      <c r="F43" s="98">
        <v>4854.6000000000004</v>
      </c>
      <c r="G43" s="98" t="s">
        <v>23</v>
      </c>
      <c r="H43" s="98" t="s">
        <v>288</v>
      </c>
      <c r="I43" s="207">
        <v>167.4</v>
      </c>
      <c r="J43" s="98">
        <v>56.3</v>
      </c>
      <c r="K43" s="219" t="s">
        <v>428</v>
      </c>
      <c r="L43" s="219" t="s">
        <v>429</v>
      </c>
      <c r="M43" s="8">
        <f>N43+O43</f>
        <v>16273.4</v>
      </c>
      <c r="N43" s="8">
        <v>4712.2700000000004</v>
      </c>
      <c r="O43" s="8">
        <v>11561.13</v>
      </c>
      <c r="P43" s="151" t="s">
        <v>60</v>
      </c>
      <c r="Q43" s="40" t="s">
        <v>4</v>
      </c>
      <c r="R43" s="31"/>
      <c r="S43" s="28">
        <f>T43+U43</f>
        <v>28273.62</v>
      </c>
      <c r="T43" s="28">
        <v>14136.81</v>
      </c>
      <c r="U43" s="28">
        <v>14136.81</v>
      </c>
      <c r="V43" s="29">
        <f>X43</f>
        <v>24000</v>
      </c>
      <c r="W43" s="28">
        <v>14136.81</v>
      </c>
      <c r="X43" s="28">
        <v>24000</v>
      </c>
      <c r="Y43" s="8">
        <f t="shared" ref="Y43:Z46" si="23">M43+S43-V43</f>
        <v>20547.019999999997</v>
      </c>
      <c r="Z43" s="8">
        <f t="shared" si="23"/>
        <v>4712.2700000000023</v>
      </c>
      <c r="AA43" s="8">
        <f>O43+U43-X43+W43</f>
        <v>15834.749999999998</v>
      </c>
      <c r="AB43" s="3" t="s">
        <v>110</v>
      </c>
      <c r="AC43" s="3"/>
      <c r="AD43" s="20"/>
    </row>
    <row r="44" spans="1:30" s="4" customFormat="1" ht="15.6" x14ac:dyDescent="0.25">
      <c r="A44" s="129"/>
      <c r="B44" s="98"/>
      <c r="C44" s="98"/>
      <c r="D44" s="98"/>
      <c r="E44" s="98"/>
      <c r="F44" s="98"/>
      <c r="G44" s="98"/>
      <c r="H44" s="98"/>
      <c r="I44" s="207"/>
      <c r="J44" s="98"/>
      <c r="K44" s="98"/>
      <c r="L44" s="98"/>
      <c r="M44" s="8">
        <f>N44+O44</f>
        <v>16273.4</v>
      </c>
      <c r="N44" s="8">
        <v>4712.2700000000004</v>
      </c>
      <c r="O44" s="8">
        <v>11561.13</v>
      </c>
      <c r="P44" s="151"/>
      <c r="Q44" s="40" t="s">
        <v>5</v>
      </c>
      <c r="R44" s="32"/>
      <c r="S44" s="28">
        <f>T44+U44</f>
        <v>28273.62</v>
      </c>
      <c r="T44" s="28">
        <v>14136.81</v>
      </c>
      <c r="U44" s="28">
        <v>14136.81</v>
      </c>
      <c r="V44" s="29">
        <f>X44</f>
        <v>26000</v>
      </c>
      <c r="W44" s="28">
        <v>14136.81</v>
      </c>
      <c r="X44" s="28">
        <v>26000</v>
      </c>
      <c r="Y44" s="8">
        <f t="shared" si="23"/>
        <v>18547.019999999997</v>
      </c>
      <c r="Z44" s="8">
        <f t="shared" si="23"/>
        <v>4712.2700000000023</v>
      </c>
      <c r="AA44" s="8">
        <f>O44+U44-X44+W44</f>
        <v>13834.749999999998</v>
      </c>
      <c r="AB44" s="3"/>
      <c r="AC44" s="3"/>
      <c r="AD44" s="20"/>
    </row>
    <row r="45" spans="1:30" s="4" customFormat="1" ht="15.6" x14ac:dyDescent="0.25">
      <c r="A45" s="129"/>
      <c r="B45" s="98"/>
      <c r="C45" s="98"/>
      <c r="D45" s="98"/>
      <c r="E45" s="98"/>
      <c r="F45" s="98"/>
      <c r="G45" s="98"/>
      <c r="H45" s="98"/>
      <c r="I45" s="207"/>
      <c r="J45" s="98"/>
      <c r="K45" s="98"/>
      <c r="L45" s="98"/>
      <c r="M45" s="8">
        <f>N45+O45</f>
        <v>16273.4</v>
      </c>
      <c r="N45" s="8">
        <v>4712.2700000000004</v>
      </c>
      <c r="O45" s="8">
        <v>11561.13</v>
      </c>
      <c r="P45" s="151"/>
      <c r="Q45" s="40" t="s">
        <v>6</v>
      </c>
      <c r="R45" s="32"/>
      <c r="S45" s="28">
        <f>T45+U45</f>
        <v>0</v>
      </c>
      <c r="T45" s="28">
        <v>0</v>
      </c>
      <c r="U45" s="28">
        <v>0</v>
      </c>
      <c r="V45" s="29">
        <f>X45</f>
        <v>0</v>
      </c>
      <c r="W45" s="28">
        <v>0</v>
      </c>
      <c r="X45" s="28">
        <v>0</v>
      </c>
      <c r="Y45" s="8">
        <f t="shared" si="23"/>
        <v>16273.4</v>
      </c>
      <c r="Z45" s="8">
        <f t="shared" si="23"/>
        <v>4712.2700000000004</v>
      </c>
      <c r="AA45" s="8">
        <f>O45+U45-X45+W45</f>
        <v>11561.13</v>
      </c>
      <c r="AB45" s="3"/>
      <c r="AC45" s="3"/>
      <c r="AD45" s="20"/>
    </row>
    <row r="46" spans="1:30" s="4" customFormat="1" ht="15.6" x14ac:dyDescent="0.25">
      <c r="A46" s="129"/>
      <c r="B46" s="98"/>
      <c r="C46" s="98"/>
      <c r="D46" s="98"/>
      <c r="E46" s="98"/>
      <c r="F46" s="98"/>
      <c r="G46" s="98"/>
      <c r="H46" s="98"/>
      <c r="I46" s="207"/>
      <c r="J46" s="98"/>
      <c r="K46" s="98"/>
      <c r="L46" s="98"/>
      <c r="M46" s="8">
        <f>N46+O46</f>
        <v>16273.4</v>
      </c>
      <c r="N46" s="8">
        <v>4712.2700000000004</v>
      </c>
      <c r="O46" s="8">
        <v>11561.13</v>
      </c>
      <c r="P46" s="151"/>
      <c r="Q46" s="40" t="s">
        <v>7</v>
      </c>
      <c r="R46" s="32"/>
      <c r="S46" s="28">
        <f>T46+U46</f>
        <v>0</v>
      </c>
      <c r="T46" s="28">
        <v>0</v>
      </c>
      <c r="U46" s="28">
        <v>0</v>
      </c>
      <c r="V46" s="29">
        <f>X46</f>
        <v>0</v>
      </c>
      <c r="W46" s="28">
        <v>0</v>
      </c>
      <c r="X46" s="28">
        <v>0</v>
      </c>
      <c r="Y46" s="7">
        <f t="shared" si="23"/>
        <v>16273.4</v>
      </c>
      <c r="Z46" s="7">
        <f t="shared" si="23"/>
        <v>4712.2700000000004</v>
      </c>
      <c r="AA46" s="7">
        <f>O46+U46-X46+W46</f>
        <v>11561.13</v>
      </c>
      <c r="AB46" s="3"/>
      <c r="AC46" s="3"/>
      <c r="AD46" s="20"/>
    </row>
    <row r="47" spans="1:30" s="4" customFormat="1" ht="15.6" x14ac:dyDescent="0.25">
      <c r="A47" s="129"/>
      <c r="B47" s="98"/>
      <c r="C47" s="98"/>
      <c r="D47" s="98"/>
      <c r="E47" s="98"/>
      <c r="F47" s="98"/>
      <c r="G47" s="98"/>
      <c r="H47" s="98"/>
      <c r="I47" s="207"/>
      <c r="J47" s="98"/>
      <c r="K47" s="98"/>
      <c r="L47" s="98"/>
      <c r="M47" s="123"/>
      <c r="N47" s="123"/>
      <c r="O47" s="123"/>
      <c r="P47" s="151"/>
      <c r="Q47" s="33" t="s">
        <v>3</v>
      </c>
      <c r="R47" s="46">
        <f>R45</f>
        <v>0</v>
      </c>
      <c r="S47" s="30">
        <f t="shared" ref="S47:S55" si="24">T47+U47</f>
        <v>56547.24</v>
      </c>
      <c r="T47" s="30">
        <f>SUM(T43:T46)</f>
        <v>28273.62</v>
      </c>
      <c r="U47" s="30">
        <f>SUM(U43:U46)</f>
        <v>28273.62</v>
      </c>
      <c r="V47" s="50">
        <f t="shared" ref="V47:V56" si="25">X47</f>
        <v>50000</v>
      </c>
      <c r="W47" s="30">
        <f>SUM(W43:W46)</f>
        <v>28273.62</v>
      </c>
      <c r="X47" s="30">
        <f>SUM(X43:X46)</f>
        <v>50000</v>
      </c>
      <c r="Y47" s="123"/>
      <c r="Z47" s="123"/>
      <c r="AA47" s="123"/>
      <c r="AB47" s="52"/>
      <c r="AC47" s="52"/>
      <c r="AD47" s="53"/>
    </row>
    <row r="48" spans="1:30" s="4" customFormat="1" ht="15.75" customHeight="1" x14ac:dyDescent="0.25">
      <c r="A48" s="129">
        <v>6</v>
      </c>
      <c r="B48" s="98" t="s">
        <v>9</v>
      </c>
      <c r="C48" s="98" t="s">
        <v>11</v>
      </c>
      <c r="D48" s="98" t="s">
        <v>238</v>
      </c>
      <c r="E48" s="98" t="s">
        <v>64</v>
      </c>
      <c r="F48" s="98"/>
      <c r="G48" s="98" t="s">
        <v>33</v>
      </c>
      <c r="H48" s="98" t="s">
        <v>14</v>
      </c>
      <c r="I48" s="207">
        <v>46.9</v>
      </c>
      <c r="J48" s="98">
        <v>17.399999999999999</v>
      </c>
      <c r="K48" s="219">
        <v>44877</v>
      </c>
      <c r="L48" s="219">
        <v>46671</v>
      </c>
      <c r="M48" s="8">
        <f>N48+O48</f>
        <v>0</v>
      </c>
      <c r="N48" s="8">
        <v>1481.15</v>
      </c>
      <c r="O48" s="8">
        <v>-1481.15</v>
      </c>
      <c r="P48" s="143" t="s">
        <v>62</v>
      </c>
      <c r="Q48" s="40" t="s">
        <v>4</v>
      </c>
      <c r="R48" s="55" t="e">
        <f>#REF!/2</f>
        <v>#REF!</v>
      </c>
      <c r="S48" s="28">
        <f t="shared" si="24"/>
        <v>8886.9</v>
      </c>
      <c r="T48" s="28">
        <v>4443.45</v>
      </c>
      <c r="U48" s="28">
        <v>4443.45</v>
      </c>
      <c r="V48" s="29">
        <f t="shared" si="25"/>
        <v>5924.6</v>
      </c>
      <c r="W48" s="28">
        <v>4443.4399999999996</v>
      </c>
      <c r="X48" s="28">
        <v>5924.6</v>
      </c>
      <c r="Y48" s="8">
        <f t="shared" ref="Y48:Z51" si="26">M48+S48-V48</f>
        <v>2962.2999999999993</v>
      </c>
      <c r="Z48" s="8">
        <f t="shared" si="26"/>
        <v>1481.1600000000008</v>
      </c>
      <c r="AA48" s="8">
        <f>O48+U48-X48+W48</f>
        <v>1481.139999999999</v>
      </c>
      <c r="AB48" s="3" t="s">
        <v>110</v>
      </c>
      <c r="AC48" s="3"/>
      <c r="AD48" s="253"/>
    </row>
    <row r="49" spans="1:30" s="4" customFormat="1" ht="15.6" x14ac:dyDescent="0.25">
      <c r="A49" s="129"/>
      <c r="B49" s="98"/>
      <c r="C49" s="98"/>
      <c r="D49" s="98"/>
      <c r="E49" s="98"/>
      <c r="F49" s="98"/>
      <c r="G49" s="98"/>
      <c r="H49" s="98"/>
      <c r="I49" s="207"/>
      <c r="J49" s="98"/>
      <c r="K49" s="98"/>
      <c r="L49" s="98"/>
      <c r="M49" s="8">
        <f>N49+O49</f>
        <v>0</v>
      </c>
      <c r="N49" s="8">
        <v>1481.15</v>
      </c>
      <c r="O49" s="8">
        <v>-1481.15</v>
      </c>
      <c r="P49" s="143"/>
      <c r="Q49" s="40" t="s">
        <v>5</v>
      </c>
      <c r="R49" s="56"/>
      <c r="S49" s="28">
        <f t="shared" si="24"/>
        <v>8886.9</v>
      </c>
      <c r="T49" s="28">
        <v>4443.45</v>
      </c>
      <c r="U49" s="28">
        <v>4443.45</v>
      </c>
      <c r="V49" s="29">
        <f t="shared" si="25"/>
        <v>8886.9</v>
      </c>
      <c r="W49" s="28">
        <v>4443.45</v>
      </c>
      <c r="X49" s="28">
        <v>8886.9</v>
      </c>
      <c r="Y49" s="8">
        <f t="shared" si="26"/>
        <v>0</v>
      </c>
      <c r="Z49" s="8">
        <f t="shared" si="26"/>
        <v>1481.1500000000005</v>
      </c>
      <c r="AA49" s="8">
        <f>O49+U49-X49+W49</f>
        <v>-1481.1500000000005</v>
      </c>
      <c r="AB49" s="3"/>
      <c r="AC49" s="3"/>
      <c r="AD49" s="205"/>
    </row>
    <row r="50" spans="1:30" s="4" customFormat="1" ht="15.6" x14ac:dyDescent="0.25">
      <c r="A50" s="129"/>
      <c r="B50" s="98"/>
      <c r="C50" s="98"/>
      <c r="D50" s="98"/>
      <c r="E50" s="98"/>
      <c r="F50" s="98"/>
      <c r="G50" s="98"/>
      <c r="H50" s="98"/>
      <c r="I50" s="207"/>
      <c r="J50" s="98"/>
      <c r="K50" s="98"/>
      <c r="L50" s="98"/>
      <c r="M50" s="8">
        <f>N50+O50</f>
        <v>0</v>
      </c>
      <c r="N50" s="8">
        <v>1481.15</v>
      </c>
      <c r="O50" s="8">
        <v>-1481.15</v>
      </c>
      <c r="P50" s="143"/>
      <c r="Q50" s="40" t="s">
        <v>6</v>
      </c>
      <c r="R50" s="57"/>
      <c r="S50" s="28">
        <f t="shared" si="24"/>
        <v>0</v>
      </c>
      <c r="T50" s="28">
        <v>0</v>
      </c>
      <c r="U50" s="28">
        <v>0</v>
      </c>
      <c r="V50" s="29">
        <f t="shared" si="25"/>
        <v>0</v>
      </c>
      <c r="W50" s="28">
        <v>0</v>
      </c>
      <c r="X50" s="28">
        <v>0</v>
      </c>
      <c r="Y50" s="8">
        <f t="shared" si="26"/>
        <v>0</v>
      </c>
      <c r="Z50" s="8">
        <f t="shared" si="26"/>
        <v>1481.15</v>
      </c>
      <c r="AA50" s="8">
        <f>O50+U50-X50+W50</f>
        <v>-1481.15</v>
      </c>
      <c r="AB50" s="3"/>
      <c r="AC50" s="3"/>
      <c r="AD50" s="205"/>
    </row>
    <row r="51" spans="1:30" s="4" customFormat="1" ht="15.6" x14ac:dyDescent="0.25">
      <c r="A51" s="129"/>
      <c r="B51" s="98"/>
      <c r="C51" s="98"/>
      <c r="D51" s="98"/>
      <c r="E51" s="98"/>
      <c r="F51" s="98"/>
      <c r="G51" s="98"/>
      <c r="H51" s="98"/>
      <c r="I51" s="207"/>
      <c r="J51" s="98"/>
      <c r="K51" s="98"/>
      <c r="L51" s="98"/>
      <c r="M51" s="8">
        <f>N51+O51</f>
        <v>0</v>
      </c>
      <c r="N51" s="8">
        <v>1481.15</v>
      </c>
      <c r="O51" s="8">
        <v>-1481.15</v>
      </c>
      <c r="P51" s="143"/>
      <c r="Q51" s="40" t="s">
        <v>7</v>
      </c>
      <c r="R51" s="57"/>
      <c r="S51" s="28">
        <f t="shared" si="24"/>
        <v>0</v>
      </c>
      <c r="T51" s="28">
        <v>0</v>
      </c>
      <c r="U51" s="28">
        <v>0</v>
      </c>
      <c r="V51" s="29">
        <f t="shared" si="25"/>
        <v>0</v>
      </c>
      <c r="W51" s="28">
        <v>0</v>
      </c>
      <c r="X51" s="28">
        <v>0</v>
      </c>
      <c r="Y51" s="7">
        <f t="shared" si="26"/>
        <v>0</v>
      </c>
      <c r="Z51" s="7">
        <f t="shared" si="26"/>
        <v>1481.15</v>
      </c>
      <c r="AA51" s="7">
        <f>O51+U51-X51+W51</f>
        <v>-1481.15</v>
      </c>
      <c r="AB51" s="3"/>
      <c r="AC51" s="3"/>
      <c r="AD51" s="206"/>
    </row>
    <row r="52" spans="1:30" s="4" customFormat="1" ht="15.6" x14ac:dyDescent="0.25">
      <c r="A52" s="129"/>
      <c r="B52" s="98"/>
      <c r="C52" s="98"/>
      <c r="D52" s="98"/>
      <c r="E52" s="98"/>
      <c r="F52" s="98"/>
      <c r="G52" s="98"/>
      <c r="H52" s="98"/>
      <c r="I52" s="207"/>
      <c r="J52" s="98"/>
      <c r="K52" s="98"/>
      <c r="L52" s="98"/>
      <c r="M52" s="123"/>
      <c r="N52" s="123"/>
      <c r="O52" s="123"/>
      <c r="P52" s="143"/>
      <c r="Q52" s="33" t="s">
        <v>3</v>
      </c>
      <c r="R52" s="58" t="e">
        <f>R48</f>
        <v>#REF!</v>
      </c>
      <c r="S52" s="30">
        <f t="shared" si="24"/>
        <v>17773.8</v>
      </c>
      <c r="T52" s="30">
        <f>SUM(T48:T51)</f>
        <v>8886.9</v>
      </c>
      <c r="U52" s="30">
        <f>SUM(U48:U51)</f>
        <v>8886.9</v>
      </c>
      <c r="V52" s="50">
        <f t="shared" si="25"/>
        <v>14811.5</v>
      </c>
      <c r="W52" s="30">
        <f>SUM(W48:W51)</f>
        <v>8886.89</v>
      </c>
      <c r="X52" s="30">
        <f>SUM(X48:X51)</f>
        <v>14811.5</v>
      </c>
      <c r="Y52" s="123"/>
      <c r="Z52" s="123"/>
      <c r="AA52" s="123"/>
      <c r="AB52" s="52"/>
      <c r="AC52" s="52"/>
      <c r="AD52" s="53"/>
    </row>
    <row r="53" spans="1:30" s="4" customFormat="1" ht="15.75" customHeight="1" x14ac:dyDescent="0.25">
      <c r="A53" s="129">
        <v>7</v>
      </c>
      <c r="B53" s="98" t="s">
        <v>9</v>
      </c>
      <c r="C53" s="98" t="s">
        <v>11</v>
      </c>
      <c r="D53" s="98" t="s">
        <v>237</v>
      </c>
      <c r="E53" s="98" t="s">
        <v>64</v>
      </c>
      <c r="F53" s="98"/>
      <c r="G53" s="98" t="s">
        <v>149</v>
      </c>
      <c r="H53" s="98" t="s">
        <v>13</v>
      </c>
      <c r="I53" s="207">
        <v>39.799999999999997</v>
      </c>
      <c r="J53" s="98">
        <v>63.16</v>
      </c>
      <c r="K53" s="219" t="s">
        <v>239</v>
      </c>
      <c r="L53" s="219" t="s">
        <v>240</v>
      </c>
      <c r="M53" s="8">
        <f>N53+O53</f>
        <v>0</v>
      </c>
      <c r="N53" s="8">
        <v>1256.93</v>
      </c>
      <c r="O53" s="8">
        <v>-1256.93</v>
      </c>
      <c r="P53" s="143" t="s">
        <v>62</v>
      </c>
      <c r="Q53" s="40" t="s">
        <v>4</v>
      </c>
      <c r="R53" s="59">
        <v>680.05</v>
      </c>
      <c r="S53" s="28">
        <f t="shared" si="24"/>
        <v>7541.55</v>
      </c>
      <c r="T53" s="28">
        <v>3770.79</v>
      </c>
      <c r="U53" s="28">
        <v>3770.76</v>
      </c>
      <c r="V53" s="29">
        <f t="shared" si="25"/>
        <v>5027.7</v>
      </c>
      <c r="W53" s="28">
        <v>3770.79</v>
      </c>
      <c r="X53" s="28">
        <v>5027.7</v>
      </c>
      <c r="Y53" s="8">
        <f t="shared" ref="Y53:Z56" si="27">M53+S53-V53</f>
        <v>2513.8500000000004</v>
      </c>
      <c r="Z53" s="8">
        <f t="shared" si="27"/>
        <v>1256.9300000000003</v>
      </c>
      <c r="AA53" s="8">
        <f>O53+U53-X53+W53</f>
        <v>1256.92</v>
      </c>
      <c r="AB53" s="3" t="s">
        <v>110</v>
      </c>
      <c r="AC53" s="3"/>
      <c r="AD53" s="253"/>
    </row>
    <row r="54" spans="1:30" s="4" customFormat="1" ht="15.6" x14ac:dyDescent="0.25">
      <c r="A54" s="129"/>
      <c r="B54" s="98"/>
      <c r="C54" s="98"/>
      <c r="D54" s="98"/>
      <c r="E54" s="98"/>
      <c r="F54" s="98"/>
      <c r="G54" s="98"/>
      <c r="H54" s="98"/>
      <c r="I54" s="207"/>
      <c r="J54" s="98"/>
      <c r="K54" s="98"/>
      <c r="L54" s="98"/>
      <c r="M54" s="8">
        <f>N54+O54</f>
        <v>0</v>
      </c>
      <c r="N54" s="8">
        <v>1256.93</v>
      </c>
      <c r="O54" s="8">
        <v>-1256.93</v>
      </c>
      <c r="P54" s="143"/>
      <c r="Q54" s="40" t="s">
        <v>5</v>
      </c>
      <c r="R54" s="60"/>
      <c r="S54" s="28">
        <f t="shared" si="24"/>
        <v>7541.55</v>
      </c>
      <c r="T54" s="28">
        <v>3770.79</v>
      </c>
      <c r="U54" s="28">
        <v>3770.76</v>
      </c>
      <c r="V54" s="29">
        <f t="shared" si="25"/>
        <v>7541.55</v>
      </c>
      <c r="W54" s="28">
        <v>3770.79</v>
      </c>
      <c r="X54" s="28">
        <v>7541.55</v>
      </c>
      <c r="Y54" s="8">
        <f t="shared" si="27"/>
        <v>0</v>
      </c>
      <c r="Z54" s="8">
        <f t="shared" si="27"/>
        <v>1256.9300000000003</v>
      </c>
      <c r="AA54" s="8">
        <f>O54+U54-X54+W54</f>
        <v>-1256.9300000000003</v>
      </c>
      <c r="AB54" s="3"/>
      <c r="AC54" s="3"/>
      <c r="AD54" s="205"/>
    </row>
    <row r="55" spans="1:30" s="4" customFormat="1" ht="15.6" x14ac:dyDescent="0.25">
      <c r="A55" s="129"/>
      <c r="B55" s="98"/>
      <c r="C55" s="98"/>
      <c r="D55" s="98"/>
      <c r="E55" s="98"/>
      <c r="F55" s="98"/>
      <c r="G55" s="98"/>
      <c r="H55" s="98"/>
      <c r="I55" s="207"/>
      <c r="J55" s="98"/>
      <c r="K55" s="98"/>
      <c r="L55" s="98"/>
      <c r="M55" s="8">
        <f>N55+O55</f>
        <v>0</v>
      </c>
      <c r="N55" s="8">
        <v>1256.93</v>
      </c>
      <c r="O55" s="8">
        <v>-1256.93</v>
      </c>
      <c r="P55" s="143"/>
      <c r="Q55" s="40" t="s">
        <v>6</v>
      </c>
      <c r="R55" s="60"/>
      <c r="S55" s="28">
        <f t="shared" si="24"/>
        <v>0</v>
      </c>
      <c r="T55" s="28">
        <v>0</v>
      </c>
      <c r="U55" s="28">
        <v>0</v>
      </c>
      <c r="V55" s="29">
        <f t="shared" si="25"/>
        <v>0</v>
      </c>
      <c r="W55" s="28">
        <v>0</v>
      </c>
      <c r="X55" s="28">
        <v>0</v>
      </c>
      <c r="Y55" s="8">
        <f t="shared" si="27"/>
        <v>0</v>
      </c>
      <c r="Z55" s="8">
        <f t="shared" si="27"/>
        <v>1256.93</v>
      </c>
      <c r="AA55" s="8">
        <f>O55+U55-X55+W55</f>
        <v>-1256.93</v>
      </c>
      <c r="AB55" s="3"/>
      <c r="AC55" s="3"/>
      <c r="AD55" s="205"/>
    </row>
    <row r="56" spans="1:30" s="4" customFormat="1" ht="15.6" x14ac:dyDescent="0.25">
      <c r="A56" s="129"/>
      <c r="B56" s="98"/>
      <c r="C56" s="98"/>
      <c r="D56" s="98"/>
      <c r="E56" s="98"/>
      <c r="F56" s="98"/>
      <c r="G56" s="98"/>
      <c r="H56" s="98"/>
      <c r="I56" s="207"/>
      <c r="J56" s="98"/>
      <c r="K56" s="98"/>
      <c r="L56" s="98"/>
      <c r="M56" s="8">
        <f>N56+O56</f>
        <v>0</v>
      </c>
      <c r="N56" s="8">
        <v>1256.93</v>
      </c>
      <c r="O56" s="8">
        <v>-1256.93</v>
      </c>
      <c r="P56" s="143"/>
      <c r="Q56" s="40" t="s">
        <v>7</v>
      </c>
      <c r="R56" s="60"/>
      <c r="S56" s="28">
        <f t="shared" ref="S56:S61" si="28">T56+U56</f>
        <v>0</v>
      </c>
      <c r="T56" s="28">
        <v>0</v>
      </c>
      <c r="U56" s="28">
        <v>0</v>
      </c>
      <c r="V56" s="29">
        <f t="shared" si="25"/>
        <v>0</v>
      </c>
      <c r="W56" s="28">
        <v>0</v>
      </c>
      <c r="X56" s="28">
        <v>0</v>
      </c>
      <c r="Y56" s="7">
        <f t="shared" si="27"/>
        <v>0</v>
      </c>
      <c r="Z56" s="7">
        <f t="shared" si="27"/>
        <v>1256.93</v>
      </c>
      <c r="AA56" s="7">
        <f>O56+U56-X56+W56</f>
        <v>-1256.93</v>
      </c>
      <c r="AB56" s="3"/>
      <c r="AC56" s="3"/>
      <c r="AD56" s="206"/>
    </row>
    <row r="57" spans="1:30" s="4" customFormat="1" ht="15.6" x14ac:dyDescent="0.25">
      <c r="A57" s="129"/>
      <c r="B57" s="98"/>
      <c r="C57" s="98"/>
      <c r="D57" s="98"/>
      <c r="E57" s="98"/>
      <c r="F57" s="98"/>
      <c r="G57" s="98"/>
      <c r="H57" s="98"/>
      <c r="I57" s="207"/>
      <c r="J57" s="98"/>
      <c r="K57" s="98"/>
      <c r="L57" s="98"/>
      <c r="M57" s="123"/>
      <c r="N57" s="123"/>
      <c r="O57" s="123"/>
      <c r="P57" s="143"/>
      <c r="Q57" s="33" t="s">
        <v>3</v>
      </c>
      <c r="R57" s="58">
        <f>R53</f>
        <v>680.05</v>
      </c>
      <c r="S57" s="30">
        <f>SUM(S53:S56)</f>
        <v>15083.1</v>
      </c>
      <c r="T57" s="30">
        <f>SUM(T53:T56)</f>
        <v>7541.58</v>
      </c>
      <c r="U57" s="30">
        <f>SUM(U53:U56)</f>
        <v>7541.52</v>
      </c>
      <c r="V57" s="50">
        <f>X57</f>
        <v>12569.25</v>
      </c>
      <c r="W57" s="30">
        <f>SUM(W53:W56)</f>
        <v>7541.58</v>
      </c>
      <c r="X57" s="30">
        <f>SUM(X53:X56)</f>
        <v>12569.25</v>
      </c>
      <c r="Y57" s="123"/>
      <c r="Z57" s="123"/>
      <c r="AA57" s="123"/>
      <c r="AB57" s="52"/>
      <c r="AC57" s="52"/>
      <c r="AD57" s="53"/>
    </row>
    <row r="58" spans="1:30" s="4" customFormat="1" ht="15.75" customHeight="1" x14ac:dyDescent="0.25">
      <c r="A58" s="129">
        <v>8</v>
      </c>
      <c r="B58" s="98" t="s">
        <v>9</v>
      </c>
      <c r="C58" s="98" t="s">
        <v>15</v>
      </c>
      <c r="D58" s="98" t="s">
        <v>430</v>
      </c>
      <c r="E58" s="98" t="s">
        <v>59</v>
      </c>
      <c r="F58" s="98">
        <v>580</v>
      </c>
      <c r="G58" s="98" t="s">
        <v>289</v>
      </c>
      <c r="H58" s="98" t="s">
        <v>16</v>
      </c>
      <c r="I58" s="207">
        <v>10.5</v>
      </c>
      <c r="J58" s="98">
        <v>43.06</v>
      </c>
      <c r="K58" s="219" t="s">
        <v>431</v>
      </c>
      <c r="L58" s="219" t="s">
        <v>432</v>
      </c>
      <c r="M58" s="8">
        <f>N58+O58</f>
        <v>452.18</v>
      </c>
      <c r="N58" s="8">
        <v>226.09</v>
      </c>
      <c r="O58" s="8">
        <v>226.09</v>
      </c>
      <c r="P58" s="143" t="s">
        <v>60</v>
      </c>
      <c r="Q58" s="40" t="s">
        <v>4</v>
      </c>
      <c r="R58" s="61"/>
      <c r="S58" s="28">
        <f t="shared" si="28"/>
        <v>1356.54</v>
      </c>
      <c r="T58" s="28">
        <v>678.27</v>
      </c>
      <c r="U58" s="28">
        <v>678.27</v>
      </c>
      <c r="V58" s="29">
        <f>X58</f>
        <v>1356.54</v>
      </c>
      <c r="W58" s="28">
        <v>678.27</v>
      </c>
      <c r="X58" s="28">
        <v>1356.54</v>
      </c>
      <c r="Y58" s="8">
        <f t="shared" ref="Y58:Z61" si="29">M58+S58-V58</f>
        <v>452.18000000000006</v>
      </c>
      <c r="Z58" s="8">
        <f t="shared" si="29"/>
        <v>226.09000000000003</v>
      </c>
      <c r="AA58" s="8">
        <f>O58+U58-X58+W58</f>
        <v>226.09000000000003</v>
      </c>
      <c r="AB58" s="3" t="s">
        <v>110</v>
      </c>
      <c r="AC58" s="3"/>
      <c r="AD58" s="20"/>
    </row>
    <row r="59" spans="1:30" s="4" customFormat="1" ht="15.6" x14ac:dyDescent="0.25">
      <c r="A59" s="129"/>
      <c r="B59" s="98"/>
      <c r="C59" s="98"/>
      <c r="D59" s="98"/>
      <c r="E59" s="98"/>
      <c r="F59" s="98"/>
      <c r="G59" s="98"/>
      <c r="H59" s="98"/>
      <c r="I59" s="207"/>
      <c r="J59" s="98"/>
      <c r="K59" s="98"/>
      <c r="L59" s="98"/>
      <c r="M59" s="8">
        <f>N59+O59</f>
        <v>452.18</v>
      </c>
      <c r="N59" s="8">
        <v>226.09</v>
      </c>
      <c r="O59" s="8">
        <v>226.09</v>
      </c>
      <c r="P59" s="143"/>
      <c r="Q59" s="40" t="s">
        <v>5</v>
      </c>
      <c r="R59" s="60"/>
      <c r="S59" s="28">
        <f t="shared" si="28"/>
        <v>1356.54</v>
      </c>
      <c r="T59" s="28">
        <v>678.27</v>
      </c>
      <c r="U59" s="28">
        <v>678.27</v>
      </c>
      <c r="V59" s="29">
        <f>X59</f>
        <v>1356.54</v>
      </c>
      <c r="W59" s="28">
        <v>678.27</v>
      </c>
      <c r="X59" s="28">
        <v>1356.54</v>
      </c>
      <c r="Y59" s="8">
        <f t="shared" si="29"/>
        <v>452.18000000000006</v>
      </c>
      <c r="Z59" s="8">
        <f t="shared" si="29"/>
        <v>226.09000000000003</v>
      </c>
      <c r="AA59" s="8">
        <f>O59+U59-X59+W59</f>
        <v>226.09000000000003</v>
      </c>
      <c r="AB59" s="3"/>
      <c r="AC59" s="3"/>
      <c r="AD59" s="20"/>
    </row>
    <row r="60" spans="1:30" s="4" customFormat="1" ht="15.6" x14ac:dyDescent="0.25">
      <c r="A60" s="129"/>
      <c r="B60" s="98"/>
      <c r="C60" s="98"/>
      <c r="D60" s="98"/>
      <c r="E60" s="98"/>
      <c r="F60" s="98"/>
      <c r="G60" s="98"/>
      <c r="H60" s="98"/>
      <c r="I60" s="207"/>
      <c r="J60" s="98"/>
      <c r="K60" s="98"/>
      <c r="L60" s="98"/>
      <c r="M60" s="8">
        <f>N60+O60</f>
        <v>452.18</v>
      </c>
      <c r="N60" s="8">
        <v>226.09</v>
      </c>
      <c r="O60" s="8">
        <v>226.09</v>
      </c>
      <c r="P60" s="143"/>
      <c r="Q60" s="40" t="s">
        <v>6</v>
      </c>
      <c r="R60" s="60"/>
      <c r="S60" s="28">
        <f t="shared" si="28"/>
        <v>0</v>
      </c>
      <c r="T60" s="28">
        <v>0</v>
      </c>
      <c r="U60" s="28">
        <v>0</v>
      </c>
      <c r="V60" s="29">
        <f>X60</f>
        <v>0</v>
      </c>
      <c r="W60" s="28">
        <v>0</v>
      </c>
      <c r="X60" s="28">
        <v>0</v>
      </c>
      <c r="Y60" s="8">
        <f t="shared" si="29"/>
        <v>452.18</v>
      </c>
      <c r="Z60" s="8">
        <f t="shared" si="29"/>
        <v>226.09</v>
      </c>
      <c r="AA60" s="8">
        <f>O60+U60-X60+W60</f>
        <v>226.09</v>
      </c>
      <c r="AB60" s="3"/>
      <c r="AC60" s="3"/>
      <c r="AD60" s="20"/>
    </row>
    <row r="61" spans="1:30" s="4" customFormat="1" ht="15.6" x14ac:dyDescent="0.25">
      <c r="A61" s="129"/>
      <c r="B61" s="98"/>
      <c r="C61" s="98"/>
      <c r="D61" s="98"/>
      <c r="E61" s="98"/>
      <c r="F61" s="98"/>
      <c r="G61" s="98"/>
      <c r="H61" s="98"/>
      <c r="I61" s="207"/>
      <c r="J61" s="98"/>
      <c r="K61" s="98"/>
      <c r="L61" s="98"/>
      <c r="M61" s="8">
        <f>N61+O61</f>
        <v>452.18</v>
      </c>
      <c r="N61" s="8">
        <v>226.09</v>
      </c>
      <c r="O61" s="8">
        <v>226.09</v>
      </c>
      <c r="P61" s="143"/>
      <c r="Q61" s="40" t="s">
        <v>7</v>
      </c>
      <c r="R61" s="60"/>
      <c r="S61" s="28">
        <f t="shared" si="28"/>
        <v>0</v>
      </c>
      <c r="T61" s="28">
        <v>0</v>
      </c>
      <c r="U61" s="28">
        <v>0</v>
      </c>
      <c r="V61" s="29">
        <f t="shared" ref="V61:V69" si="30">X61</f>
        <v>0</v>
      </c>
      <c r="W61" s="28">
        <v>0</v>
      </c>
      <c r="X61" s="28">
        <v>0</v>
      </c>
      <c r="Y61" s="7">
        <f t="shared" si="29"/>
        <v>452.18</v>
      </c>
      <c r="Z61" s="7">
        <f t="shared" si="29"/>
        <v>226.09</v>
      </c>
      <c r="AA61" s="7">
        <f>O61+U61-X61+W61</f>
        <v>226.09</v>
      </c>
      <c r="AB61" s="3"/>
      <c r="AC61" s="3"/>
      <c r="AD61" s="20"/>
    </row>
    <row r="62" spans="1:30" s="4" customFormat="1" ht="15.6" x14ac:dyDescent="0.25">
      <c r="A62" s="129"/>
      <c r="B62" s="98"/>
      <c r="C62" s="98"/>
      <c r="D62" s="98"/>
      <c r="E62" s="98"/>
      <c r="F62" s="98"/>
      <c r="G62" s="98"/>
      <c r="H62" s="98"/>
      <c r="I62" s="207"/>
      <c r="J62" s="98"/>
      <c r="K62" s="98"/>
      <c r="L62" s="98"/>
      <c r="M62" s="123"/>
      <c r="N62" s="123"/>
      <c r="O62" s="123"/>
      <c r="P62" s="143"/>
      <c r="Q62" s="33" t="s">
        <v>3</v>
      </c>
      <c r="R62" s="60"/>
      <c r="S62" s="30">
        <f t="shared" ref="S62:S71" si="31">T62+U62</f>
        <v>2713.08</v>
      </c>
      <c r="T62" s="30">
        <f>SUM(T58:T61)</f>
        <v>1356.54</v>
      </c>
      <c r="U62" s="30">
        <f>SUM(U58:U61)</f>
        <v>1356.54</v>
      </c>
      <c r="V62" s="50">
        <f t="shared" si="30"/>
        <v>2713.08</v>
      </c>
      <c r="W62" s="30">
        <f>SUM(W58:W61)</f>
        <v>1356.54</v>
      </c>
      <c r="X62" s="30">
        <f>SUM(X58:X61)</f>
        <v>2713.08</v>
      </c>
      <c r="Y62" s="123"/>
      <c r="Z62" s="123"/>
      <c r="AA62" s="123"/>
      <c r="AB62" s="52"/>
      <c r="AC62" s="52"/>
      <c r="AD62" s="53"/>
    </row>
    <row r="63" spans="1:30" s="4" customFormat="1" ht="15.75" customHeight="1" x14ac:dyDescent="0.25">
      <c r="A63" s="129">
        <v>9</v>
      </c>
      <c r="B63" s="98" t="s">
        <v>9</v>
      </c>
      <c r="C63" s="98" t="s">
        <v>386</v>
      </c>
      <c r="D63" s="98" t="s">
        <v>434</v>
      </c>
      <c r="E63" s="98" t="s">
        <v>61</v>
      </c>
      <c r="F63" s="98"/>
      <c r="G63" s="103" t="s">
        <v>435</v>
      </c>
      <c r="H63" s="103" t="s">
        <v>32</v>
      </c>
      <c r="I63" s="126">
        <v>59.5</v>
      </c>
      <c r="J63" s="103">
        <v>21.58</v>
      </c>
      <c r="K63" s="130">
        <v>45584</v>
      </c>
      <c r="L63" s="130">
        <v>45918</v>
      </c>
      <c r="M63" s="8">
        <f>N63+O63</f>
        <v>-9.0000000000031832E-2</v>
      </c>
      <c r="N63" s="8">
        <v>642.1</v>
      </c>
      <c r="O63" s="8">
        <v>-642.19000000000005</v>
      </c>
      <c r="P63" s="143" t="s">
        <v>62</v>
      </c>
      <c r="Q63" s="40" t="s">
        <v>4</v>
      </c>
      <c r="R63" s="61"/>
      <c r="S63" s="28">
        <f t="shared" si="31"/>
        <v>3852.6</v>
      </c>
      <c r="T63" s="28">
        <v>1926.3</v>
      </c>
      <c r="U63" s="28">
        <v>1926.3</v>
      </c>
      <c r="V63" s="29">
        <f t="shared" si="30"/>
        <v>3852.6</v>
      </c>
      <c r="W63" s="28">
        <v>1926.3</v>
      </c>
      <c r="X63" s="28">
        <v>3852.6</v>
      </c>
      <c r="Y63" s="8">
        <f t="shared" ref="Y63:Z66" si="32">M63+S63-V63</f>
        <v>-9.0000000000145519E-2</v>
      </c>
      <c r="Z63" s="8">
        <f t="shared" si="32"/>
        <v>642.10000000000014</v>
      </c>
      <c r="AA63" s="8">
        <f>O63+U63-X63+W63</f>
        <v>-642.18999999999983</v>
      </c>
      <c r="AB63" s="3" t="s">
        <v>110</v>
      </c>
      <c r="AC63" s="3"/>
      <c r="AD63" s="20"/>
    </row>
    <row r="64" spans="1:30" s="4" customFormat="1" ht="15.6" x14ac:dyDescent="0.25">
      <c r="A64" s="129"/>
      <c r="B64" s="98"/>
      <c r="C64" s="98"/>
      <c r="D64" s="98"/>
      <c r="E64" s="98"/>
      <c r="F64" s="98"/>
      <c r="G64" s="106"/>
      <c r="H64" s="106"/>
      <c r="I64" s="127"/>
      <c r="J64" s="106"/>
      <c r="K64" s="181"/>
      <c r="L64" s="181"/>
      <c r="M64" s="8">
        <f>N64+O64</f>
        <v>-9.0000000000031832E-2</v>
      </c>
      <c r="N64" s="8">
        <v>642.1</v>
      </c>
      <c r="O64" s="8">
        <v>-642.19000000000005</v>
      </c>
      <c r="P64" s="143"/>
      <c r="Q64" s="40" t="s">
        <v>5</v>
      </c>
      <c r="R64" s="60"/>
      <c r="S64" s="28">
        <f t="shared" si="31"/>
        <v>3852.6</v>
      </c>
      <c r="T64" s="28">
        <v>1926.3</v>
      </c>
      <c r="U64" s="28">
        <v>1926.3</v>
      </c>
      <c r="V64" s="29">
        <f t="shared" si="30"/>
        <v>5136.8</v>
      </c>
      <c r="W64" s="28">
        <v>1926.3</v>
      </c>
      <c r="X64" s="28">
        <v>5136.8</v>
      </c>
      <c r="Y64" s="8">
        <f t="shared" si="32"/>
        <v>-1284.2900000000004</v>
      </c>
      <c r="Z64" s="8">
        <f t="shared" si="32"/>
        <v>642.10000000000014</v>
      </c>
      <c r="AA64" s="8">
        <f>O64+U64-X64+W64</f>
        <v>-1926.3900000000006</v>
      </c>
      <c r="AB64" s="3"/>
      <c r="AC64" s="3"/>
      <c r="AD64" s="20"/>
    </row>
    <row r="65" spans="1:30" s="4" customFormat="1" ht="15.6" x14ac:dyDescent="0.25">
      <c r="A65" s="129"/>
      <c r="B65" s="98"/>
      <c r="C65" s="98"/>
      <c r="D65" s="98"/>
      <c r="E65" s="98"/>
      <c r="F65" s="98"/>
      <c r="G65" s="106"/>
      <c r="H65" s="106"/>
      <c r="I65" s="127"/>
      <c r="J65" s="106"/>
      <c r="K65" s="181"/>
      <c r="L65" s="181"/>
      <c r="M65" s="8">
        <f>N65+O65</f>
        <v>-9.0000000000031832E-2</v>
      </c>
      <c r="N65" s="8">
        <v>642.1</v>
      </c>
      <c r="O65" s="8">
        <v>-642.19000000000005</v>
      </c>
      <c r="P65" s="143"/>
      <c r="Q65" s="40" t="s">
        <v>6</v>
      </c>
      <c r="R65" s="60"/>
      <c r="S65" s="28">
        <f t="shared" si="31"/>
        <v>0</v>
      </c>
      <c r="T65" s="28">
        <v>0</v>
      </c>
      <c r="U65" s="28">
        <v>0</v>
      </c>
      <c r="V65" s="29">
        <f t="shared" si="30"/>
        <v>0</v>
      </c>
      <c r="W65" s="28">
        <v>0</v>
      </c>
      <c r="X65" s="28">
        <v>0</v>
      </c>
      <c r="Y65" s="8">
        <f t="shared" si="32"/>
        <v>-9.0000000000031832E-2</v>
      </c>
      <c r="Z65" s="8">
        <f t="shared" si="32"/>
        <v>642.1</v>
      </c>
      <c r="AA65" s="8">
        <f>O65+U65-X65+W65</f>
        <v>-642.19000000000005</v>
      </c>
      <c r="AB65" s="3"/>
      <c r="AC65" s="3"/>
      <c r="AD65" s="20"/>
    </row>
    <row r="66" spans="1:30" s="4" customFormat="1" ht="15.6" x14ac:dyDescent="0.25">
      <c r="A66" s="129"/>
      <c r="B66" s="98"/>
      <c r="C66" s="98"/>
      <c r="D66" s="98"/>
      <c r="E66" s="98"/>
      <c r="F66" s="98"/>
      <c r="G66" s="106"/>
      <c r="H66" s="106"/>
      <c r="I66" s="127"/>
      <c r="J66" s="106"/>
      <c r="K66" s="181"/>
      <c r="L66" s="181"/>
      <c r="M66" s="8">
        <f>N66+O66</f>
        <v>-9.0000000000031832E-2</v>
      </c>
      <c r="N66" s="8">
        <v>642.1</v>
      </c>
      <c r="O66" s="8">
        <v>-642.19000000000005</v>
      </c>
      <c r="P66" s="143"/>
      <c r="Q66" s="40" t="s">
        <v>7</v>
      </c>
      <c r="R66" s="60"/>
      <c r="S66" s="28">
        <f t="shared" si="31"/>
        <v>0</v>
      </c>
      <c r="T66" s="28">
        <v>0</v>
      </c>
      <c r="U66" s="28">
        <v>0</v>
      </c>
      <c r="V66" s="29">
        <f t="shared" si="30"/>
        <v>0</v>
      </c>
      <c r="W66" s="28">
        <v>0</v>
      </c>
      <c r="X66" s="28">
        <v>0</v>
      </c>
      <c r="Y66" s="7">
        <f t="shared" si="32"/>
        <v>-9.0000000000031832E-2</v>
      </c>
      <c r="Z66" s="7">
        <f t="shared" si="32"/>
        <v>642.1</v>
      </c>
      <c r="AA66" s="7">
        <f>O66+U66-X66+W66</f>
        <v>-642.19000000000005</v>
      </c>
      <c r="AB66" s="3"/>
      <c r="AC66" s="3"/>
      <c r="AD66" s="20"/>
    </row>
    <row r="67" spans="1:30" s="4" customFormat="1" ht="15.6" x14ac:dyDescent="0.25">
      <c r="A67" s="129"/>
      <c r="B67" s="98"/>
      <c r="C67" s="98"/>
      <c r="D67" s="98"/>
      <c r="E67" s="98"/>
      <c r="F67" s="98"/>
      <c r="G67" s="107"/>
      <c r="H67" s="107"/>
      <c r="I67" s="128"/>
      <c r="J67" s="107"/>
      <c r="K67" s="182"/>
      <c r="L67" s="182"/>
      <c r="M67" s="123"/>
      <c r="N67" s="123"/>
      <c r="O67" s="123"/>
      <c r="P67" s="143"/>
      <c r="Q67" s="33" t="s">
        <v>3</v>
      </c>
      <c r="R67" s="60"/>
      <c r="S67" s="30">
        <f t="shared" si="31"/>
        <v>7705.2</v>
      </c>
      <c r="T67" s="30">
        <f>SUM(T63:T66)</f>
        <v>3852.6</v>
      </c>
      <c r="U67" s="30">
        <f>SUM(U63:U66)</f>
        <v>3852.6</v>
      </c>
      <c r="V67" s="50">
        <f t="shared" si="30"/>
        <v>8989.4</v>
      </c>
      <c r="W67" s="30">
        <f>SUM(W63:W66)</f>
        <v>3852.6</v>
      </c>
      <c r="X67" s="30">
        <f>SUM(X63:X66)</f>
        <v>8989.4</v>
      </c>
      <c r="Y67" s="123"/>
      <c r="Z67" s="123"/>
      <c r="AA67" s="123"/>
      <c r="AB67" s="52"/>
      <c r="AC67" s="52"/>
      <c r="AD67" s="53"/>
    </row>
    <row r="68" spans="1:30" s="4" customFormat="1" ht="12.75" customHeight="1" x14ac:dyDescent="0.25">
      <c r="A68" s="129">
        <v>10</v>
      </c>
      <c r="B68" s="98" t="s">
        <v>9</v>
      </c>
      <c r="C68" s="98" t="s">
        <v>19</v>
      </c>
      <c r="D68" s="98" t="s">
        <v>290</v>
      </c>
      <c r="E68" s="98" t="s">
        <v>59</v>
      </c>
      <c r="F68" s="98"/>
      <c r="G68" s="98" t="s">
        <v>20</v>
      </c>
      <c r="H68" s="98" t="s">
        <v>16</v>
      </c>
      <c r="I68" s="207">
        <v>21.5</v>
      </c>
      <c r="J68" s="98">
        <v>28.07</v>
      </c>
      <c r="K68" s="219">
        <v>45298</v>
      </c>
      <c r="L68" s="219">
        <v>47093</v>
      </c>
      <c r="M68" s="8">
        <f>N68+O68</f>
        <v>-4.9999999999954525E-2</v>
      </c>
      <c r="N68" s="8">
        <v>301.79000000000002</v>
      </c>
      <c r="O68" s="8">
        <v>-301.83999999999997</v>
      </c>
      <c r="P68" s="143" t="s">
        <v>62</v>
      </c>
      <c r="Q68" s="40" t="s">
        <v>4</v>
      </c>
      <c r="R68" s="61"/>
      <c r="S68" s="28">
        <f t="shared" si="31"/>
        <v>1810.65</v>
      </c>
      <c r="T68" s="28">
        <v>905.34</v>
      </c>
      <c r="U68" s="28">
        <v>905.31</v>
      </c>
      <c r="V68" s="29">
        <f t="shared" si="30"/>
        <v>1810.65</v>
      </c>
      <c r="W68" s="28">
        <v>905.34</v>
      </c>
      <c r="X68" s="28">
        <v>1810.65</v>
      </c>
      <c r="Y68" s="8">
        <f t="shared" ref="Y68:Z71" si="33">M68+S68-V68</f>
        <v>-4.9999999999954525E-2</v>
      </c>
      <c r="Z68" s="8">
        <f t="shared" si="33"/>
        <v>301.79000000000008</v>
      </c>
      <c r="AA68" s="8">
        <f>O68+U68-X68+W68</f>
        <v>-301.84000000000003</v>
      </c>
      <c r="AB68" s="3" t="s">
        <v>110</v>
      </c>
      <c r="AC68" s="3"/>
      <c r="AD68" s="20"/>
    </row>
    <row r="69" spans="1:30" s="4" customFormat="1" ht="15.6" x14ac:dyDescent="0.25">
      <c r="A69" s="129"/>
      <c r="B69" s="98"/>
      <c r="C69" s="98"/>
      <c r="D69" s="98"/>
      <c r="E69" s="98"/>
      <c r="F69" s="98"/>
      <c r="G69" s="98"/>
      <c r="H69" s="98"/>
      <c r="I69" s="207"/>
      <c r="J69" s="98"/>
      <c r="K69" s="98"/>
      <c r="L69" s="98"/>
      <c r="M69" s="8">
        <f>N69+O69</f>
        <v>-4.9999999999954525E-2</v>
      </c>
      <c r="N69" s="8">
        <v>301.79000000000002</v>
      </c>
      <c r="O69" s="8">
        <v>-301.83999999999997</v>
      </c>
      <c r="P69" s="143"/>
      <c r="Q69" s="40" t="s">
        <v>5</v>
      </c>
      <c r="R69" s="60"/>
      <c r="S69" s="28">
        <f t="shared" si="31"/>
        <v>1810.65</v>
      </c>
      <c r="T69" s="28">
        <v>905.34</v>
      </c>
      <c r="U69" s="28">
        <v>905.31</v>
      </c>
      <c r="V69" s="29">
        <f t="shared" si="30"/>
        <v>1810.65</v>
      </c>
      <c r="W69" s="28">
        <v>905.34</v>
      </c>
      <c r="X69" s="28">
        <v>1810.65</v>
      </c>
      <c r="Y69" s="8">
        <f t="shared" si="33"/>
        <v>-4.9999999999954525E-2</v>
      </c>
      <c r="Z69" s="8">
        <f t="shared" si="33"/>
        <v>301.79000000000008</v>
      </c>
      <c r="AA69" s="8">
        <f>O69+U69-X69+W69</f>
        <v>-301.84000000000003</v>
      </c>
      <c r="AB69" s="3"/>
      <c r="AC69" s="3"/>
      <c r="AD69" s="20"/>
    </row>
    <row r="70" spans="1:30" s="4" customFormat="1" ht="15.6" x14ac:dyDescent="0.25">
      <c r="A70" s="129"/>
      <c r="B70" s="98"/>
      <c r="C70" s="98"/>
      <c r="D70" s="98"/>
      <c r="E70" s="98"/>
      <c r="F70" s="98"/>
      <c r="G70" s="98"/>
      <c r="H70" s="98"/>
      <c r="I70" s="207"/>
      <c r="J70" s="98"/>
      <c r="K70" s="98"/>
      <c r="L70" s="98"/>
      <c r="M70" s="8">
        <f>N70+O70</f>
        <v>-4.9999999999954525E-2</v>
      </c>
      <c r="N70" s="8">
        <v>301.79000000000002</v>
      </c>
      <c r="O70" s="8">
        <v>-301.83999999999997</v>
      </c>
      <c r="P70" s="143"/>
      <c r="Q70" s="40" t="s">
        <v>6</v>
      </c>
      <c r="R70" s="60"/>
      <c r="S70" s="28">
        <f t="shared" si="31"/>
        <v>0</v>
      </c>
      <c r="T70" s="28">
        <v>0</v>
      </c>
      <c r="U70" s="28">
        <v>0</v>
      </c>
      <c r="V70" s="29">
        <f t="shared" ref="V70:V76" si="34">X70</f>
        <v>0</v>
      </c>
      <c r="W70" s="28">
        <v>0</v>
      </c>
      <c r="X70" s="28">
        <v>0</v>
      </c>
      <c r="Y70" s="8">
        <f t="shared" si="33"/>
        <v>-4.9999999999954525E-2</v>
      </c>
      <c r="Z70" s="8">
        <f t="shared" si="33"/>
        <v>301.79000000000002</v>
      </c>
      <c r="AA70" s="8">
        <f>O70+U70-X70+W70</f>
        <v>-301.83999999999997</v>
      </c>
      <c r="AB70" s="3"/>
      <c r="AC70" s="3"/>
      <c r="AD70" s="20"/>
    </row>
    <row r="71" spans="1:30" s="4" customFormat="1" ht="15.6" x14ac:dyDescent="0.25">
      <c r="A71" s="129"/>
      <c r="B71" s="98"/>
      <c r="C71" s="98"/>
      <c r="D71" s="98"/>
      <c r="E71" s="98"/>
      <c r="F71" s="98"/>
      <c r="G71" s="98"/>
      <c r="H71" s="98"/>
      <c r="I71" s="207"/>
      <c r="J71" s="98"/>
      <c r="K71" s="98"/>
      <c r="L71" s="98"/>
      <c r="M71" s="8">
        <f>N71+O71</f>
        <v>-4.9999999999954525E-2</v>
      </c>
      <c r="N71" s="8">
        <v>301.79000000000002</v>
      </c>
      <c r="O71" s="8">
        <v>-301.83999999999997</v>
      </c>
      <c r="P71" s="143"/>
      <c r="Q71" s="40" t="s">
        <v>7</v>
      </c>
      <c r="R71" s="60"/>
      <c r="S71" s="28">
        <f t="shared" si="31"/>
        <v>0</v>
      </c>
      <c r="T71" s="28">
        <v>0</v>
      </c>
      <c r="U71" s="28">
        <v>0</v>
      </c>
      <c r="V71" s="29">
        <f t="shared" si="34"/>
        <v>0</v>
      </c>
      <c r="W71" s="28">
        <v>0</v>
      </c>
      <c r="X71" s="28">
        <v>0</v>
      </c>
      <c r="Y71" s="7">
        <f t="shared" si="33"/>
        <v>-4.9999999999954525E-2</v>
      </c>
      <c r="Z71" s="7">
        <f t="shared" si="33"/>
        <v>301.79000000000002</v>
      </c>
      <c r="AA71" s="7">
        <f>O71+U71-X71+W71</f>
        <v>-301.83999999999997</v>
      </c>
      <c r="AB71" s="3"/>
      <c r="AC71" s="3"/>
      <c r="AD71" s="20"/>
    </row>
    <row r="72" spans="1:30" s="4" customFormat="1" ht="15.6" x14ac:dyDescent="0.25">
      <c r="A72" s="129"/>
      <c r="B72" s="98"/>
      <c r="C72" s="98"/>
      <c r="D72" s="98"/>
      <c r="E72" s="98"/>
      <c r="F72" s="98"/>
      <c r="G72" s="98"/>
      <c r="H72" s="98"/>
      <c r="I72" s="207"/>
      <c r="J72" s="98"/>
      <c r="K72" s="98"/>
      <c r="L72" s="98"/>
      <c r="M72" s="123"/>
      <c r="N72" s="123"/>
      <c r="O72" s="123"/>
      <c r="P72" s="143"/>
      <c r="Q72" s="33" t="s">
        <v>3</v>
      </c>
      <c r="R72" s="62">
        <f>R69</f>
        <v>0</v>
      </c>
      <c r="S72" s="30">
        <f>T72+U72</f>
        <v>3621.3</v>
      </c>
      <c r="T72" s="30">
        <f>SUM(T68:T71)</f>
        <v>1810.68</v>
      </c>
      <c r="U72" s="30">
        <f>SUM(U68:U71)</f>
        <v>1810.62</v>
      </c>
      <c r="V72" s="50">
        <f t="shared" si="34"/>
        <v>3621.3</v>
      </c>
      <c r="W72" s="30">
        <f>SUM(W68:W71)</f>
        <v>1810.68</v>
      </c>
      <c r="X72" s="30">
        <f>SUM(X68:X71)</f>
        <v>3621.3</v>
      </c>
      <c r="Y72" s="123"/>
      <c r="Z72" s="123"/>
      <c r="AA72" s="123"/>
      <c r="AB72" s="52"/>
      <c r="AC72" s="52"/>
      <c r="AD72" s="53"/>
    </row>
    <row r="73" spans="1:30" s="4" customFormat="1" ht="15.75" customHeight="1" x14ac:dyDescent="0.25">
      <c r="A73" s="129">
        <v>11</v>
      </c>
      <c r="B73" s="98" t="s">
        <v>9</v>
      </c>
      <c r="C73" s="98" t="s">
        <v>21</v>
      </c>
      <c r="D73" s="98" t="s">
        <v>305</v>
      </c>
      <c r="E73" s="98" t="s">
        <v>59</v>
      </c>
      <c r="F73" s="98"/>
      <c r="G73" s="98" t="s">
        <v>150</v>
      </c>
      <c r="H73" s="98" t="s">
        <v>224</v>
      </c>
      <c r="I73" s="207">
        <v>14.3</v>
      </c>
      <c r="J73" s="98">
        <v>17.23</v>
      </c>
      <c r="K73" s="219" t="s">
        <v>436</v>
      </c>
      <c r="L73" s="219">
        <v>45740</v>
      </c>
      <c r="M73" s="8">
        <f>N73+O73</f>
        <v>236.70999999999998</v>
      </c>
      <c r="N73" s="8">
        <v>136.85</v>
      </c>
      <c r="O73" s="8">
        <v>99.86</v>
      </c>
      <c r="P73" s="143" t="s">
        <v>63</v>
      </c>
      <c r="Q73" s="40" t="s">
        <v>4</v>
      </c>
      <c r="R73" s="61"/>
      <c r="S73" s="28">
        <f>T73+U73</f>
        <v>821.1</v>
      </c>
      <c r="T73" s="28">
        <v>410.55</v>
      </c>
      <c r="U73" s="28">
        <v>410.55</v>
      </c>
      <c r="V73" s="29">
        <f t="shared" si="34"/>
        <v>833.43</v>
      </c>
      <c r="W73" s="28">
        <v>410.55</v>
      </c>
      <c r="X73" s="28">
        <v>833.43</v>
      </c>
      <c r="Y73" s="8">
        <f t="shared" ref="Y73:Z76" si="35">M73+S73-V73</f>
        <v>224.38</v>
      </c>
      <c r="Z73" s="8">
        <f t="shared" si="35"/>
        <v>136.84999999999997</v>
      </c>
      <c r="AA73" s="8">
        <f>O73+U73-X73+W73</f>
        <v>87.530000000000086</v>
      </c>
      <c r="AB73" s="3" t="s">
        <v>110</v>
      </c>
      <c r="AC73" s="3"/>
      <c r="AD73" s="20"/>
    </row>
    <row r="74" spans="1:30" s="4" customFormat="1" ht="15.6" x14ac:dyDescent="0.25">
      <c r="A74" s="129"/>
      <c r="B74" s="98"/>
      <c r="C74" s="98"/>
      <c r="D74" s="98"/>
      <c r="E74" s="98"/>
      <c r="F74" s="98"/>
      <c r="G74" s="98"/>
      <c r="H74" s="98"/>
      <c r="I74" s="207"/>
      <c r="J74" s="98"/>
      <c r="K74" s="98"/>
      <c r="L74" s="98"/>
      <c r="M74" s="8">
        <f>N74+O74</f>
        <v>236.70999999999998</v>
      </c>
      <c r="N74" s="8">
        <v>136.85</v>
      </c>
      <c r="O74" s="8">
        <v>99.86</v>
      </c>
      <c r="P74" s="143"/>
      <c r="Q74" s="40" t="s">
        <v>5</v>
      </c>
      <c r="R74" s="60"/>
      <c r="S74" s="28">
        <f>T74+U74</f>
        <v>821.1</v>
      </c>
      <c r="T74" s="28">
        <v>410.55</v>
      </c>
      <c r="U74" s="28">
        <v>410.55</v>
      </c>
      <c r="V74" s="29">
        <f t="shared" si="34"/>
        <v>833.43</v>
      </c>
      <c r="W74" s="28">
        <v>410.55</v>
      </c>
      <c r="X74" s="28">
        <v>833.43</v>
      </c>
      <c r="Y74" s="8">
        <f t="shared" si="35"/>
        <v>224.38</v>
      </c>
      <c r="Z74" s="8">
        <f t="shared" si="35"/>
        <v>136.84999999999997</v>
      </c>
      <c r="AA74" s="8">
        <f>O74+U74-X74+W74</f>
        <v>87.530000000000086</v>
      </c>
      <c r="AB74" s="3"/>
      <c r="AC74" s="3"/>
      <c r="AD74" s="20"/>
    </row>
    <row r="75" spans="1:30" s="4" customFormat="1" ht="15.6" x14ac:dyDescent="0.25">
      <c r="A75" s="129"/>
      <c r="B75" s="98"/>
      <c r="C75" s="98"/>
      <c r="D75" s="98"/>
      <c r="E75" s="98"/>
      <c r="F75" s="98"/>
      <c r="G75" s="98"/>
      <c r="H75" s="98"/>
      <c r="I75" s="207"/>
      <c r="J75" s="98"/>
      <c r="K75" s="98"/>
      <c r="L75" s="98"/>
      <c r="M75" s="8">
        <f>N75+O75</f>
        <v>236.70999999999998</v>
      </c>
      <c r="N75" s="8">
        <v>136.85</v>
      </c>
      <c r="O75" s="8">
        <v>99.86</v>
      </c>
      <c r="P75" s="143"/>
      <c r="Q75" s="40" t="s">
        <v>6</v>
      </c>
      <c r="R75" s="60"/>
      <c r="S75" s="28">
        <f>T75+U75</f>
        <v>0</v>
      </c>
      <c r="T75" s="28">
        <v>0</v>
      </c>
      <c r="U75" s="28">
        <v>0</v>
      </c>
      <c r="V75" s="29">
        <f t="shared" si="34"/>
        <v>0</v>
      </c>
      <c r="W75" s="28">
        <v>0</v>
      </c>
      <c r="X75" s="28">
        <v>0</v>
      </c>
      <c r="Y75" s="8">
        <f t="shared" si="35"/>
        <v>236.70999999999998</v>
      </c>
      <c r="Z75" s="8">
        <f t="shared" si="35"/>
        <v>136.85</v>
      </c>
      <c r="AA75" s="8">
        <f>O75+U75-X75+W75</f>
        <v>99.86</v>
      </c>
      <c r="AB75" s="3"/>
      <c r="AC75" s="3"/>
      <c r="AD75" s="20"/>
    </row>
    <row r="76" spans="1:30" s="4" customFormat="1" ht="15.6" x14ac:dyDescent="0.25">
      <c r="A76" s="129"/>
      <c r="B76" s="98"/>
      <c r="C76" s="98"/>
      <c r="D76" s="98"/>
      <c r="E76" s="98"/>
      <c r="F76" s="98"/>
      <c r="G76" s="98"/>
      <c r="H76" s="98"/>
      <c r="I76" s="207"/>
      <c r="J76" s="98"/>
      <c r="K76" s="98"/>
      <c r="L76" s="98"/>
      <c r="M76" s="8">
        <f>N76+O76</f>
        <v>236.70999999999998</v>
      </c>
      <c r="N76" s="8">
        <v>136.85</v>
      </c>
      <c r="O76" s="8">
        <v>99.86</v>
      </c>
      <c r="P76" s="143"/>
      <c r="Q76" s="40" t="s">
        <v>7</v>
      </c>
      <c r="R76" s="60"/>
      <c r="S76" s="28">
        <f>T76+U76</f>
        <v>0</v>
      </c>
      <c r="T76" s="28">
        <v>0</v>
      </c>
      <c r="U76" s="28">
        <v>0</v>
      </c>
      <c r="V76" s="29">
        <f t="shared" si="34"/>
        <v>0</v>
      </c>
      <c r="W76" s="28">
        <v>0</v>
      </c>
      <c r="X76" s="28">
        <v>0</v>
      </c>
      <c r="Y76" s="7">
        <f t="shared" si="35"/>
        <v>236.70999999999998</v>
      </c>
      <c r="Z76" s="7">
        <f t="shared" si="35"/>
        <v>136.85</v>
      </c>
      <c r="AA76" s="7">
        <f>O76+U76-X76+W76</f>
        <v>99.86</v>
      </c>
      <c r="AB76" s="3"/>
      <c r="AC76" s="3"/>
      <c r="AD76" s="20"/>
    </row>
    <row r="77" spans="1:30" s="4" customFormat="1" ht="15.6" x14ac:dyDescent="0.25">
      <c r="A77" s="129"/>
      <c r="B77" s="98"/>
      <c r="C77" s="98"/>
      <c r="D77" s="98"/>
      <c r="E77" s="98"/>
      <c r="F77" s="98"/>
      <c r="G77" s="98"/>
      <c r="H77" s="98"/>
      <c r="I77" s="207"/>
      <c r="J77" s="98"/>
      <c r="K77" s="98"/>
      <c r="L77" s="98"/>
      <c r="M77" s="123"/>
      <c r="N77" s="123"/>
      <c r="O77" s="123"/>
      <c r="P77" s="143"/>
      <c r="Q77" s="33" t="s">
        <v>3</v>
      </c>
      <c r="R77" s="60"/>
      <c r="S77" s="30">
        <f t="shared" ref="S77:S91" si="36">T77+U77</f>
        <v>1642.2</v>
      </c>
      <c r="T77" s="30">
        <f>SUM(T73:T76)</f>
        <v>821.1</v>
      </c>
      <c r="U77" s="30">
        <f>SUM(U73:U76)</f>
        <v>821.1</v>
      </c>
      <c r="V77" s="50">
        <f t="shared" ref="V77:V86" si="37">X77</f>
        <v>1666.86</v>
      </c>
      <c r="W77" s="30">
        <f>SUM(W73:W76)</f>
        <v>821.1</v>
      </c>
      <c r="X77" s="30">
        <f>SUM(X73:X76)</f>
        <v>1666.86</v>
      </c>
      <c r="Y77" s="123"/>
      <c r="Z77" s="123"/>
      <c r="AA77" s="123"/>
      <c r="AB77" s="52"/>
      <c r="AC77" s="52"/>
      <c r="AD77" s="53"/>
    </row>
    <row r="78" spans="1:30" s="4" customFormat="1" ht="23.25" customHeight="1" x14ac:dyDescent="0.25">
      <c r="A78" s="129">
        <v>12</v>
      </c>
      <c r="B78" s="98" t="s">
        <v>9</v>
      </c>
      <c r="C78" s="98" t="s">
        <v>22</v>
      </c>
      <c r="D78" s="98" t="s">
        <v>93</v>
      </c>
      <c r="E78" s="98" t="s">
        <v>64</v>
      </c>
      <c r="F78" s="144"/>
      <c r="G78" s="98" t="s">
        <v>23</v>
      </c>
      <c r="H78" s="98" t="s">
        <v>24</v>
      </c>
      <c r="I78" s="207">
        <v>150.80000000000001</v>
      </c>
      <c r="J78" s="151">
        <f>9348.48/I78</f>
        <v>61.992572944297073</v>
      </c>
      <c r="K78" s="219">
        <v>43440</v>
      </c>
      <c r="L78" s="219">
        <v>45236</v>
      </c>
      <c r="M78" s="8">
        <f>N78+O78</f>
        <v>145346.89000000001</v>
      </c>
      <c r="N78" s="8">
        <v>0</v>
      </c>
      <c r="O78" s="8">
        <v>145346.89000000001</v>
      </c>
      <c r="P78" s="143" t="s">
        <v>63</v>
      </c>
      <c r="Q78" s="40" t="s">
        <v>4</v>
      </c>
      <c r="R78" s="61"/>
      <c r="S78" s="28">
        <f t="shared" si="36"/>
        <v>0</v>
      </c>
      <c r="T78" s="28">
        <v>0</v>
      </c>
      <c r="U78" s="28">
        <v>0</v>
      </c>
      <c r="V78" s="29">
        <f t="shared" si="37"/>
        <v>0</v>
      </c>
      <c r="W78" s="28">
        <v>0</v>
      </c>
      <c r="X78" s="28">
        <v>0</v>
      </c>
      <c r="Y78" s="8">
        <f t="shared" ref="Y78:Z81" si="38">M78+S78-V78</f>
        <v>145346.89000000001</v>
      </c>
      <c r="Z78" s="8">
        <f t="shared" si="38"/>
        <v>0</v>
      </c>
      <c r="AA78" s="8">
        <f>O78+U78-X78+W78</f>
        <v>145346.89000000001</v>
      </c>
      <c r="AB78" s="44"/>
      <c r="AC78" s="3"/>
      <c r="AD78" s="204" t="s">
        <v>233</v>
      </c>
    </row>
    <row r="79" spans="1:30" s="4" customFormat="1" ht="15.6" x14ac:dyDescent="0.25">
      <c r="A79" s="129"/>
      <c r="B79" s="98"/>
      <c r="C79" s="98"/>
      <c r="D79" s="98"/>
      <c r="E79" s="98"/>
      <c r="F79" s="145"/>
      <c r="G79" s="98"/>
      <c r="H79" s="98"/>
      <c r="I79" s="207"/>
      <c r="J79" s="151"/>
      <c r="K79" s="98"/>
      <c r="L79" s="98"/>
      <c r="M79" s="8">
        <f>N79+O79</f>
        <v>145346.89000000001</v>
      </c>
      <c r="N79" s="8">
        <v>0</v>
      </c>
      <c r="O79" s="8">
        <v>145346.89000000001</v>
      </c>
      <c r="P79" s="143"/>
      <c r="Q79" s="40" t="s">
        <v>5</v>
      </c>
      <c r="R79" s="60"/>
      <c r="S79" s="28">
        <f t="shared" si="36"/>
        <v>0</v>
      </c>
      <c r="T79" s="28">
        <v>0</v>
      </c>
      <c r="U79" s="28">
        <v>0</v>
      </c>
      <c r="V79" s="29">
        <f t="shared" si="37"/>
        <v>0</v>
      </c>
      <c r="W79" s="28">
        <v>0</v>
      </c>
      <c r="X79" s="28">
        <v>0</v>
      </c>
      <c r="Y79" s="8">
        <f t="shared" si="38"/>
        <v>145346.89000000001</v>
      </c>
      <c r="Z79" s="8">
        <f t="shared" si="38"/>
        <v>0</v>
      </c>
      <c r="AA79" s="8">
        <f>O79+U79-X79+W79</f>
        <v>145346.89000000001</v>
      </c>
      <c r="AB79" s="3"/>
      <c r="AC79" s="3"/>
      <c r="AD79" s="205"/>
    </row>
    <row r="80" spans="1:30" s="4" customFormat="1" ht="15.6" x14ac:dyDescent="0.25">
      <c r="A80" s="129"/>
      <c r="B80" s="98"/>
      <c r="C80" s="98"/>
      <c r="D80" s="98"/>
      <c r="E80" s="98"/>
      <c r="F80" s="145"/>
      <c r="G80" s="98"/>
      <c r="H80" s="98"/>
      <c r="I80" s="207"/>
      <c r="J80" s="151"/>
      <c r="K80" s="98"/>
      <c r="L80" s="98"/>
      <c r="M80" s="8">
        <f>N80+O80</f>
        <v>145346.89000000001</v>
      </c>
      <c r="N80" s="8">
        <v>0</v>
      </c>
      <c r="O80" s="8">
        <v>145346.89000000001</v>
      </c>
      <c r="P80" s="143"/>
      <c r="Q80" s="40" t="s">
        <v>6</v>
      </c>
      <c r="R80" s="60"/>
      <c r="S80" s="28">
        <f t="shared" si="36"/>
        <v>0</v>
      </c>
      <c r="T80" s="28">
        <v>0</v>
      </c>
      <c r="U80" s="28">
        <v>0</v>
      </c>
      <c r="V80" s="29">
        <f t="shared" si="37"/>
        <v>0</v>
      </c>
      <c r="W80" s="28">
        <v>0</v>
      </c>
      <c r="X80" s="28">
        <v>0</v>
      </c>
      <c r="Y80" s="8">
        <f t="shared" si="38"/>
        <v>145346.89000000001</v>
      </c>
      <c r="Z80" s="8">
        <f t="shared" si="38"/>
        <v>0</v>
      </c>
      <c r="AA80" s="8">
        <f>O80+U80-X80+W80</f>
        <v>145346.89000000001</v>
      </c>
      <c r="AB80" s="3"/>
      <c r="AC80" s="3"/>
      <c r="AD80" s="205"/>
    </row>
    <row r="81" spans="1:30" s="4" customFormat="1" ht="15.6" x14ac:dyDescent="0.25">
      <c r="A81" s="129"/>
      <c r="B81" s="98"/>
      <c r="C81" s="98"/>
      <c r="D81" s="98"/>
      <c r="E81" s="98"/>
      <c r="F81" s="145"/>
      <c r="G81" s="98"/>
      <c r="H81" s="98"/>
      <c r="I81" s="207"/>
      <c r="J81" s="151"/>
      <c r="K81" s="98"/>
      <c r="L81" s="98"/>
      <c r="M81" s="8">
        <f>N81+O81</f>
        <v>145346.89000000001</v>
      </c>
      <c r="N81" s="8">
        <v>0</v>
      </c>
      <c r="O81" s="8">
        <v>145346.89000000001</v>
      </c>
      <c r="P81" s="143"/>
      <c r="Q81" s="40" t="s">
        <v>7</v>
      </c>
      <c r="R81" s="60"/>
      <c r="S81" s="28">
        <f t="shared" si="36"/>
        <v>0</v>
      </c>
      <c r="T81" s="28">
        <v>0</v>
      </c>
      <c r="U81" s="28">
        <v>0</v>
      </c>
      <c r="V81" s="29">
        <f t="shared" si="37"/>
        <v>0</v>
      </c>
      <c r="W81" s="28">
        <v>0</v>
      </c>
      <c r="X81" s="28">
        <v>0</v>
      </c>
      <c r="Y81" s="7">
        <f t="shared" si="38"/>
        <v>145346.89000000001</v>
      </c>
      <c r="Z81" s="30">
        <f t="shared" si="38"/>
        <v>0</v>
      </c>
      <c r="AA81" s="30">
        <f>O81+U81-X81+W81</f>
        <v>145346.89000000001</v>
      </c>
      <c r="AB81" s="3"/>
      <c r="AC81" s="3"/>
      <c r="AD81" s="206"/>
    </row>
    <row r="82" spans="1:30" s="4" customFormat="1" ht="15.6" x14ac:dyDescent="0.25">
      <c r="A82" s="129"/>
      <c r="B82" s="98"/>
      <c r="C82" s="98"/>
      <c r="D82" s="98"/>
      <c r="E82" s="98"/>
      <c r="F82" s="146"/>
      <c r="G82" s="98"/>
      <c r="H82" s="98"/>
      <c r="I82" s="207"/>
      <c r="J82" s="151"/>
      <c r="K82" s="98"/>
      <c r="L82" s="98"/>
      <c r="M82" s="123"/>
      <c r="N82" s="123"/>
      <c r="O82" s="123"/>
      <c r="P82" s="143"/>
      <c r="Q82" s="33" t="s">
        <v>3</v>
      </c>
      <c r="R82" s="62">
        <f>R79</f>
        <v>0</v>
      </c>
      <c r="S82" s="30">
        <f t="shared" si="36"/>
        <v>0</v>
      </c>
      <c r="T82" s="30">
        <f>SUM(T78:T81)</f>
        <v>0</v>
      </c>
      <c r="U82" s="30">
        <v>0</v>
      </c>
      <c r="V82" s="50">
        <f t="shared" si="37"/>
        <v>0</v>
      </c>
      <c r="W82" s="30">
        <f>SUM(W78:W81)</f>
        <v>0</v>
      </c>
      <c r="X82" s="30">
        <f>SUM(X78:X81)</f>
        <v>0</v>
      </c>
      <c r="Y82" s="123"/>
      <c r="Z82" s="123"/>
      <c r="AA82" s="123"/>
      <c r="AB82" s="52"/>
      <c r="AC82" s="52"/>
      <c r="AD82" s="53"/>
    </row>
    <row r="83" spans="1:30" s="4" customFormat="1" ht="15.75" customHeight="1" x14ac:dyDescent="0.25">
      <c r="A83" s="129">
        <v>13</v>
      </c>
      <c r="B83" s="98" t="s">
        <v>9</v>
      </c>
      <c r="C83" s="98" t="s">
        <v>25</v>
      </c>
      <c r="D83" s="98" t="s">
        <v>304</v>
      </c>
      <c r="E83" s="98" t="s">
        <v>59</v>
      </c>
      <c r="F83" s="144"/>
      <c r="G83" s="98" t="s">
        <v>232</v>
      </c>
      <c r="H83" s="98" t="s">
        <v>26</v>
      </c>
      <c r="I83" s="207">
        <v>186.4</v>
      </c>
      <c r="J83" s="98">
        <v>19.355599999999999</v>
      </c>
      <c r="K83" s="219" t="s">
        <v>437</v>
      </c>
      <c r="L83" s="219">
        <v>45771</v>
      </c>
      <c r="M83" s="8">
        <f>N83+O83</f>
        <v>3365.08</v>
      </c>
      <c r="N83" s="8">
        <v>1803.95</v>
      </c>
      <c r="O83" s="8">
        <v>1561.13</v>
      </c>
      <c r="P83" s="143" t="s">
        <v>63</v>
      </c>
      <c r="Q83" s="40" t="s">
        <v>4</v>
      </c>
      <c r="R83" s="61"/>
      <c r="S83" s="28">
        <f t="shared" si="36"/>
        <v>10823.67</v>
      </c>
      <c r="T83" s="28">
        <v>5411.85</v>
      </c>
      <c r="U83" s="28">
        <v>5411.82</v>
      </c>
      <c r="V83" s="29">
        <f t="shared" si="37"/>
        <v>10920</v>
      </c>
      <c r="W83" s="28">
        <v>5411.85</v>
      </c>
      <c r="X83" s="28">
        <v>10920</v>
      </c>
      <c r="Y83" s="8">
        <f t="shared" ref="Y83:Z86" si="39">M83+S83-V83</f>
        <v>3268.75</v>
      </c>
      <c r="Z83" s="8">
        <f t="shared" si="39"/>
        <v>1803.9499999999998</v>
      </c>
      <c r="AA83" s="8">
        <f>O83+U83-X83+W83</f>
        <v>1464.8000000000002</v>
      </c>
      <c r="AB83" s="63">
        <v>1</v>
      </c>
      <c r="AC83" s="3"/>
      <c r="AD83" s="20"/>
    </row>
    <row r="84" spans="1:30" s="4" customFormat="1" ht="15.6" x14ac:dyDescent="0.25">
      <c r="A84" s="129"/>
      <c r="B84" s="98"/>
      <c r="C84" s="98"/>
      <c r="D84" s="98"/>
      <c r="E84" s="98"/>
      <c r="F84" s="145"/>
      <c r="G84" s="98"/>
      <c r="H84" s="98"/>
      <c r="I84" s="207"/>
      <c r="J84" s="98"/>
      <c r="K84" s="98"/>
      <c r="L84" s="98"/>
      <c r="M84" s="8">
        <f>N84+O84</f>
        <v>3365.08</v>
      </c>
      <c r="N84" s="8">
        <v>1803.95</v>
      </c>
      <c r="O84" s="8">
        <v>1561.13</v>
      </c>
      <c r="P84" s="143"/>
      <c r="Q84" s="40" t="s">
        <v>5</v>
      </c>
      <c r="R84" s="60"/>
      <c r="S84" s="28">
        <f t="shared" si="36"/>
        <v>10823.67</v>
      </c>
      <c r="T84" s="28">
        <v>5411.85</v>
      </c>
      <c r="U84" s="28">
        <v>5411.82</v>
      </c>
      <c r="V84" s="29">
        <f>X84</f>
        <v>10950</v>
      </c>
      <c r="W84" s="28">
        <v>5411.85</v>
      </c>
      <c r="X84" s="28">
        <v>10950</v>
      </c>
      <c r="Y84" s="8">
        <f t="shared" si="39"/>
        <v>3238.75</v>
      </c>
      <c r="Z84" s="8">
        <f t="shared" si="39"/>
        <v>1803.9499999999998</v>
      </c>
      <c r="AA84" s="8">
        <f>O84+U84-X84+W84</f>
        <v>1434.8000000000002</v>
      </c>
      <c r="AB84" s="3"/>
      <c r="AC84" s="3"/>
      <c r="AD84" s="20"/>
    </row>
    <row r="85" spans="1:30" s="4" customFormat="1" ht="15.6" x14ac:dyDescent="0.25">
      <c r="A85" s="129"/>
      <c r="B85" s="98"/>
      <c r="C85" s="98"/>
      <c r="D85" s="98"/>
      <c r="E85" s="98"/>
      <c r="F85" s="145"/>
      <c r="G85" s="98"/>
      <c r="H85" s="98"/>
      <c r="I85" s="207"/>
      <c r="J85" s="98"/>
      <c r="K85" s="98"/>
      <c r="L85" s="98"/>
      <c r="M85" s="8">
        <f>N85+O85</f>
        <v>3365.08</v>
      </c>
      <c r="N85" s="8">
        <v>1803.95</v>
      </c>
      <c r="O85" s="8">
        <v>1561.13</v>
      </c>
      <c r="P85" s="143"/>
      <c r="Q85" s="40" t="s">
        <v>6</v>
      </c>
      <c r="R85" s="60"/>
      <c r="S85" s="28">
        <f t="shared" si="36"/>
        <v>0</v>
      </c>
      <c r="T85" s="28">
        <v>0</v>
      </c>
      <c r="U85" s="28">
        <v>0</v>
      </c>
      <c r="V85" s="29">
        <f t="shared" si="37"/>
        <v>0</v>
      </c>
      <c r="W85" s="28">
        <v>0</v>
      </c>
      <c r="X85" s="28">
        <v>0</v>
      </c>
      <c r="Y85" s="8">
        <f t="shared" si="39"/>
        <v>3365.08</v>
      </c>
      <c r="Z85" s="8">
        <f t="shared" si="39"/>
        <v>1803.95</v>
      </c>
      <c r="AA85" s="8">
        <f>O85+U85-X85+W85</f>
        <v>1561.13</v>
      </c>
      <c r="AB85" s="3"/>
      <c r="AC85" s="3"/>
      <c r="AD85" s="20"/>
    </row>
    <row r="86" spans="1:30" s="4" customFormat="1" ht="15.6" x14ac:dyDescent="0.25">
      <c r="A86" s="129"/>
      <c r="B86" s="98"/>
      <c r="C86" s="98"/>
      <c r="D86" s="98"/>
      <c r="E86" s="98"/>
      <c r="F86" s="145"/>
      <c r="G86" s="98"/>
      <c r="H86" s="98"/>
      <c r="I86" s="207"/>
      <c r="J86" s="98"/>
      <c r="K86" s="98"/>
      <c r="L86" s="98"/>
      <c r="M86" s="8">
        <f>N86+O86</f>
        <v>3365.08</v>
      </c>
      <c r="N86" s="8">
        <v>1803.95</v>
      </c>
      <c r="O86" s="8">
        <v>1561.13</v>
      </c>
      <c r="P86" s="143"/>
      <c r="Q86" s="40" t="s">
        <v>7</v>
      </c>
      <c r="R86" s="60"/>
      <c r="S86" s="28">
        <f t="shared" si="36"/>
        <v>0</v>
      </c>
      <c r="T86" s="28">
        <v>0</v>
      </c>
      <c r="U86" s="28">
        <v>0</v>
      </c>
      <c r="V86" s="29">
        <f t="shared" si="37"/>
        <v>0</v>
      </c>
      <c r="W86" s="28">
        <v>0</v>
      </c>
      <c r="X86" s="28">
        <v>0</v>
      </c>
      <c r="Y86" s="7">
        <f t="shared" si="39"/>
        <v>3365.08</v>
      </c>
      <c r="Z86" s="7">
        <f t="shared" si="39"/>
        <v>1803.95</v>
      </c>
      <c r="AA86" s="7">
        <f>O86+U86-X86+W86</f>
        <v>1561.13</v>
      </c>
      <c r="AB86" s="3"/>
      <c r="AC86" s="3"/>
      <c r="AD86" s="20"/>
    </row>
    <row r="87" spans="1:30" s="4" customFormat="1" ht="15.6" x14ac:dyDescent="0.25">
      <c r="A87" s="129"/>
      <c r="B87" s="98"/>
      <c r="C87" s="98"/>
      <c r="D87" s="98"/>
      <c r="E87" s="98"/>
      <c r="F87" s="146"/>
      <c r="G87" s="98"/>
      <c r="H87" s="98"/>
      <c r="I87" s="207"/>
      <c r="J87" s="98"/>
      <c r="K87" s="98"/>
      <c r="L87" s="98"/>
      <c r="M87" s="123"/>
      <c r="N87" s="123"/>
      <c r="O87" s="123"/>
      <c r="P87" s="143"/>
      <c r="Q87" s="33" t="s">
        <v>3</v>
      </c>
      <c r="R87" s="60"/>
      <c r="S87" s="30">
        <f t="shared" si="36"/>
        <v>21647.34</v>
      </c>
      <c r="T87" s="30">
        <f>SUM(T83:T86)</f>
        <v>10823.7</v>
      </c>
      <c r="U87" s="30">
        <f>SUM(U83:U86)</f>
        <v>10823.64</v>
      </c>
      <c r="V87" s="50">
        <f>X87</f>
        <v>21870</v>
      </c>
      <c r="W87" s="30">
        <f>SUM(W83:W86)</f>
        <v>10823.7</v>
      </c>
      <c r="X87" s="30">
        <f>SUM(X83:X86)</f>
        <v>21870</v>
      </c>
      <c r="Y87" s="123"/>
      <c r="Z87" s="123"/>
      <c r="AA87" s="123"/>
      <c r="AB87" s="52"/>
      <c r="AC87" s="52"/>
      <c r="AD87" s="53"/>
    </row>
    <row r="88" spans="1:30" s="4" customFormat="1" ht="12.75" customHeight="1" x14ac:dyDescent="0.25">
      <c r="A88" s="129">
        <v>14</v>
      </c>
      <c r="B88" s="98" t="s">
        <v>9</v>
      </c>
      <c r="C88" s="98" t="s">
        <v>28</v>
      </c>
      <c r="D88" s="98" t="s">
        <v>302</v>
      </c>
      <c r="E88" s="98" t="s">
        <v>59</v>
      </c>
      <c r="F88" s="144"/>
      <c r="G88" s="98" t="s">
        <v>151</v>
      </c>
      <c r="H88" s="98" t="s">
        <v>27</v>
      </c>
      <c r="I88" s="207">
        <v>10.1</v>
      </c>
      <c r="J88" s="98">
        <v>29</v>
      </c>
      <c r="K88" s="219">
        <v>45250</v>
      </c>
      <c r="L88" s="219">
        <v>47045</v>
      </c>
      <c r="M88" s="28">
        <f>N88+O88</f>
        <v>13.890000000000015</v>
      </c>
      <c r="N88" s="28">
        <v>201.37</v>
      </c>
      <c r="O88" s="28">
        <v>-187.48</v>
      </c>
      <c r="P88" s="143" t="s">
        <v>62</v>
      </c>
      <c r="Q88" s="40" t="s">
        <v>4</v>
      </c>
      <c r="R88" s="61"/>
      <c r="S88" s="28">
        <f t="shared" si="36"/>
        <v>1208.22</v>
      </c>
      <c r="T88" s="28">
        <v>604.11</v>
      </c>
      <c r="U88" s="28">
        <v>604.11</v>
      </c>
      <c r="V88" s="29">
        <f>X88</f>
        <v>1209</v>
      </c>
      <c r="W88" s="28">
        <v>604.11</v>
      </c>
      <c r="X88" s="28">
        <v>1209</v>
      </c>
      <c r="Y88" s="8">
        <f t="shared" ref="Y88:Z91" si="40">M88+S88-V88</f>
        <v>13.110000000000127</v>
      </c>
      <c r="Z88" s="8">
        <f t="shared" si="40"/>
        <v>201.37</v>
      </c>
      <c r="AA88" s="8">
        <f>O88+U88-X88+W88</f>
        <v>-188.26</v>
      </c>
      <c r="AB88" s="3" t="s">
        <v>110</v>
      </c>
      <c r="AC88" s="3"/>
      <c r="AD88" s="20"/>
    </row>
    <row r="89" spans="1:30" s="4" customFormat="1" ht="15.6" x14ac:dyDescent="0.25">
      <c r="A89" s="129"/>
      <c r="B89" s="98"/>
      <c r="C89" s="98"/>
      <c r="D89" s="98"/>
      <c r="E89" s="98"/>
      <c r="F89" s="145"/>
      <c r="G89" s="98"/>
      <c r="H89" s="98"/>
      <c r="I89" s="207"/>
      <c r="J89" s="98"/>
      <c r="K89" s="98"/>
      <c r="L89" s="98"/>
      <c r="M89" s="28">
        <f>N89+O89</f>
        <v>13.890000000000015</v>
      </c>
      <c r="N89" s="28">
        <v>201.37</v>
      </c>
      <c r="O89" s="28">
        <v>-187.48</v>
      </c>
      <c r="P89" s="143"/>
      <c r="Q89" s="40" t="s">
        <v>5</v>
      </c>
      <c r="R89" s="60"/>
      <c r="S89" s="28">
        <f t="shared" si="36"/>
        <v>1208.22</v>
      </c>
      <c r="T89" s="28">
        <v>604.11</v>
      </c>
      <c r="U89" s="28">
        <v>604.11</v>
      </c>
      <c r="V89" s="29">
        <f>X89</f>
        <v>800</v>
      </c>
      <c r="W89" s="28">
        <v>604.11</v>
      </c>
      <c r="X89" s="28">
        <v>800</v>
      </c>
      <c r="Y89" s="8">
        <f t="shared" si="40"/>
        <v>422.11000000000013</v>
      </c>
      <c r="Z89" s="8">
        <f t="shared" si="40"/>
        <v>201.37</v>
      </c>
      <c r="AA89" s="8">
        <f>O89+U89-X89+W89</f>
        <v>220.74</v>
      </c>
      <c r="AB89" s="3"/>
      <c r="AC89" s="3"/>
      <c r="AD89" s="20"/>
    </row>
    <row r="90" spans="1:30" s="4" customFormat="1" ht="15.6" x14ac:dyDescent="0.25">
      <c r="A90" s="129"/>
      <c r="B90" s="98"/>
      <c r="C90" s="98"/>
      <c r="D90" s="98"/>
      <c r="E90" s="98"/>
      <c r="F90" s="145"/>
      <c r="G90" s="98"/>
      <c r="H90" s="98"/>
      <c r="I90" s="207"/>
      <c r="J90" s="98"/>
      <c r="K90" s="98"/>
      <c r="L90" s="98"/>
      <c r="M90" s="28">
        <f>N90+O90</f>
        <v>13.890000000000015</v>
      </c>
      <c r="N90" s="28">
        <v>201.37</v>
      </c>
      <c r="O90" s="28">
        <v>-187.48</v>
      </c>
      <c r="P90" s="143"/>
      <c r="Q90" s="40" t="s">
        <v>6</v>
      </c>
      <c r="R90" s="60"/>
      <c r="S90" s="28">
        <f t="shared" si="36"/>
        <v>0</v>
      </c>
      <c r="T90" s="28">
        <v>0</v>
      </c>
      <c r="U90" s="28">
        <v>0</v>
      </c>
      <c r="V90" s="29">
        <f t="shared" ref="V90:V96" si="41">X90</f>
        <v>0</v>
      </c>
      <c r="W90" s="28">
        <v>0</v>
      </c>
      <c r="X90" s="28">
        <v>0</v>
      </c>
      <c r="Y90" s="8">
        <f t="shared" si="40"/>
        <v>13.890000000000015</v>
      </c>
      <c r="Z90" s="8">
        <f t="shared" si="40"/>
        <v>201.37</v>
      </c>
      <c r="AA90" s="8">
        <f>O90+U90-X90+W90</f>
        <v>-187.48</v>
      </c>
      <c r="AB90" s="3"/>
      <c r="AC90" s="3"/>
      <c r="AD90" s="20"/>
    </row>
    <row r="91" spans="1:30" s="4" customFormat="1" ht="15.6" x14ac:dyDescent="0.25">
      <c r="A91" s="129"/>
      <c r="B91" s="98"/>
      <c r="C91" s="98"/>
      <c r="D91" s="98"/>
      <c r="E91" s="98"/>
      <c r="F91" s="145"/>
      <c r="G91" s="98"/>
      <c r="H91" s="98"/>
      <c r="I91" s="207"/>
      <c r="J91" s="98"/>
      <c r="K91" s="98"/>
      <c r="L91" s="98"/>
      <c r="M91" s="28">
        <f>N91+O91</f>
        <v>13.890000000000015</v>
      </c>
      <c r="N91" s="28">
        <v>201.37</v>
      </c>
      <c r="O91" s="28">
        <v>-187.48</v>
      </c>
      <c r="P91" s="143"/>
      <c r="Q91" s="40" t="s">
        <v>7</v>
      </c>
      <c r="R91" s="60"/>
      <c r="S91" s="28">
        <f t="shared" si="36"/>
        <v>0</v>
      </c>
      <c r="T91" s="28">
        <v>0</v>
      </c>
      <c r="U91" s="28">
        <v>0</v>
      </c>
      <c r="V91" s="29">
        <f t="shared" si="41"/>
        <v>0</v>
      </c>
      <c r="W91" s="28">
        <v>0</v>
      </c>
      <c r="X91" s="28">
        <v>0</v>
      </c>
      <c r="Y91" s="7">
        <f t="shared" si="40"/>
        <v>13.890000000000015</v>
      </c>
      <c r="Z91" s="7">
        <f t="shared" si="40"/>
        <v>201.37</v>
      </c>
      <c r="AA91" s="7">
        <f>O91+U91-X91+W91</f>
        <v>-187.48</v>
      </c>
      <c r="AB91" s="3"/>
      <c r="AC91" s="3"/>
      <c r="AD91" s="20"/>
    </row>
    <row r="92" spans="1:30" s="4" customFormat="1" ht="15.6" x14ac:dyDescent="0.25">
      <c r="A92" s="129"/>
      <c r="B92" s="98"/>
      <c r="C92" s="98"/>
      <c r="D92" s="98"/>
      <c r="E92" s="98"/>
      <c r="F92" s="146"/>
      <c r="G92" s="98"/>
      <c r="H92" s="98"/>
      <c r="I92" s="207"/>
      <c r="J92" s="98"/>
      <c r="K92" s="98"/>
      <c r="L92" s="98"/>
      <c r="M92" s="123"/>
      <c r="N92" s="123"/>
      <c r="O92" s="123"/>
      <c r="P92" s="143"/>
      <c r="Q92" s="33" t="s">
        <v>3</v>
      </c>
      <c r="R92" s="62">
        <f>R89</f>
        <v>0</v>
      </c>
      <c r="S92" s="30">
        <f>T92+U92</f>
        <v>2416.44</v>
      </c>
      <c r="T92" s="30">
        <f>SUM(T88:T91)</f>
        <v>1208.22</v>
      </c>
      <c r="U92" s="30">
        <f>SUM(U88:U91)</f>
        <v>1208.22</v>
      </c>
      <c r="V92" s="50">
        <f t="shared" si="41"/>
        <v>2009</v>
      </c>
      <c r="W92" s="30">
        <f>SUM(W88:W91)</f>
        <v>1208.22</v>
      </c>
      <c r="X92" s="30">
        <f>SUM(X88:X91)</f>
        <v>2009</v>
      </c>
      <c r="Y92" s="123"/>
      <c r="Z92" s="123"/>
      <c r="AA92" s="123"/>
      <c r="AB92" s="52"/>
      <c r="AC92" s="52"/>
      <c r="AD92" s="53"/>
    </row>
    <row r="93" spans="1:30" s="4" customFormat="1" ht="15.75" customHeight="1" x14ac:dyDescent="0.25">
      <c r="A93" s="129">
        <v>15</v>
      </c>
      <c r="B93" s="98" t="s">
        <v>9</v>
      </c>
      <c r="C93" s="98" t="s">
        <v>29</v>
      </c>
      <c r="D93" s="103" t="s">
        <v>438</v>
      </c>
      <c r="E93" s="98" t="s">
        <v>59</v>
      </c>
      <c r="F93" s="98">
        <v>1786.4</v>
      </c>
      <c r="G93" s="138" t="s">
        <v>51</v>
      </c>
      <c r="H93" s="98" t="s">
        <v>13</v>
      </c>
      <c r="I93" s="207">
        <v>61.6</v>
      </c>
      <c r="J93" s="151">
        <f>2161.54/I93</f>
        <v>35.089935064935062</v>
      </c>
      <c r="K93" s="130">
        <v>45596</v>
      </c>
      <c r="L93" s="130">
        <v>45930</v>
      </c>
      <c r="M93" s="8">
        <f>N93+O93</f>
        <v>0</v>
      </c>
      <c r="N93" s="8">
        <v>1080.77</v>
      </c>
      <c r="O93" s="8">
        <v>-1080.77</v>
      </c>
      <c r="P93" s="143" t="s">
        <v>62</v>
      </c>
      <c r="Q93" s="40" t="s">
        <v>4</v>
      </c>
      <c r="R93" s="64"/>
      <c r="S93" s="28">
        <f>T93+U93</f>
        <v>6484.62</v>
      </c>
      <c r="T93" s="28">
        <v>3242.31</v>
      </c>
      <c r="U93" s="28">
        <v>3242.31</v>
      </c>
      <c r="V93" s="29">
        <f t="shared" si="41"/>
        <v>6484.62</v>
      </c>
      <c r="W93" s="28">
        <v>3242.31</v>
      </c>
      <c r="X93" s="28">
        <v>6484.62</v>
      </c>
      <c r="Y93" s="8">
        <f t="shared" ref="Y93:Z96" si="42">M93+S93-V93</f>
        <v>0</v>
      </c>
      <c r="Z93" s="8">
        <f t="shared" si="42"/>
        <v>1080.77</v>
      </c>
      <c r="AA93" s="8">
        <f>O93+U93-X93+W93</f>
        <v>-1080.77</v>
      </c>
      <c r="AB93" s="3" t="s">
        <v>110</v>
      </c>
      <c r="AC93" s="3"/>
      <c r="AD93" s="20"/>
    </row>
    <row r="94" spans="1:30" s="4" customFormat="1" ht="15.6" x14ac:dyDescent="0.25">
      <c r="A94" s="129"/>
      <c r="B94" s="98"/>
      <c r="C94" s="98"/>
      <c r="D94" s="106"/>
      <c r="E94" s="98"/>
      <c r="F94" s="98"/>
      <c r="G94" s="138"/>
      <c r="H94" s="98"/>
      <c r="I94" s="207"/>
      <c r="J94" s="151"/>
      <c r="K94" s="181"/>
      <c r="L94" s="181"/>
      <c r="M94" s="8">
        <f>N94+O94</f>
        <v>0</v>
      </c>
      <c r="N94" s="8">
        <v>1080.77</v>
      </c>
      <c r="O94" s="8">
        <v>-1080.77</v>
      </c>
      <c r="P94" s="143"/>
      <c r="Q94" s="40" t="s">
        <v>5</v>
      </c>
      <c r="R94" s="60"/>
      <c r="S94" s="28">
        <f>T94+U94</f>
        <v>6484.62</v>
      </c>
      <c r="T94" s="28">
        <v>3242.31</v>
      </c>
      <c r="U94" s="28">
        <v>3242.31</v>
      </c>
      <c r="V94" s="29">
        <f t="shared" si="41"/>
        <v>6484.62</v>
      </c>
      <c r="W94" s="28">
        <v>3242.31</v>
      </c>
      <c r="X94" s="28">
        <v>6484.62</v>
      </c>
      <c r="Y94" s="8">
        <f t="shared" si="42"/>
        <v>0</v>
      </c>
      <c r="Z94" s="8">
        <f t="shared" si="42"/>
        <v>1080.77</v>
      </c>
      <c r="AA94" s="8">
        <f>O94+U94-X94+W94</f>
        <v>-1080.77</v>
      </c>
      <c r="AB94" s="3"/>
      <c r="AC94" s="3"/>
      <c r="AD94" s="20"/>
    </row>
    <row r="95" spans="1:30" s="4" customFormat="1" ht="15.6" x14ac:dyDescent="0.25">
      <c r="A95" s="129"/>
      <c r="B95" s="98"/>
      <c r="C95" s="98"/>
      <c r="D95" s="106"/>
      <c r="E95" s="98"/>
      <c r="F95" s="98"/>
      <c r="G95" s="138"/>
      <c r="H95" s="98"/>
      <c r="I95" s="207"/>
      <c r="J95" s="151"/>
      <c r="K95" s="181"/>
      <c r="L95" s="181"/>
      <c r="M95" s="8">
        <f>N95+O95</f>
        <v>0</v>
      </c>
      <c r="N95" s="8">
        <v>1080.77</v>
      </c>
      <c r="O95" s="8">
        <v>-1080.77</v>
      </c>
      <c r="P95" s="143"/>
      <c r="Q95" s="40" t="s">
        <v>6</v>
      </c>
      <c r="R95" s="60"/>
      <c r="S95" s="28">
        <f>T95+U95</f>
        <v>0</v>
      </c>
      <c r="T95" s="28">
        <v>0</v>
      </c>
      <c r="U95" s="28">
        <v>0</v>
      </c>
      <c r="V95" s="29">
        <f t="shared" si="41"/>
        <v>0</v>
      </c>
      <c r="W95" s="28">
        <v>0</v>
      </c>
      <c r="X95" s="28">
        <v>0</v>
      </c>
      <c r="Y95" s="8">
        <f t="shared" si="42"/>
        <v>0</v>
      </c>
      <c r="Z95" s="8">
        <f t="shared" si="42"/>
        <v>1080.77</v>
      </c>
      <c r="AA95" s="8">
        <f>O95+U95-X95+W95</f>
        <v>-1080.77</v>
      </c>
      <c r="AB95" s="3"/>
      <c r="AC95" s="3"/>
      <c r="AD95" s="20"/>
    </row>
    <row r="96" spans="1:30" s="4" customFormat="1" ht="15.6" x14ac:dyDescent="0.25">
      <c r="A96" s="129"/>
      <c r="B96" s="98"/>
      <c r="C96" s="98"/>
      <c r="D96" s="106"/>
      <c r="E96" s="98"/>
      <c r="F96" s="98"/>
      <c r="G96" s="138"/>
      <c r="H96" s="98"/>
      <c r="I96" s="207"/>
      <c r="J96" s="151"/>
      <c r="K96" s="181"/>
      <c r="L96" s="181"/>
      <c r="M96" s="8">
        <f>N96+O96</f>
        <v>0</v>
      </c>
      <c r="N96" s="8">
        <v>1080.77</v>
      </c>
      <c r="O96" s="8">
        <v>-1080.77</v>
      </c>
      <c r="P96" s="143"/>
      <c r="Q96" s="40" t="s">
        <v>7</v>
      </c>
      <c r="R96" s="60"/>
      <c r="S96" s="28">
        <f>T96+U96</f>
        <v>0</v>
      </c>
      <c r="T96" s="28">
        <v>0</v>
      </c>
      <c r="U96" s="28">
        <v>0</v>
      </c>
      <c r="V96" s="29">
        <f t="shared" si="41"/>
        <v>0</v>
      </c>
      <c r="W96" s="28">
        <v>0</v>
      </c>
      <c r="X96" s="28">
        <v>0</v>
      </c>
      <c r="Y96" s="7">
        <f t="shared" si="42"/>
        <v>0</v>
      </c>
      <c r="Z96" s="7">
        <f t="shared" si="42"/>
        <v>1080.77</v>
      </c>
      <c r="AA96" s="7">
        <f>O96+U96-X96+W96</f>
        <v>-1080.77</v>
      </c>
      <c r="AB96" s="3"/>
      <c r="AC96" s="3"/>
      <c r="AD96" s="20"/>
    </row>
    <row r="97" spans="1:30" s="4" customFormat="1" ht="15.6" x14ac:dyDescent="0.25">
      <c r="A97" s="129"/>
      <c r="B97" s="98"/>
      <c r="C97" s="98"/>
      <c r="D97" s="107"/>
      <c r="E97" s="98"/>
      <c r="F97" s="98"/>
      <c r="G97" s="138"/>
      <c r="H97" s="98"/>
      <c r="I97" s="207"/>
      <c r="J97" s="151"/>
      <c r="K97" s="182"/>
      <c r="L97" s="182"/>
      <c r="M97" s="123"/>
      <c r="N97" s="123"/>
      <c r="O97" s="123"/>
      <c r="P97" s="143"/>
      <c r="Q97" s="33" t="s">
        <v>3</v>
      </c>
      <c r="R97" s="62">
        <f>R94</f>
        <v>0</v>
      </c>
      <c r="S97" s="30">
        <f t="shared" ref="S97:X97" si="43">SUM(S93:S96)</f>
        <v>12969.24</v>
      </c>
      <c r="T97" s="30">
        <f t="shared" si="43"/>
        <v>6484.62</v>
      </c>
      <c r="U97" s="30">
        <f t="shared" si="43"/>
        <v>6484.62</v>
      </c>
      <c r="V97" s="30">
        <f t="shared" si="43"/>
        <v>12969.24</v>
      </c>
      <c r="W97" s="30">
        <f t="shared" si="43"/>
        <v>6484.62</v>
      </c>
      <c r="X97" s="30">
        <f t="shared" si="43"/>
        <v>12969.24</v>
      </c>
      <c r="Y97" s="123"/>
      <c r="Z97" s="123"/>
      <c r="AA97" s="123"/>
      <c r="AB97" s="52"/>
      <c r="AC97" s="52"/>
      <c r="AD97" s="53"/>
    </row>
    <row r="98" spans="1:30" s="4" customFormat="1" ht="12.75" customHeight="1" x14ac:dyDescent="0.25">
      <c r="A98" s="129">
        <v>16</v>
      </c>
      <c r="B98" s="98" t="s">
        <v>9</v>
      </c>
      <c r="C98" s="98" t="s">
        <v>31</v>
      </c>
      <c r="D98" s="98" t="s">
        <v>299</v>
      </c>
      <c r="E98" s="98" t="s">
        <v>64</v>
      </c>
      <c r="F98" s="103"/>
      <c r="G98" s="98" t="s">
        <v>152</v>
      </c>
      <c r="H98" s="98" t="s">
        <v>52</v>
      </c>
      <c r="I98" s="207">
        <v>46.2</v>
      </c>
      <c r="J98" s="98">
        <v>35.96</v>
      </c>
      <c r="K98" s="219">
        <v>45232</v>
      </c>
      <c r="L98" s="219">
        <v>47027</v>
      </c>
      <c r="M98" s="8">
        <f>N98+O98</f>
        <v>-7.3799999999998818</v>
      </c>
      <c r="N98" s="8">
        <v>1142.18</v>
      </c>
      <c r="O98" s="8">
        <v>-1149.56</v>
      </c>
      <c r="P98" s="143" t="s">
        <v>66</v>
      </c>
      <c r="Q98" s="40" t="s">
        <v>4</v>
      </c>
      <c r="R98" s="61"/>
      <c r="S98" s="28">
        <f t="shared" ref="S98:S102" si="44">T98+U98</f>
        <v>6853.08</v>
      </c>
      <c r="T98" s="28">
        <v>3426.54</v>
      </c>
      <c r="U98" s="28">
        <v>3426.54</v>
      </c>
      <c r="V98" s="29">
        <f t="shared" ref="V98" si="45">X98</f>
        <v>6855</v>
      </c>
      <c r="W98" s="28">
        <v>3426.54</v>
      </c>
      <c r="X98" s="28">
        <v>6855</v>
      </c>
      <c r="Y98" s="8">
        <f t="shared" ref="Y98:Z101" si="46">M98+S98-V98</f>
        <v>-9.3000000000001819</v>
      </c>
      <c r="Z98" s="8">
        <f t="shared" si="46"/>
        <v>1142.1800000000003</v>
      </c>
      <c r="AA98" s="8">
        <f>O98+U98-X98+W98</f>
        <v>-1151.4800000000005</v>
      </c>
      <c r="AB98" s="3" t="s">
        <v>110</v>
      </c>
      <c r="AC98" s="3"/>
      <c r="AD98" s="20"/>
    </row>
    <row r="99" spans="1:30" s="4" customFormat="1" ht="15.6" x14ac:dyDescent="0.25">
      <c r="A99" s="129"/>
      <c r="B99" s="98"/>
      <c r="C99" s="98"/>
      <c r="D99" s="98"/>
      <c r="E99" s="98"/>
      <c r="F99" s="106"/>
      <c r="G99" s="98"/>
      <c r="H99" s="98"/>
      <c r="I99" s="207"/>
      <c r="J99" s="98"/>
      <c r="K99" s="98"/>
      <c r="L99" s="98"/>
      <c r="M99" s="8">
        <f>N99+O99</f>
        <v>-7.3799999999998818</v>
      </c>
      <c r="N99" s="8">
        <v>1142.18</v>
      </c>
      <c r="O99" s="8">
        <v>-1149.56</v>
      </c>
      <c r="P99" s="143"/>
      <c r="Q99" s="40" t="s">
        <v>5</v>
      </c>
      <c r="R99" s="60"/>
      <c r="S99" s="28">
        <f t="shared" si="44"/>
        <v>6853.08</v>
      </c>
      <c r="T99" s="28">
        <v>3426.54</v>
      </c>
      <c r="U99" s="28">
        <v>3426.54</v>
      </c>
      <c r="V99" s="29">
        <f>X99</f>
        <v>6856</v>
      </c>
      <c r="W99" s="28">
        <v>3426.54</v>
      </c>
      <c r="X99" s="28">
        <v>6856</v>
      </c>
      <c r="Y99" s="8">
        <f t="shared" si="46"/>
        <v>-10.300000000000182</v>
      </c>
      <c r="Z99" s="8">
        <f t="shared" si="46"/>
        <v>1142.1800000000003</v>
      </c>
      <c r="AA99" s="8">
        <f>O99+U99-X99+W99</f>
        <v>-1152.4800000000005</v>
      </c>
      <c r="AB99" s="3"/>
      <c r="AC99" s="3"/>
      <c r="AD99" s="20"/>
    </row>
    <row r="100" spans="1:30" s="4" customFormat="1" ht="15.6" x14ac:dyDescent="0.25">
      <c r="A100" s="129"/>
      <c r="B100" s="98"/>
      <c r="C100" s="98"/>
      <c r="D100" s="98"/>
      <c r="E100" s="98"/>
      <c r="F100" s="106"/>
      <c r="G100" s="98"/>
      <c r="H100" s="98"/>
      <c r="I100" s="207"/>
      <c r="J100" s="98"/>
      <c r="K100" s="98"/>
      <c r="L100" s="98"/>
      <c r="M100" s="8">
        <f>N100+O100</f>
        <v>-7.3799999999998818</v>
      </c>
      <c r="N100" s="8">
        <v>1142.18</v>
      </c>
      <c r="O100" s="8">
        <v>-1149.56</v>
      </c>
      <c r="P100" s="143"/>
      <c r="Q100" s="40" t="s">
        <v>6</v>
      </c>
      <c r="R100" s="60"/>
      <c r="S100" s="28">
        <f t="shared" si="44"/>
        <v>0</v>
      </c>
      <c r="T100" s="28">
        <v>0</v>
      </c>
      <c r="U100" s="28">
        <v>0</v>
      </c>
      <c r="V100" s="29">
        <f>X100</f>
        <v>0</v>
      </c>
      <c r="W100" s="28">
        <v>0</v>
      </c>
      <c r="X100" s="28">
        <v>0</v>
      </c>
      <c r="Y100" s="8">
        <f t="shared" si="46"/>
        <v>-7.3799999999998818</v>
      </c>
      <c r="Z100" s="8">
        <f t="shared" si="46"/>
        <v>1142.18</v>
      </c>
      <c r="AA100" s="8">
        <f>O100+U100-X100+W100</f>
        <v>-1149.56</v>
      </c>
      <c r="AB100" s="3"/>
      <c r="AC100" s="3"/>
      <c r="AD100" s="20"/>
    </row>
    <row r="101" spans="1:30" s="4" customFormat="1" ht="15.6" x14ac:dyDescent="0.25">
      <c r="A101" s="129"/>
      <c r="B101" s="98"/>
      <c r="C101" s="98"/>
      <c r="D101" s="98"/>
      <c r="E101" s="98"/>
      <c r="F101" s="106"/>
      <c r="G101" s="98"/>
      <c r="H101" s="98"/>
      <c r="I101" s="207"/>
      <c r="J101" s="98"/>
      <c r="K101" s="98"/>
      <c r="L101" s="98"/>
      <c r="M101" s="8">
        <f>N101+O101</f>
        <v>-7.3799999999998818</v>
      </c>
      <c r="N101" s="8">
        <v>1142.18</v>
      </c>
      <c r="O101" s="8">
        <v>-1149.56</v>
      </c>
      <c r="P101" s="143"/>
      <c r="Q101" s="40" t="s">
        <v>7</v>
      </c>
      <c r="R101" s="60"/>
      <c r="S101" s="28">
        <f t="shared" si="44"/>
        <v>0</v>
      </c>
      <c r="T101" s="28">
        <v>0</v>
      </c>
      <c r="U101" s="28">
        <v>0</v>
      </c>
      <c r="V101" s="29">
        <f>X101</f>
        <v>0</v>
      </c>
      <c r="W101" s="28">
        <v>0</v>
      </c>
      <c r="X101" s="28">
        <v>0</v>
      </c>
      <c r="Y101" s="7">
        <f t="shared" si="46"/>
        <v>-7.3799999999998818</v>
      </c>
      <c r="Z101" s="7">
        <f t="shared" si="46"/>
        <v>1142.18</v>
      </c>
      <c r="AA101" s="7">
        <f>O101+U101-X101+W101</f>
        <v>-1149.56</v>
      </c>
      <c r="AB101" s="3"/>
      <c r="AC101" s="3"/>
      <c r="AD101" s="20"/>
    </row>
    <row r="102" spans="1:30" s="4" customFormat="1" ht="15.6" x14ac:dyDescent="0.25">
      <c r="A102" s="129"/>
      <c r="B102" s="98"/>
      <c r="C102" s="98"/>
      <c r="D102" s="98"/>
      <c r="E102" s="98"/>
      <c r="F102" s="107"/>
      <c r="G102" s="98"/>
      <c r="H102" s="98"/>
      <c r="I102" s="207"/>
      <c r="J102" s="98"/>
      <c r="K102" s="98"/>
      <c r="L102" s="98"/>
      <c r="M102" s="123"/>
      <c r="N102" s="123"/>
      <c r="O102" s="123"/>
      <c r="P102" s="143"/>
      <c r="Q102" s="33" t="s">
        <v>3</v>
      </c>
      <c r="R102" s="62">
        <f>R99</f>
        <v>0</v>
      </c>
      <c r="S102" s="30">
        <f t="shared" si="44"/>
        <v>13706.16</v>
      </c>
      <c r="T102" s="30">
        <f>SUM(T98:T101)</f>
        <v>6853.08</v>
      </c>
      <c r="U102" s="30">
        <f>SUM(U98:U101)</f>
        <v>6853.08</v>
      </c>
      <c r="V102" s="30">
        <f>SUM(V98:V101)</f>
        <v>13711</v>
      </c>
      <c r="W102" s="30">
        <f>SUM(W98:W101)</f>
        <v>6853.08</v>
      </c>
      <c r="X102" s="30">
        <f>SUM(X98:X101)</f>
        <v>13711</v>
      </c>
      <c r="Y102" s="123"/>
      <c r="Z102" s="123"/>
      <c r="AA102" s="123"/>
      <c r="AB102" s="52"/>
      <c r="AC102" s="52"/>
      <c r="AD102" s="53"/>
    </row>
    <row r="103" spans="1:30" s="4" customFormat="1" ht="15.75" customHeight="1" x14ac:dyDescent="0.25">
      <c r="A103" s="129">
        <v>17</v>
      </c>
      <c r="B103" s="98" t="s">
        <v>9</v>
      </c>
      <c r="C103" s="98" t="s">
        <v>67</v>
      </c>
      <c r="D103" s="98" t="s">
        <v>298</v>
      </c>
      <c r="E103" s="98" t="s">
        <v>234</v>
      </c>
      <c r="F103" s="103"/>
      <c r="G103" s="100" t="s">
        <v>440</v>
      </c>
      <c r="H103" s="103" t="s">
        <v>406</v>
      </c>
      <c r="I103" s="252">
        <v>453.4</v>
      </c>
      <c r="J103" s="98">
        <v>33.659999999999997</v>
      </c>
      <c r="K103" s="219">
        <v>45609</v>
      </c>
      <c r="L103" s="219">
        <v>45942</v>
      </c>
      <c r="M103" s="8">
        <f>N103+O103</f>
        <v>17804.72</v>
      </c>
      <c r="N103" s="8">
        <v>7630.6</v>
      </c>
      <c r="O103" s="8">
        <v>10174.120000000001</v>
      </c>
      <c r="P103" s="143" t="s">
        <v>63</v>
      </c>
      <c r="Q103" s="40" t="s">
        <v>4</v>
      </c>
      <c r="R103" s="61"/>
      <c r="S103" s="28">
        <f>T103+U103</f>
        <v>45783.57</v>
      </c>
      <c r="T103" s="28">
        <v>22891.8</v>
      </c>
      <c r="U103" s="28">
        <v>22891.77</v>
      </c>
      <c r="V103" s="29">
        <f>X103</f>
        <v>48327.1</v>
      </c>
      <c r="W103" s="28">
        <v>22891.8</v>
      </c>
      <c r="X103" s="28">
        <v>48327.1</v>
      </c>
      <c r="Y103" s="8">
        <f t="shared" ref="Y103:Z106" si="47">M103+S103-V103</f>
        <v>15261.190000000002</v>
      </c>
      <c r="Z103" s="8">
        <f t="shared" si="47"/>
        <v>7630.6000000000022</v>
      </c>
      <c r="AA103" s="8">
        <f>O103+U103-X103+W103</f>
        <v>7630.59</v>
      </c>
      <c r="AB103" s="3" t="s">
        <v>110</v>
      </c>
      <c r="AC103" s="3"/>
      <c r="AD103" s="20"/>
    </row>
    <row r="104" spans="1:30" s="4" customFormat="1" ht="15.6" x14ac:dyDescent="0.25">
      <c r="A104" s="129"/>
      <c r="B104" s="98"/>
      <c r="C104" s="98"/>
      <c r="D104" s="98"/>
      <c r="E104" s="98"/>
      <c r="F104" s="106"/>
      <c r="G104" s="106"/>
      <c r="H104" s="249"/>
      <c r="I104" s="249"/>
      <c r="J104" s="98"/>
      <c r="K104" s="98"/>
      <c r="L104" s="98"/>
      <c r="M104" s="8">
        <f>N104+O104</f>
        <v>17804.72</v>
      </c>
      <c r="N104" s="8">
        <v>7630.6</v>
      </c>
      <c r="O104" s="8">
        <v>10174.120000000001</v>
      </c>
      <c r="P104" s="143"/>
      <c r="Q104" s="40" t="s">
        <v>5</v>
      </c>
      <c r="R104" s="60"/>
      <c r="S104" s="28">
        <f>T104+U104</f>
        <v>45783.57</v>
      </c>
      <c r="T104" s="28">
        <v>22891.8</v>
      </c>
      <c r="U104" s="28">
        <v>22891.77</v>
      </c>
      <c r="V104" s="29">
        <f>X104</f>
        <v>45783.57</v>
      </c>
      <c r="W104" s="28">
        <v>22891.8</v>
      </c>
      <c r="X104" s="28">
        <v>45783.57</v>
      </c>
      <c r="Y104" s="8">
        <f t="shared" si="47"/>
        <v>17804.72</v>
      </c>
      <c r="Z104" s="8">
        <f t="shared" si="47"/>
        <v>7630.6000000000022</v>
      </c>
      <c r="AA104" s="8">
        <f>O104+U104-X104+W104</f>
        <v>10174.119999999999</v>
      </c>
      <c r="AB104" s="3"/>
      <c r="AC104" s="3"/>
      <c r="AD104" s="20"/>
    </row>
    <row r="105" spans="1:30" s="4" customFormat="1" ht="15.6" x14ac:dyDescent="0.25">
      <c r="A105" s="129"/>
      <c r="B105" s="98"/>
      <c r="C105" s="98"/>
      <c r="D105" s="98"/>
      <c r="E105" s="98"/>
      <c r="F105" s="106"/>
      <c r="G105" s="106"/>
      <c r="H105" s="249"/>
      <c r="I105" s="249"/>
      <c r="J105" s="98"/>
      <c r="K105" s="98"/>
      <c r="L105" s="98"/>
      <c r="M105" s="8">
        <f>N105+O105</f>
        <v>17804.72</v>
      </c>
      <c r="N105" s="8">
        <v>7630.6</v>
      </c>
      <c r="O105" s="8">
        <v>10174.120000000001</v>
      </c>
      <c r="P105" s="143"/>
      <c r="Q105" s="40" t="s">
        <v>6</v>
      </c>
      <c r="R105" s="60"/>
      <c r="S105" s="28">
        <f>T105+U105</f>
        <v>0</v>
      </c>
      <c r="T105" s="28">
        <v>0</v>
      </c>
      <c r="U105" s="28">
        <v>0</v>
      </c>
      <c r="V105" s="29">
        <f>X105</f>
        <v>0</v>
      </c>
      <c r="W105" s="28">
        <v>0</v>
      </c>
      <c r="X105" s="28">
        <v>0</v>
      </c>
      <c r="Y105" s="8">
        <f t="shared" si="47"/>
        <v>17804.72</v>
      </c>
      <c r="Z105" s="8">
        <f t="shared" si="47"/>
        <v>7630.6</v>
      </c>
      <c r="AA105" s="8">
        <f>O105+U105-X105+W105</f>
        <v>10174.120000000001</v>
      </c>
      <c r="AB105" s="3"/>
      <c r="AC105" s="3"/>
      <c r="AD105" s="20"/>
    </row>
    <row r="106" spans="1:30" s="4" customFormat="1" ht="15.6" x14ac:dyDescent="0.25">
      <c r="A106" s="129"/>
      <c r="B106" s="98"/>
      <c r="C106" s="98"/>
      <c r="D106" s="98"/>
      <c r="E106" s="98"/>
      <c r="F106" s="106"/>
      <c r="G106" s="106"/>
      <c r="H106" s="249"/>
      <c r="I106" s="249"/>
      <c r="J106" s="98"/>
      <c r="K106" s="98"/>
      <c r="L106" s="98"/>
      <c r="M106" s="8">
        <f>N106+O106</f>
        <v>17804.72</v>
      </c>
      <c r="N106" s="8">
        <v>7630.6</v>
      </c>
      <c r="O106" s="8">
        <v>10174.120000000001</v>
      </c>
      <c r="P106" s="143"/>
      <c r="Q106" s="40" t="s">
        <v>7</v>
      </c>
      <c r="R106" s="60"/>
      <c r="S106" s="28">
        <f>T106+U106</f>
        <v>0</v>
      </c>
      <c r="T106" s="28">
        <v>0</v>
      </c>
      <c r="U106" s="28">
        <v>0</v>
      </c>
      <c r="V106" s="29">
        <f>X106</f>
        <v>0</v>
      </c>
      <c r="W106" s="28">
        <v>0</v>
      </c>
      <c r="X106" s="28">
        <v>0</v>
      </c>
      <c r="Y106" s="7">
        <f t="shared" si="47"/>
        <v>17804.72</v>
      </c>
      <c r="Z106" s="7">
        <f t="shared" si="47"/>
        <v>7630.6</v>
      </c>
      <c r="AA106" s="7">
        <f>O106+U106-X106+W106</f>
        <v>10174.120000000001</v>
      </c>
      <c r="AB106" s="3"/>
      <c r="AC106" s="3"/>
      <c r="AD106" s="20"/>
    </row>
    <row r="107" spans="1:30" s="4" customFormat="1" ht="15.6" x14ac:dyDescent="0.25">
      <c r="A107" s="129"/>
      <c r="B107" s="98"/>
      <c r="C107" s="98"/>
      <c r="D107" s="98"/>
      <c r="E107" s="98"/>
      <c r="F107" s="107"/>
      <c r="G107" s="107"/>
      <c r="H107" s="250"/>
      <c r="I107" s="250"/>
      <c r="J107" s="98"/>
      <c r="K107" s="98"/>
      <c r="L107" s="98"/>
      <c r="M107" s="123"/>
      <c r="N107" s="123"/>
      <c r="O107" s="123"/>
      <c r="P107" s="143"/>
      <c r="Q107" s="33" t="s">
        <v>3</v>
      </c>
      <c r="R107" s="62"/>
      <c r="S107" s="30">
        <f t="shared" ref="S107:X107" si="48">SUM(S103:S106)</f>
        <v>91567.14</v>
      </c>
      <c r="T107" s="30">
        <f t="shared" si="48"/>
        <v>45783.6</v>
      </c>
      <c r="U107" s="30">
        <f t="shared" si="48"/>
        <v>45783.54</v>
      </c>
      <c r="V107" s="30">
        <f t="shared" si="48"/>
        <v>94110.67</v>
      </c>
      <c r="W107" s="30">
        <f t="shared" si="48"/>
        <v>45783.6</v>
      </c>
      <c r="X107" s="30">
        <f t="shared" si="48"/>
        <v>94110.67</v>
      </c>
      <c r="Y107" s="123"/>
      <c r="Z107" s="123"/>
      <c r="AA107" s="123"/>
      <c r="AB107" s="52"/>
      <c r="AC107" s="52"/>
      <c r="AD107" s="53"/>
    </row>
    <row r="108" spans="1:30" s="4" customFormat="1" ht="15.75" customHeight="1" x14ac:dyDescent="0.25">
      <c r="A108" s="129">
        <v>18</v>
      </c>
      <c r="B108" s="98" t="s">
        <v>9</v>
      </c>
      <c r="C108" s="98" t="s">
        <v>34</v>
      </c>
      <c r="D108" s="98" t="s">
        <v>297</v>
      </c>
      <c r="E108" s="98" t="s">
        <v>59</v>
      </c>
      <c r="F108" s="103"/>
      <c r="G108" s="98" t="s">
        <v>153</v>
      </c>
      <c r="H108" s="98" t="s">
        <v>30</v>
      </c>
      <c r="I108" s="207">
        <v>12.7</v>
      </c>
      <c r="J108" s="98">
        <v>22.97</v>
      </c>
      <c r="K108" s="219">
        <v>45434</v>
      </c>
      <c r="L108" s="219">
        <v>45769</v>
      </c>
      <c r="M108" s="8">
        <f>N108+O108</f>
        <v>200.22</v>
      </c>
      <c r="N108" s="8">
        <v>99.44</v>
      </c>
      <c r="O108" s="8">
        <v>100.78</v>
      </c>
      <c r="P108" s="143" t="s">
        <v>62</v>
      </c>
      <c r="Q108" s="41" t="s">
        <v>4</v>
      </c>
      <c r="R108" s="61"/>
      <c r="S108" s="28">
        <f>T108+U108</f>
        <v>596.64</v>
      </c>
      <c r="T108" s="28">
        <v>298.32</v>
      </c>
      <c r="U108" s="28">
        <v>298.32</v>
      </c>
      <c r="V108" s="29">
        <f>X108</f>
        <v>596.66</v>
      </c>
      <c r="W108" s="28">
        <v>298.32</v>
      </c>
      <c r="X108" s="28">
        <v>596.66</v>
      </c>
      <c r="Y108" s="8">
        <f t="shared" ref="Y108:Z111" si="49">M108+S108-V108</f>
        <v>200.20000000000005</v>
      </c>
      <c r="Z108" s="8">
        <f t="shared" si="49"/>
        <v>99.44</v>
      </c>
      <c r="AA108" s="8">
        <f>O108+U108-X108+W108</f>
        <v>100.76000000000005</v>
      </c>
      <c r="AB108" s="3" t="s">
        <v>110</v>
      </c>
      <c r="AC108" s="3"/>
      <c r="AD108" s="20"/>
    </row>
    <row r="109" spans="1:30" s="4" customFormat="1" ht="15.6" x14ac:dyDescent="0.25">
      <c r="A109" s="129"/>
      <c r="B109" s="98"/>
      <c r="C109" s="98"/>
      <c r="D109" s="98"/>
      <c r="E109" s="98"/>
      <c r="F109" s="106"/>
      <c r="G109" s="98"/>
      <c r="H109" s="98"/>
      <c r="I109" s="207"/>
      <c r="J109" s="98"/>
      <c r="K109" s="98"/>
      <c r="L109" s="98"/>
      <c r="M109" s="8">
        <f>N109+O109</f>
        <v>200.22</v>
      </c>
      <c r="N109" s="8">
        <v>99.44</v>
      </c>
      <c r="O109" s="8">
        <v>100.78</v>
      </c>
      <c r="P109" s="143"/>
      <c r="Q109" s="41" t="s">
        <v>5</v>
      </c>
      <c r="R109" s="60"/>
      <c r="S109" s="28">
        <f>T109+U109</f>
        <v>596.64</v>
      </c>
      <c r="T109" s="28">
        <v>298.32</v>
      </c>
      <c r="U109" s="28">
        <v>298.32</v>
      </c>
      <c r="V109" s="29">
        <f>X109</f>
        <v>596.66</v>
      </c>
      <c r="W109" s="28">
        <v>298.32</v>
      </c>
      <c r="X109" s="28">
        <v>596.66</v>
      </c>
      <c r="Y109" s="8">
        <f t="shared" si="49"/>
        <v>200.20000000000005</v>
      </c>
      <c r="Z109" s="8">
        <f t="shared" si="49"/>
        <v>99.44</v>
      </c>
      <c r="AA109" s="8">
        <f t="shared" ref="AA109:AA110" si="50">O109+U109-X109+W109</f>
        <v>100.76000000000005</v>
      </c>
      <c r="AB109" s="3"/>
      <c r="AC109" s="3"/>
      <c r="AD109" s="20"/>
    </row>
    <row r="110" spans="1:30" s="4" customFormat="1" ht="15.6" x14ac:dyDescent="0.25">
      <c r="A110" s="129"/>
      <c r="B110" s="98"/>
      <c r="C110" s="98"/>
      <c r="D110" s="98"/>
      <c r="E110" s="98"/>
      <c r="F110" s="106"/>
      <c r="G110" s="98"/>
      <c r="H110" s="98"/>
      <c r="I110" s="207"/>
      <c r="J110" s="98"/>
      <c r="K110" s="98"/>
      <c r="L110" s="98"/>
      <c r="M110" s="8">
        <f>N110+O110</f>
        <v>200.22</v>
      </c>
      <c r="N110" s="8">
        <v>99.44</v>
      </c>
      <c r="O110" s="8">
        <v>100.78</v>
      </c>
      <c r="P110" s="143"/>
      <c r="Q110" s="41" t="s">
        <v>6</v>
      </c>
      <c r="R110" s="60">
        <v>290</v>
      </c>
      <c r="S110" s="28">
        <f>T110+U110</f>
        <v>0</v>
      </c>
      <c r="T110" s="28">
        <v>0</v>
      </c>
      <c r="U110" s="28">
        <v>0</v>
      </c>
      <c r="V110" s="29">
        <f>X110</f>
        <v>0</v>
      </c>
      <c r="W110" s="28">
        <v>0</v>
      </c>
      <c r="X110" s="28">
        <v>0</v>
      </c>
      <c r="Y110" s="8">
        <f t="shared" si="49"/>
        <v>200.22</v>
      </c>
      <c r="Z110" s="8">
        <f t="shared" si="49"/>
        <v>99.44</v>
      </c>
      <c r="AA110" s="8">
        <f t="shared" si="50"/>
        <v>100.78</v>
      </c>
      <c r="AB110" s="3"/>
      <c r="AC110" s="3"/>
      <c r="AD110" s="20"/>
    </row>
    <row r="111" spans="1:30" s="4" customFormat="1" ht="15.6" x14ac:dyDescent="0.25">
      <c r="A111" s="129"/>
      <c r="B111" s="98"/>
      <c r="C111" s="98"/>
      <c r="D111" s="98"/>
      <c r="E111" s="98"/>
      <c r="F111" s="106"/>
      <c r="G111" s="98"/>
      <c r="H111" s="98"/>
      <c r="I111" s="207"/>
      <c r="J111" s="98"/>
      <c r="K111" s="98"/>
      <c r="L111" s="98"/>
      <c r="M111" s="8">
        <f>N111+O111</f>
        <v>200.22</v>
      </c>
      <c r="N111" s="8">
        <v>99.44</v>
      </c>
      <c r="O111" s="8">
        <v>100.78</v>
      </c>
      <c r="P111" s="143"/>
      <c r="Q111" s="41" t="s">
        <v>7</v>
      </c>
      <c r="R111" s="60"/>
      <c r="S111" s="28">
        <f>T111+U111</f>
        <v>0</v>
      </c>
      <c r="T111" s="28">
        <v>0</v>
      </c>
      <c r="U111" s="28">
        <v>0</v>
      </c>
      <c r="V111" s="29">
        <f>X111</f>
        <v>0</v>
      </c>
      <c r="W111" s="28">
        <v>0</v>
      </c>
      <c r="X111" s="28">
        <v>0</v>
      </c>
      <c r="Y111" s="7">
        <f t="shared" si="49"/>
        <v>200.22</v>
      </c>
      <c r="Z111" s="7">
        <f t="shared" si="49"/>
        <v>99.44</v>
      </c>
      <c r="AA111" s="7">
        <f>O111+U111-X111+W111</f>
        <v>100.78</v>
      </c>
      <c r="AB111" s="3"/>
      <c r="AC111" s="3"/>
      <c r="AD111" s="20"/>
    </row>
    <row r="112" spans="1:30" s="4" customFormat="1" ht="15.6" x14ac:dyDescent="0.25">
      <c r="A112" s="129"/>
      <c r="B112" s="98"/>
      <c r="C112" s="98"/>
      <c r="D112" s="98"/>
      <c r="E112" s="98"/>
      <c r="F112" s="107"/>
      <c r="G112" s="98"/>
      <c r="H112" s="98"/>
      <c r="I112" s="207"/>
      <c r="J112" s="98"/>
      <c r="K112" s="98"/>
      <c r="L112" s="98"/>
      <c r="M112" s="123"/>
      <c r="N112" s="123"/>
      <c r="O112" s="123"/>
      <c r="P112" s="143"/>
      <c r="Q112" s="33" t="s">
        <v>3</v>
      </c>
      <c r="R112" s="62">
        <f>R110</f>
        <v>290</v>
      </c>
      <c r="S112" s="30">
        <f t="shared" ref="S112:X112" si="51">SUM(S108:S111)</f>
        <v>1193.28</v>
      </c>
      <c r="T112" s="30">
        <f t="shared" si="51"/>
        <v>596.64</v>
      </c>
      <c r="U112" s="30">
        <f t="shared" si="51"/>
        <v>596.64</v>
      </c>
      <c r="V112" s="30">
        <f t="shared" si="51"/>
        <v>1193.32</v>
      </c>
      <c r="W112" s="30">
        <f t="shared" si="51"/>
        <v>596.64</v>
      </c>
      <c r="X112" s="30">
        <f t="shared" si="51"/>
        <v>1193.32</v>
      </c>
      <c r="Y112" s="123"/>
      <c r="Z112" s="123"/>
      <c r="AA112" s="123"/>
      <c r="AB112" s="52"/>
      <c r="AC112" s="52"/>
      <c r="AD112" s="53"/>
    </row>
    <row r="113" spans="1:30" s="4" customFormat="1" ht="15.75" customHeight="1" x14ac:dyDescent="0.25">
      <c r="A113" s="129">
        <v>19</v>
      </c>
      <c r="B113" s="98" t="s">
        <v>9</v>
      </c>
      <c r="C113" s="98" t="s">
        <v>49</v>
      </c>
      <c r="D113" s="98" t="s">
        <v>297</v>
      </c>
      <c r="E113" s="98" t="s">
        <v>59</v>
      </c>
      <c r="F113" s="103"/>
      <c r="G113" s="98" t="s">
        <v>154</v>
      </c>
      <c r="H113" s="138" t="s">
        <v>35</v>
      </c>
      <c r="I113" s="207">
        <v>128.6</v>
      </c>
      <c r="J113" s="98">
        <v>33.020000000000003</v>
      </c>
      <c r="K113" s="219">
        <v>45413</v>
      </c>
      <c r="L113" s="219">
        <v>45747</v>
      </c>
      <c r="M113" s="8">
        <f>N113+O113</f>
        <v>4717.7199999999993</v>
      </c>
      <c r="N113" s="8">
        <v>2358.85</v>
      </c>
      <c r="O113" s="8">
        <v>2358.87</v>
      </c>
      <c r="P113" s="143" t="s">
        <v>63</v>
      </c>
      <c r="Q113" s="41" t="s">
        <v>4</v>
      </c>
      <c r="R113" s="61"/>
      <c r="S113" s="28">
        <f>T113+U113</f>
        <v>14153.07</v>
      </c>
      <c r="T113" s="28">
        <v>7076.55</v>
      </c>
      <c r="U113" s="29">
        <v>7076.52</v>
      </c>
      <c r="V113" s="29">
        <f>X113</f>
        <v>14153.07</v>
      </c>
      <c r="W113" s="28">
        <v>7076.55</v>
      </c>
      <c r="X113" s="28">
        <v>14153.07</v>
      </c>
      <c r="Y113" s="8">
        <f t="shared" ref="Y113:Z116" si="52">M113+S113-V113</f>
        <v>4717.7200000000012</v>
      </c>
      <c r="Z113" s="8">
        <f t="shared" si="52"/>
        <v>2358.8499999999995</v>
      </c>
      <c r="AA113" s="8">
        <f>O113+U113-X113+W113</f>
        <v>2358.87</v>
      </c>
      <c r="AB113" s="3" t="s">
        <v>110</v>
      </c>
      <c r="AC113" s="3"/>
      <c r="AD113" s="20"/>
    </row>
    <row r="114" spans="1:30" s="4" customFormat="1" ht="15.6" x14ac:dyDescent="0.25">
      <c r="A114" s="129"/>
      <c r="B114" s="98"/>
      <c r="C114" s="98"/>
      <c r="D114" s="98"/>
      <c r="E114" s="98"/>
      <c r="F114" s="106"/>
      <c r="G114" s="98"/>
      <c r="H114" s="138"/>
      <c r="I114" s="207"/>
      <c r="J114" s="98"/>
      <c r="K114" s="98"/>
      <c r="L114" s="98"/>
      <c r="M114" s="8">
        <f>N114+O114</f>
        <v>0</v>
      </c>
      <c r="N114" s="8">
        <v>0</v>
      </c>
      <c r="O114" s="8">
        <v>0</v>
      </c>
      <c r="P114" s="143"/>
      <c r="Q114" s="41" t="s">
        <v>5</v>
      </c>
      <c r="R114" s="60"/>
      <c r="S114" s="28">
        <f>T114+U114</f>
        <v>14153.07</v>
      </c>
      <c r="T114" s="28">
        <v>7076.55</v>
      </c>
      <c r="U114" s="29">
        <v>7076.52</v>
      </c>
      <c r="V114" s="29">
        <f>X114</f>
        <v>14153.07</v>
      </c>
      <c r="W114" s="28">
        <v>7076.55</v>
      </c>
      <c r="X114" s="28">
        <v>14153.07</v>
      </c>
      <c r="Y114" s="8">
        <f t="shared" si="52"/>
        <v>0</v>
      </c>
      <c r="Z114" s="8">
        <f t="shared" si="52"/>
        <v>0</v>
      </c>
      <c r="AA114" s="8">
        <f>O114+U114-X114+W114</f>
        <v>0</v>
      </c>
      <c r="AB114" s="3"/>
      <c r="AC114" s="3"/>
      <c r="AD114" s="20"/>
    </row>
    <row r="115" spans="1:30" s="4" customFormat="1" ht="15.6" x14ac:dyDescent="0.25">
      <c r="A115" s="129"/>
      <c r="B115" s="98"/>
      <c r="C115" s="98"/>
      <c r="D115" s="98"/>
      <c r="E115" s="98"/>
      <c r="F115" s="106"/>
      <c r="G115" s="98"/>
      <c r="H115" s="138"/>
      <c r="I115" s="207"/>
      <c r="J115" s="98"/>
      <c r="K115" s="98"/>
      <c r="L115" s="98"/>
      <c r="M115" s="8">
        <f>N115+O115</f>
        <v>0</v>
      </c>
      <c r="N115" s="8">
        <v>0</v>
      </c>
      <c r="O115" s="8">
        <v>0</v>
      </c>
      <c r="P115" s="143"/>
      <c r="Q115" s="41" t="s">
        <v>6</v>
      </c>
      <c r="R115" s="60">
        <v>1864.7</v>
      </c>
      <c r="S115" s="28">
        <f>T115+U115</f>
        <v>0</v>
      </c>
      <c r="T115" s="28">
        <v>0</v>
      </c>
      <c r="U115" s="28">
        <v>0</v>
      </c>
      <c r="V115" s="29">
        <f>X115</f>
        <v>0</v>
      </c>
      <c r="W115" s="28">
        <v>0</v>
      </c>
      <c r="X115" s="28">
        <v>0</v>
      </c>
      <c r="Y115" s="8">
        <f t="shared" si="52"/>
        <v>0</v>
      </c>
      <c r="Z115" s="8">
        <f t="shared" si="52"/>
        <v>0</v>
      </c>
      <c r="AA115" s="8">
        <f>O115+U115-X115+W115</f>
        <v>0</v>
      </c>
      <c r="AB115" s="3"/>
      <c r="AC115" s="3"/>
      <c r="AD115" s="20"/>
    </row>
    <row r="116" spans="1:30" s="4" customFormat="1" ht="15.6" x14ac:dyDescent="0.25">
      <c r="A116" s="129"/>
      <c r="B116" s="98"/>
      <c r="C116" s="98"/>
      <c r="D116" s="98"/>
      <c r="E116" s="98"/>
      <c r="F116" s="106"/>
      <c r="G116" s="98"/>
      <c r="H116" s="138"/>
      <c r="I116" s="207"/>
      <c r="J116" s="98"/>
      <c r="K116" s="98"/>
      <c r="L116" s="98"/>
      <c r="M116" s="8">
        <f>N116+O116</f>
        <v>4717.7199999999993</v>
      </c>
      <c r="N116" s="8">
        <v>2358.85</v>
      </c>
      <c r="O116" s="8">
        <v>2358.87</v>
      </c>
      <c r="P116" s="143"/>
      <c r="Q116" s="41" t="s">
        <v>7</v>
      </c>
      <c r="R116" s="60"/>
      <c r="S116" s="28">
        <f>T116+U116</f>
        <v>0</v>
      </c>
      <c r="T116" s="28">
        <v>0</v>
      </c>
      <c r="U116" s="28">
        <v>0</v>
      </c>
      <c r="V116" s="29">
        <f>X116</f>
        <v>0</v>
      </c>
      <c r="W116" s="28">
        <v>0</v>
      </c>
      <c r="X116" s="28">
        <v>0</v>
      </c>
      <c r="Y116" s="7">
        <f t="shared" si="52"/>
        <v>4717.7199999999993</v>
      </c>
      <c r="Z116" s="7">
        <f t="shared" si="52"/>
        <v>2358.85</v>
      </c>
      <c r="AA116" s="7">
        <f>O116+U116-X116+W116</f>
        <v>2358.87</v>
      </c>
      <c r="AB116" s="3"/>
      <c r="AC116" s="3"/>
      <c r="AD116" s="20"/>
    </row>
    <row r="117" spans="1:30" s="4" customFormat="1" ht="15.6" x14ac:dyDescent="0.25">
      <c r="A117" s="129"/>
      <c r="B117" s="98"/>
      <c r="C117" s="98"/>
      <c r="D117" s="98"/>
      <c r="E117" s="98"/>
      <c r="F117" s="107"/>
      <c r="G117" s="98"/>
      <c r="H117" s="138"/>
      <c r="I117" s="207"/>
      <c r="J117" s="98"/>
      <c r="K117" s="98"/>
      <c r="L117" s="98"/>
      <c r="M117" s="123"/>
      <c r="N117" s="123"/>
      <c r="O117" s="123"/>
      <c r="P117" s="143"/>
      <c r="Q117" s="33" t="s">
        <v>3</v>
      </c>
      <c r="R117" s="62">
        <f>R115</f>
        <v>1864.7</v>
      </c>
      <c r="S117" s="30">
        <f t="shared" ref="S117:X117" si="53">SUM(S113:S116)</f>
        <v>28306.14</v>
      </c>
      <c r="T117" s="30">
        <f t="shared" si="53"/>
        <v>14153.1</v>
      </c>
      <c r="U117" s="30">
        <f t="shared" si="53"/>
        <v>14153.04</v>
      </c>
      <c r="V117" s="30">
        <f t="shared" si="53"/>
        <v>28306.14</v>
      </c>
      <c r="W117" s="30">
        <f t="shared" si="53"/>
        <v>14153.1</v>
      </c>
      <c r="X117" s="30">
        <f t="shared" si="53"/>
        <v>28306.14</v>
      </c>
      <c r="Y117" s="123"/>
      <c r="Z117" s="123"/>
      <c r="AA117" s="123"/>
      <c r="AB117" s="52"/>
      <c r="AC117" s="52"/>
      <c r="AD117" s="66"/>
    </row>
    <row r="118" spans="1:30" s="4" customFormat="1" ht="24" customHeight="1" x14ac:dyDescent="0.25">
      <c r="A118" s="129">
        <v>20</v>
      </c>
      <c r="B118" s="98" t="s">
        <v>9</v>
      </c>
      <c r="C118" s="98" t="s">
        <v>41</v>
      </c>
      <c r="D118" s="98" t="s">
        <v>296</v>
      </c>
      <c r="E118" s="98" t="s">
        <v>59</v>
      </c>
      <c r="F118" s="98"/>
      <c r="G118" s="98" t="s">
        <v>155</v>
      </c>
      <c r="H118" s="98" t="s">
        <v>10</v>
      </c>
      <c r="I118" s="207">
        <v>9</v>
      </c>
      <c r="J118" s="98">
        <v>25.06</v>
      </c>
      <c r="K118" s="219">
        <v>45323</v>
      </c>
      <c r="L118" s="219">
        <v>45657</v>
      </c>
      <c r="M118" s="8">
        <f>N118+O118</f>
        <v>0</v>
      </c>
      <c r="N118" s="8">
        <v>112.75</v>
      </c>
      <c r="O118" s="8">
        <v>-112.75</v>
      </c>
      <c r="P118" s="143" t="s">
        <v>63</v>
      </c>
      <c r="Q118" s="33" t="s">
        <v>37</v>
      </c>
      <c r="R118" s="56"/>
      <c r="S118" s="28">
        <f>T118+U118</f>
        <v>676.5</v>
      </c>
      <c r="T118" s="28">
        <v>338.25</v>
      </c>
      <c r="U118" s="29">
        <v>338.25</v>
      </c>
      <c r="V118" s="29">
        <f>X118</f>
        <v>676.5</v>
      </c>
      <c r="W118" s="28">
        <v>338.25</v>
      </c>
      <c r="X118" s="28">
        <v>676.5</v>
      </c>
      <c r="Y118" s="8">
        <f t="shared" ref="Y118:Z121" si="54">M118+S118-V118</f>
        <v>0</v>
      </c>
      <c r="Z118" s="8">
        <f t="shared" si="54"/>
        <v>112.75</v>
      </c>
      <c r="AA118" s="8">
        <f>O118+U118-X118+W118</f>
        <v>-112.75</v>
      </c>
      <c r="AB118" s="3" t="s">
        <v>110</v>
      </c>
      <c r="AC118" s="3"/>
      <c r="AD118" s="204"/>
    </row>
    <row r="119" spans="1:30" s="4" customFormat="1" ht="15.6" x14ac:dyDescent="0.25">
      <c r="A119" s="129"/>
      <c r="B119" s="98"/>
      <c r="C119" s="98"/>
      <c r="D119" s="98"/>
      <c r="E119" s="98"/>
      <c r="F119" s="98"/>
      <c r="G119" s="98"/>
      <c r="H119" s="98"/>
      <c r="I119" s="207"/>
      <c r="J119" s="98"/>
      <c r="K119" s="98"/>
      <c r="L119" s="98"/>
      <c r="M119" s="8">
        <f>N119+O119</f>
        <v>0</v>
      </c>
      <c r="N119" s="8">
        <v>112.75</v>
      </c>
      <c r="O119" s="8">
        <v>-112.75</v>
      </c>
      <c r="P119" s="143"/>
      <c r="Q119" s="33" t="s">
        <v>38</v>
      </c>
      <c r="R119" s="60"/>
      <c r="S119" s="28">
        <f>T119+U119</f>
        <v>676.5</v>
      </c>
      <c r="T119" s="28">
        <v>338.25</v>
      </c>
      <c r="U119" s="29">
        <v>338.25</v>
      </c>
      <c r="V119" s="29">
        <f>X119</f>
        <v>676.5</v>
      </c>
      <c r="W119" s="28">
        <v>338.25</v>
      </c>
      <c r="X119" s="28">
        <v>676.5</v>
      </c>
      <c r="Y119" s="8">
        <f t="shared" si="54"/>
        <v>0</v>
      </c>
      <c r="Z119" s="8">
        <f t="shared" si="54"/>
        <v>112.75</v>
      </c>
      <c r="AA119" s="8">
        <f>O119+U119-X119+W119</f>
        <v>-112.75</v>
      </c>
      <c r="AB119" s="3"/>
      <c r="AC119" s="3"/>
      <c r="AD119" s="226"/>
    </row>
    <row r="120" spans="1:30" s="4" customFormat="1" ht="15.6" x14ac:dyDescent="0.25">
      <c r="A120" s="129"/>
      <c r="B120" s="98"/>
      <c r="C120" s="98"/>
      <c r="D120" s="98"/>
      <c r="E120" s="98"/>
      <c r="F120" s="98"/>
      <c r="G120" s="98"/>
      <c r="H120" s="98"/>
      <c r="I120" s="207"/>
      <c r="J120" s="98"/>
      <c r="K120" s="98"/>
      <c r="L120" s="98"/>
      <c r="M120" s="8">
        <f>N120+O120</f>
        <v>0</v>
      </c>
      <c r="N120" s="8">
        <v>112.75</v>
      </c>
      <c r="O120" s="8">
        <v>-112.75</v>
      </c>
      <c r="P120" s="143"/>
      <c r="Q120" s="33" t="s">
        <v>39</v>
      </c>
      <c r="R120" s="60"/>
      <c r="S120" s="28">
        <f>T120+U120</f>
        <v>0</v>
      </c>
      <c r="T120" s="28">
        <v>0</v>
      </c>
      <c r="U120" s="28">
        <v>0</v>
      </c>
      <c r="V120" s="29">
        <f>X120</f>
        <v>0</v>
      </c>
      <c r="W120" s="28">
        <v>0</v>
      </c>
      <c r="X120" s="28">
        <v>0</v>
      </c>
      <c r="Y120" s="8">
        <f t="shared" si="54"/>
        <v>0</v>
      </c>
      <c r="Z120" s="8">
        <f t="shared" si="54"/>
        <v>112.75</v>
      </c>
      <c r="AA120" s="8">
        <f>O120+U120-X120+W120</f>
        <v>-112.75</v>
      </c>
      <c r="AB120" s="3"/>
      <c r="AC120" s="3"/>
      <c r="AD120" s="226"/>
    </row>
    <row r="121" spans="1:30" s="4" customFormat="1" ht="15.6" x14ac:dyDescent="0.25">
      <c r="A121" s="129"/>
      <c r="B121" s="98"/>
      <c r="C121" s="98"/>
      <c r="D121" s="98"/>
      <c r="E121" s="98"/>
      <c r="F121" s="98"/>
      <c r="G121" s="98"/>
      <c r="H121" s="98"/>
      <c r="I121" s="207"/>
      <c r="J121" s="98"/>
      <c r="K121" s="98"/>
      <c r="L121" s="98"/>
      <c r="M121" s="8">
        <f>N121+O121</f>
        <v>0</v>
      </c>
      <c r="N121" s="8">
        <v>112.75</v>
      </c>
      <c r="O121" s="8">
        <v>-112.75</v>
      </c>
      <c r="P121" s="143"/>
      <c r="Q121" s="33" t="s">
        <v>40</v>
      </c>
      <c r="R121" s="60">
        <v>290</v>
      </c>
      <c r="S121" s="28">
        <f>T121+U121</f>
        <v>0</v>
      </c>
      <c r="T121" s="28">
        <v>0</v>
      </c>
      <c r="U121" s="28">
        <v>0</v>
      </c>
      <c r="V121" s="29">
        <f>X121</f>
        <v>0</v>
      </c>
      <c r="W121" s="28">
        <v>0</v>
      </c>
      <c r="X121" s="28">
        <v>0</v>
      </c>
      <c r="Y121" s="7">
        <f t="shared" si="54"/>
        <v>0</v>
      </c>
      <c r="Z121" s="7">
        <f t="shared" si="54"/>
        <v>112.75</v>
      </c>
      <c r="AA121" s="7">
        <f>O121+U121-X121+W121</f>
        <v>-112.75</v>
      </c>
      <c r="AB121" s="3"/>
      <c r="AC121" s="3"/>
      <c r="AD121" s="227"/>
    </row>
    <row r="122" spans="1:30" s="4" customFormat="1" ht="18" customHeight="1" x14ac:dyDescent="0.25">
      <c r="A122" s="129"/>
      <c r="B122" s="98"/>
      <c r="C122" s="98"/>
      <c r="D122" s="98"/>
      <c r="E122" s="98"/>
      <c r="F122" s="98"/>
      <c r="G122" s="98"/>
      <c r="H122" s="98"/>
      <c r="I122" s="207"/>
      <c r="J122" s="98"/>
      <c r="K122" s="98"/>
      <c r="L122" s="98"/>
      <c r="M122" s="123"/>
      <c r="N122" s="123"/>
      <c r="O122" s="123"/>
      <c r="P122" s="143"/>
      <c r="Q122" s="33" t="s">
        <v>3</v>
      </c>
      <c r="R122" s="62">
        <f>R118+R121</f>
        <v>290</v>
      </c>
      <c r="S122" s="30">
        <f t="shared" ref="S122:X122" si="55">SUM(S118:S121)</f>
        <v>1353</v>
      </c>
      <c r="T122" s="30">
        <f t="shared" si="55"/>
        <v>676.5</v>
      </c>
      <c r="U122" s="30">
        <f t="shared" si="55"/>
        <v>676.5</v>
      </c>
      <c r="V122" s="30">
        <f t="shared" si="55"/>
        <v>1353</v>
      </c>
      <c r="W122" s="30">
        <f t="shared" si="55"/>
        <v>676.5</v>
      </c>
      <c r="X122" s="30">
        <f t="shared" si="55"/>
        <v>1353</v>
      </c>
      <c r="Y122" s="123"/>
      <c r="Z122" s="123"/>
      <c r="AA122" s="123"/>
      <c r="AB122" s="52"/>
      <c r="AC122" s="52"/>
      <c r="AD122" s="66"/>
    </row>
    <row r="123" spans="1:30" s="4" customFormat="1" ht="15.75" customHeight="1" x14ac:dyDescent="0.25">
      <c r="A123" s="129">
        <v>21</v>
      </c>
      <c r="B123" s="98" t="s">
        <v>9</v>
      </c>
      <c r="C123" s="98" t="s">
        <v>42</v>
      </c>
      <c r="D123" s="98" t="s">
        <v>295</v>
      </c>
      <c r="E123" s="98" t="s">
        <v>59</v>
      </c>
      <c r="F123" s="98"/>
      <c r="G123" s="98" t="s">
        <v>45</v>
      </c>
      <c r="H123" s="98" t="s">
        <v>18</v>
      </c>
      <c r="I123" s="207">
        <v>121.5</v>
      </c>
      <c r="J123" s="98">
        <v>11.48</v>
      </c>
      <c r="K123" s="219">
        <v>45453</v>
      </c>
      <c r="L123" s="219">
        <v>45786</v>
      </c>
      <c r="M123" s="8">
        <f>N123+O123</f>
        <v>1395.3</v>
      </c>
      <c r="N123" s="8">
        <v>697.65</v>
      </c>
      <c r="O123" s="8">
        <v>697.65</v>
      </c>
      <c r="P123" s="143" t="s">
        <v>63</v>
      </c>
      <c r="Q123" s="33" t="s">
        <v>37</v>
      </c>
      <c r="R123" s="56">
        <v>1761.75</v>
      </c>
      <c r="S123" s="28">
        <f>T123+U123</f>
        <v>4185.8999999999996</v>
      </c>
      <c r="T123" s="28">
        <v>2092.9499999999998</v>
      </c>
      <c r="U123" s="29">
        <v>2092.9499999999998</v>
      </c>
      <c r="V123" s="29">
        <f>X123</f>
        <v>4185.8999999999996</v>
      </c>
      <c r="W123" s="28">
        <v>2092.9499999999998</v>
      </c>
      <c r="X123" s="28">
        <v>4185.8999999999996</v>
      </c>
      <c r="Y123" s="8">
        <f t="shared" ref="Y123:Z126" si="56">M123+S123-V123</f>
        <v>1395.3000000000002</v>
      </c>
      <c r="Z123" s="8">
        <f t="shared" si="56"/>
        <v>697.65000000000009</v>
      </c>
      <c r="AA123" s="8">
        <f>O123+U123-X123+W123</f>
        <v>697.65000000000009</v>
      </c>
      <c r="AB123" s="3" t="s">
        <v>110</v>
      </c>
      <c r="AC123" s="3"/>
      <c r="AD123" s="65"/>
    </row>
    <row r="124" spans="1:30" s="4" customFormat="1" ht="15.6" x14ac:dyDescent="0.25">
      <c r="A124" s="129"/>
      <c r="B124" s="98"/>
      <c r="C124" s="98"/>
      <c r="D124" s="98"/>
      <c r="E124" s="98"/>
      <c r="F124" s="98"/>
      <c r="G124" s="98"/>
      <c r="H124" s="98"/>
      <c r="I124" s="207"/>
      <c r="J124" s="98"/>
      <c r="K124" s="98"/>
      <c r="L124" s="98"/>
      <c r="M124" s="8">
        <f>N124+O124</f>
        <v>0</v>
      </c>
      <c r="N124" s="8">
        <v>0</v>
      </c>
      <c r="O124" s="8">
        <v>0</v>
      </c>
      <c r="P124" s="143"/>
      <c r="Q124" s="33" t="s">
        <v>38</v>
      </c>
      <c r="R124" s="60"/>
      <c r="S124" s="28">
        <f>T124+U124</f>
        <v>4185.8999999999996</v>
      </c>
      <c r="T124" s="28">
        <v>2092.9499999999998</v>
      </c>
      <c r="U124" s="29">
        <v>2092.9499999999998</v>
      </c>
      <c r="V124" s="29">
        <f>X124</f>
        <v>4185.8999999999996</v>
      </c>
      <c r="W124" s="28">
        <v>2092.9499999999998</v>
      </c>
      <c r="X124" s="28">
        <v>4185.8999999999996</v>
      </c>
      <c r="Y124" s="8">
        <f t="shared" si="56"/>
        <v>0</v>
      </c>
      <c r="Z124" s="8">
        <f t="shared" si="56"/>
        <v>0</v>
      </c>
      <c r="AA124" s="8">
        <f>O124+U124-X124+W124</f>
        <v>0</v>
      </c>
      <c r="AB124" s="3"/>
      <c r="AC124" s="3"/>
      <c r="AD124" s="20"/>
    </row>
    <row r="125" spans="1:30" s="4" customFormat="1" ht="15.6" x14ac:dyDescent="0.25">
      <c r="A125" s="129"/>
      <c r="B125" s="98"/>
      <c r="C125" s="98"/>
      <c r="D125" s="98"/>
      <c r="E125" s="98"/>
      <c r="F125" s="98"/>
      <c r="G125" s="98"/>
      <c r="H125" s="98"/>
      <c r="I125" s="207"/>
      <c r="J125" s="98"/>
      <c r="K125" s="98"/>
      <c r="L125" s="98"/>
      <c r="M125" s="8">
        <f>N125+O125</f>
        <v>0</v>
      </c>
      <c r="N125" s="8">
        <v>0</v>
      </c>
      <c r="O125" s="8">
        <v>0</v>
      </c>
      <c r="P125" s="143"/>
      <c r="Q125" s="33" t="s">
        <v>39</v>
      </c>
      <c r="R125" s="60"/>
      <c r="S125" s="28">
        <f>T125+U125</f>
        <v>0</v>
      </c>
      <c r="T125" s="28">
        <v>0</v>
      </c>
      <c r="U125" s="28">
        <v>0</v>
      </c>
      <c r="V125" s="29">
        <f>X125</f>
        <v>0</v>
      </c>
      <c r="W125" s="28">
        <v>0</v>
      </c>
      <c r="X125" s="28">
        <v>0</v>
      </c>
      <c r="Y125" s="8">
        <f t="shared" si="56"/>
        <v>0</v>
      </c>
      <c r="Z125" s="8">
        <f t="shared" si="56"/>
        <v>0</v>
      </c>
      <c r="AA125" s="8">
        <f>O125+U125-X125+W125</f>
        <v>0</v>
      </c>
      <c r="AB125" s="3"/>
      <c r="AC125" s="3"/>
      <c r="AD125" s="20"/>
    </row>
    <row r="126" spans="1:30" s="4" customFormat="1" ht="15.6" x14ac:dyDescent="0.25">
      <c r="A126" s="129"/>
      <c r="B126" s="98"/>
      <c r="C126" s="98"/>
      <c r="D126" s="98"/>
      <c r="E126" s="98"/>
      <c r="F126" s="98"/>
      <c r="G126" s="98"/>
      <c r="H126" s="98"/>
      <c r="I126" s="207"/>
      <c r="J126" s="98"/>
      <c r="K126" s="98"/>
      <c r="L126" s="98"/>
      <c r="M126" s="8">
        <f>N126+O126</f>
        <v>1395.3</v>
      </c>
      <c r="N126" s="8">
        <v>697.65</v>
      </c>
      <c r="O126" s="8">
        <v>697.65</v>
      </c>
      <c r="P126" s="143"/>
      <c r="Q126" s="33" t="s">
        <v>40</v>
      </c>
      <c r="R126" s="60">
        <v>1761.75</v>
      </c>
      <c r="S126" s="28">
        <f>T126+U126</f>
        <v>0</v>
      </c>
      <c r="T126" s="28">
        <v>0</v>
      </c>
      <c r="U126" s="28">
        <v>0</v>
      </c>
      <c r="V126" s="29">
        <f>X126</f>
        <v>0</v>
      </c>
      <c r="W126" s="28">
        <v>0</v>
      </c>
      <c r="X126" s="28">
        <v>0</v>
      </c>
      <c r="Y126" s="7">
        <f t="shared" si="56"/>
        <v>1395.3</v>
      </c>
      <c r="Z126" s="7">
        <f t="shared" si="56"/>
        <v>697.65</v>
      </c>
      <c r="AA126" s="7">
        <f>O126+U126-X126+W126</f>
        <v>697.65</v>
      </c>
      <c r="AB126" s="3"/>
      <c r="AC126" s="3"/>
      <c r="AD126" s="20"/>
    </row>
    <row r="127" spans="1:30" s="4" customFormat="1" ht="15.6" x14ac:dyDescent="0.25">
      <c r="A127" s="129"/>
      <c r="B127" s="98"/>
      <c r="C127" s="98"/>
      <c r="D127" s="98"/>
      <c r="E127" s="98"/>
      <c r="F127" s="98"/>
      <c r="G127" s="98"/>
      <c r="H127" s="98"/>
      <c r="I127" s="207"/>
      <c r="J127" s="98"/>
      <c r="K127" s="98"/>
      <c r="L127" s="98"/>
      <c r="M127" s="123"/>
      <c r="N127" s="123"/>
      <c r="O127" s="123"/>
      <c r="P127" s="143"/>
      <c r="Q127" s="33" t="s">
        <v>3</v>
      </c>
      <c r="R127" s="62">
        <f>R123+R126</f>
        <v>3523.5</v>
      </c>
      <c r="S127" s="30">
        <f t="shared" ref="S127:X127" si="57">SUM(S123:S126)</f>
        <v>8371.7999999999993</v>
      </c>
      <c r="T127" s="30">
        <f t="shared" si="57"/>
        <v>4185.8999999999996</v>
      </c>
      <c r="U127" s="30">
        <f t="shared" si="57"/>
        <v>4185.8999999999996</v>
      </c>
      <c r="V127" s="30">
        <f t="shared" si="57"/>
        <v>8371.7999999999993</v>
      </c>
      <c r="W127" s="30">
        <f t="shared" si="57"/>
        <v>4185.8999999999996</v>
      </c>
      <c r="X127" s="30">
        <f t="shared" si="57"/>
        <v>8371.7999999999993</v>
      </c>
      <c r="Y127" s="123"/>
      <c r="Z127" s="123"/>
      <c r="AA127" s="123"/>
      <c r="AB127" s="52"/>
      <c r="AC127" s="52"/>
      <c r="AD127" s="53"/>
    </row>
    <row r="128" spans="1:30" s="4" customFormat="1" ht="15.75" customHeight="1" x14ac:dyDescent="0.25">
      <c r="A128" s="129">
        <v>22</v>
      </c>
      <c r="B128" s="98" t="s">
        <v>9</v>
      </c>
      <c r="C128" s="98" t="s">
        <v>43</v>
      </c>
      <c r="D128" s="98" t="s">
        <v>441</v>
      </c>
      <c r="E128" s="98" t="s">
        <v>59</v>
      </c>
      <c r="F128" s="98"/>
      <c r="G128" s="98" t="s">
        <v>65</v>
      </c>
      <c r="H128" s="98" t="s">
        <v>53</v>
      </c>
      <c r="I128" s="207">
        <v>11.7</v>
      </c>
      <c r="J128" s="98">
        <v>27.84</v>
      </c>
      <c r="K128" s="219">
        <v>45475</v>
      </c>
      <c r="L128" s="219">
        <v>45809</v>
      </c>
      <c r="M128" s="8">
        <f>N128+O128</f>
        <v>410.55</v>
      </c>
      <c r="N128" s="8">
        <v>205.28</v>
      </c>
      <c r="O128" s="8">
        <v>205.27</v>
      </c>
      <c r="P128" s="143" t="s">
        <v>63</v>
      </c>
      <c r="Q128" s="33" t="s">
        <v>37</v>
      </c>
      <c r="R128" s="61"/>
      <c r="S128" s="28">
        <f>T128+U128</f>
        <v>1231.6500000000001</v>
      </c>
      <c r="T128" s="28">
        <v>615.84</v>
      </c>
      <c r="U128" s="28">
        <v>615.80999999999995</v>
      </c>
      <c r="V128" s="29">
        <f>X128</f>
        <v>1231.6500000000001</v>
      </c>
      <c r="W128" s="28">
        <v>615.84</v>
      </c>
      <c r="X128" s="28">
        <v>1231.6500000000001</v>
      </c>
      <c r="Y128" s="8">
        <f t="shared" ref="Y128:Z131" si="58">M128+S128-V128</f>
        <v>410.54999999999995</v>
      </c>
      <c r="Z128" s="8">
        <f t="shared" si="58"/>
        <v>205.27999999999997</v>
      </c>
      <c r="AA128" s="8">
        <f>O128+U128-X128+W128</f>
        <v>205.26999999999987</v>
      </c>
      <c r="AB128" s="3" t="s">
        <v>110</v>
      </c>
      <c r="AC128" s="3"/>
      <c r="AD128" s="20"/>
    </row>
    <row r="129" spans="1:30" s="4" customFormat="1" ht="12.75" customHeight="1" x14ac:dyDescent="0.25">
      <c r="A129" s="129"/>
      <c r="B129" s="98"/>
      <c r="C129" s="98"/>
      <c r="D129" s="98"/>
      <c r="E129" s="98"/>
      <c r="F129" s="98"/>
      <c r="G129" s="98"/>
      <c r="H129" s="98"/>
      <c r="I129" s="207"/>
      <c r="J129" s="98"/>
      <c r="K129" s="98"/>
      <c r="L129" s="98"/>
      <c r="M129" s="8">
        <f>N129+O129</f>
        <v>410.55</v>
      </c>
      <c r="N129" s="8">
        <v>205.28</v>
      </c>
      <c r="O129" s="8">
        <v>205.27</v>
      </c>
      <c r="P129" s="143"/>
      <c r="Q129" s="33" t="s">
        <v>38</v>
      </c>
      <c r="R129" s="60"/>
      <c r="S129" s="28">
        <f>T129+U129</f>
        <v>1231.6500000000001</v>
      </c>
      <c r="T129" s="28">
        <v>615.84</v>
      </c>
      <c r="U129" s="28">
        <v>615.80999999999995</v>
      </c>
      <c r="V129" s="29">
        <f>X129</f>
        <v>1231.6500000000001</v>
      </c>
      <c r="W129" s="28">
        <v>615.84</v>
      </c>
      <c r="X129" s="28">
        <v>1231.6500000000001</v>
      </c>
      <c r="Y129" s="8">
        <f t="shared" si="58"/>
        <v>410.54999999999995</v>
      </c>
      <c r="Z129" s="8">
        <f t="shared" si="58"/>
        <v>205.27999999999997</v>
      </c>
      <c r="AA129" s="8">
        <f>O129+U129-X129+W129</f>
        <v>205.26999999999987</v>
      </c>
      <c r="AB129" s="3"/>
      <c r="AC129" s="3"/>
      <c r="AD129" s="20"/>
    </row>
    <row r="130" spans="1:30" s="4" customFormat="1" ht="15.6" x14ac:dyDescent="0.25">
      <c r="A130" s="129"/>
      <c r="B130" s="98"/>
      <c r="C130" s="98"/>
      <c r="D130" s="98"/>
      <c r="E130" s="98"/>
      <c r="F130" s="98"/>
      <c r="G130" s="98"/>
      <c r="H130" s="98"/>
      <c r="I130" s="207"/>
      <c r="J130" s="98"/>
      <c r="K130" s="98"/>
      <c r="L130" s="98"/>
      <c r="M130" s="8">
        <f>N130+O130</f>
        <v>410.55</v>
      </c>
      <c r="N130" s="8">
        <v>205.28</v>
      </c>
      <c r="O130" s="8">
        <v>205.27</v>
      </c>
      <c r="P130" s="143"/>
      <c r="Q130" s="33" t="s">
        <v>39</v>
      </c>
      <c r="R130" s="60"/>
      <c r="S130" s="28">
        <f>T130+U130</f>
        <v>0</v>
      </c>
      <c r="T130" s="28">
        <v>0</v>
      </c>
      <c r="U130" s="28">
        <v>0</v>
      </c>
      <c r="V130" s="29">
        <f>X130</f>
        <v>0</v>
      </c>
      <c r="W130" s="28">
        <v>0</v>
      </c>
      <c r="X130" s="28">
        <v>0</v>
      </c>
      <c r="Y130" s="8">
        <f t="shared" si="58"/>
        <v>410.55</v>
      </c>
      <c r="Z130" s="8">
        <f t="shared" si="58"/>
        <v>205.28</v>
      </c>
      <c r="AA130" s="8">
        <f>O130+U130-X130+W130</f>
        <v>205.27</v>
      </c>
      <c r="AB130" s="3"/>
      <c r="AC130" s="3"/>
      <c r="AD130" s="20"/>
    </row>
    <row r="131" spans="1:30" s="4" customFormat="1" ht="15.6" x14ac:dyDescent="0.25">
      <c r="A131" s="129"/>
      <c r="B131" s="98"/>
      <c r="C131" s="98"/>
      <c r="D131" s="98"/>
      <c r="E131" s="98"/>
      <c r="F131" s="98"/>
      <c r="G131" s="98"/>
      <c r="H131" s="98"/>
      <c r="I131" s="207"/>
      <c r="J131" s="98"/>
      <c r="K131" s="98"/>
      <c r="L131" s="98"/>
      <c r="M131" s="8">
        <f>N131+O131</f>
        <v>410.55</v>
      </c>
      <c r="N131" s="8">
        <v>205.28</v>
      </c>
      <c r="O131" s="8">
        <v>205.27</v>
      </c>
      <c r="P131" s="143"/>
      <c r="Q131" s="33" t="s">
        <v>40</v>
      </c>
      <c r="R131" s="60"/>
      <c r="S131" s="28">
        <f>T131+U131</f>
        <v>0</v>
      </c>
      <c r="T131" s="28">
        <v>0</v>
      </c>
      <c r="U131" s="28">
        <v>0</v>
      </c>
      <c r="V131" s="29">
        <f>X131</f>
        <v>0</v>
      </c>
      <c r="W131" s="28">
        <v>0</v>
      </c>
      <c r="X131" s="28">
        <v>0</v>
      </c>
      <c r="Y131" s="7">
        <f t="shared" si="58"/>
        <v>410.55</v>
      </c>
      <c r="Z131" s="7">
        <f t="shared" si="58"/>
        <v>205.28</v>
      </c>
      <c r="AA131" s="7">
        <f>O131+U131-X131+W131</f>
        <v>205.27</v>
      </c>
      <c r="AB131" s="3"/>
      <c r="AC131" s="3"/>
      <c r="AD131" s="20"/>
    </row>
    <row r="132" spans="1:30" s="4" customFormat="1" ht="15.6" x14ac:dyDescent="0.25">
      <c r="A132" s="129"/>
      <c r="B132" s="98"/>
      <c r="C132" s="98"/>
      <c r="D132" s="98"/>
      <c r="E132" s="98"/>
      <c r="F132" s="98"/>
      <c r="G132" s="98"/>
      <c r="H132" s="98"/>
      <c r="I132" s="207"/>
      <c r="J132" s="98"/>
      <c r="K132" s="98"/>
      <c r="L132" s="98"/>
      <c r="M132" s="123"/>
      <c r="N132" s="123"/>
      <c r="O132" s="123"/>
      <c r="P132" s="143"/>
      <c r="Q132" s="33" t="s">
        <v>3</v>
      </c>
      <c r="R132" s="62">
        <f>R131</f>
        <v>0</v>
      </c>
      <c r="S132" s="30">
        <f t="shared" ref="S132:X132" si="59">SUM(S128:S131)</f>
        <v>2463.3000000000002</v>
      </c>
      <c r="T132" s="30">
        <f t="shared" si="59"/>
        <v>1231.68</v>
      </c>
      <c r="U132" s="30">
        <f t="shared" si="59"/>
        <v>1231.6199999999999</v>
      </c>
      <c r="V132" s="30">
        <f t="shared" si="59"/>
        <v>2463.3000000000002</v>
      </c>
      <c r="W132" s="30">
        <f t="shared" si="59"/>
        <v>1231.68</v>
      </c>
      <c r="X132" s="30">
        <f t="shared" si="59"/>
        <v>2463.3000000000002</v>
      </c>
      <c r="Y132" s="123"/>
      <c r="Z132" s="123"/>
      <c r="AA132" s="123"/>
      <c r="AB132" s="52"/>
      <c r="AC132" s="52"/>
      <c r="AD132" s="53"/>
    </row>
    <row r="133" spans="1:30" s="4" customFormat="1" ht="12.75" customHeight="1" x14ac:dyDescent="0.25">
      <c r="A133" s="129">
        <v>23</v>
      </c>
      <c r="B133" s="98" t="s">
        <v>9</v>
      </c>
      <c r="C133" s="98" t="s">
        <v>46</v>
      </c>
      <c r="D133" s="98" t="s">
        <v>241</v>
      </c>
      <c r="E133" s="98" t="s">
        <v>64</v>
      </c>
      <c r="F133" s="98"/>
      <c r="G133" s="98" t="s">
        <v>17</v>
      </c>
      <c r="H133" s="98" t="s">
        <v>36</v>
      </c>
      <c r="I133" s="207">
        <v>89.3</v>
      </c>
      <c r="J133" s="98">
        <v>22.97</v>
      </c>
      <c r="K133" s="219">
        <v>45450</v>
      </c>
      <c r="L133" s="219">
        <v>47244</v>
      </c>
      <c r="M133" s="8">
        <f>N133+O133</f>
        <v>2663.52</v>
      </c>
      <c r="N133" s="8">
        <v>1331.76</v>
      </c>
      <c r="O133" s="8">
        <v>1331.76</v>
      </c>
      <c r="P133" s="143" t="s">
        <v>63</v>
      </c>
      <c r="Q133" s="33" t="s">
        <v>4</v>
      </c>
      <c r="R133" s="59"/>
      <c r="S133" s="28">
        <f>T133+U133</f>
        <v>7990.5300000000007</v>
      </c>
      <c r="T133" s="28">
        <v>3995.28</v>
      </c>
      <c r="U133" s="28">
        <v>3995.25</v>
      </c>
      <c r="V133" s="29">
        <f>X133</f>
        <v>7990.5</v>
      </c>
      <c r="W133" s="28">
        <v>3995.28</v>
      </c>
      <c r="X133" s="28">
        <v>7990.5</v>
      </c>
      <c r="Y133" s="8">
        <f t="shared" ref="Y133:Z136" si="60">M133+S133-V133</f>
        <v>2663.5500000000011</v>
      </c>
      <c r="Z133" s="8">
        <f t="shared" si="60"/>
        <v>1331.7599999999998</v>
      </c>
      <c r="AA133" s="8">
        <f>O133+U133-X133+W133</f>
        <v>1331.7900000000004</v>
      </c>
      <c r="AB133" s="3" t="s">
        <v>110</v>
      </c>
      <c r="AC133" s="3"/>
      <c r="AD133" s="20"/>
    </row>
    <row r="134" spans="1:30" s="4" customFormat="1" ht="15.6" x14ac:dyDescent="0.25">
      <c r="A134" s="129"/>
      <c r="B134" s="98"/>
      <c r="C134" s="98"/>
      <c r="D134" s="98"/>
      <c r="E134" s="98"/>
      <c r="F134" s="98"/>
      <c r="G134" s="98"/>
      <c r="H134" s="98"/>
      <c r="I134" s="207"/>
      <c r="J134" s="98"/>
      <c r="K134" s="98"/>
      <c r="L134" s="98"/>
      <c r="M134" s="8">
        <f>N134+O134</f>
        <v>2663.52</v>
      </c>
      <c r="N134" s="8">
        <v>1331.76</v>
      </c>
      <c r="O134" s="8">
        <v>1331.76</v>
      </c>
      <c r="P134" s="143"/>
      <c r="Q134" s="33" t="s">
        <v>5</v>
      </c>
      <c r="R134" s="60"/>
      <c r="S134" s="28">
        <f>T134+U134</f>
        <v>7990.5300000000007</v>
      </c>
      <c r="T134" s="28">
        <v>3995.28</v>
      </c>
      <c r="U134" s="28">
        <v>3995.25</v>
      </c>
      <c r="V134" s="29">
        <f>X134</f>
        <v>7927.01</v>
      </c>
      <c r="W134" s="28">
        <v>3995.28</v>
      </c>
      <c r="X134" s="28">
        <v>7927.01</v>
      </c>
      <c r="Y134" s="8">
        <f t="shared" si="60"/>
        <v>2727.0400000000009</v>
      </c>
      <c r="Z134" s="8">
        <f t="shared" si="60"/>
        <v>1331.7599999999998</v>
      </c>
      <c r="AA134" s="8">
        <f>O134+U134-X134+W134</f>
        <v>1395.2800000000002</v>
      </c>
      <c r="AB134" s="3"/>
      <c r="AC134" s="3"/>
      <c r="AD134" s="20"/>
    </row>
    <row r="135" spans="1:30" s="4" customFormat="1" ht="15.6" x14ac:dyDescent="0.25">
      <c r="A135" s="129"/>
      <c r="B135" s="98"/>
      <c r="C135" s="98"/>
      <c r="D135" s="98"/>
      <c r="E135" s="98"/>
      <c r="F135" s="98"/>
      <c r="G135" s="98"/>
      <c r="H135" s="98"/>
      <c r="I135" s="207"/>
      <c r="J135" s="98"/>
      <c r="K135" s="98"/>
      <c r="L135" s="98"/>
      <c r="M135" s="8">
        <f>N135+O135</f>
        <v>2663.52</v>
      </c>
      <c r="N135" s="8">
        <v>1331.76</v>
      </c>
      <c r="O135" s="8">
        <v>1331.76</v>
      </c>
      <c r="P135" s="143"/>
      <c r="Q135" s="33" t="s">
        <v>6</v>
      </c>
      <c r="R135" s="60"/>
      <c r="S135" s="28">
        <f>T135+U135</f>
        <v>0</v>
      </c>
      <c r="T135" s="28">
        <v>0</v>
      </c>
      <c r="U135" s="28">
        <v>0</v>
      </c>
      <c r="V135" s="29">
        <f>X135</f>
        <v>0</v>
      </c>
      <c r="W135" s="28">
        <v>0</v>
      </c>
      <c r="X135" s="28">
        <v>0</v>
      </c>
      <c r="Y135" s="8">
        <f t="shared" si="60"/>
        <v>2663.52</v>
      </c>
      <c r="Z135" s="8">
        <f t="shared" si="60"/>
        <v>1331.76</v>
      </c>
      <c r="AA135" s="8">
        <f>O135+U135-X135+W135</f>
        <v>1331.76</v>
      </c>
      <c r="AB135" s="3"/>
      <c r="AC135" s="3"/>
      <c r="AD135" s="20"/>
    </row>
    <row r="136" spans="1:30" s="4" customFormat="1" ht="15.6" x14ac:dyDescent="0.25">
      <c r="A136" s="129"/>
      <c r="B136" s="98"/>
      <c r="C136" s="98"/>
      <c r="D136" s="98"/>
      <c r="E136" s="98"/>
      <c r="F136" s="98"/>
      <c r="G136" s="98"/>
      <c r="H136" s="98"/>
      <c r="I136" s="207"/>
      <c r="J136" s="98"/>
      <c r="K136" s="98"/>
      <c r="L136" s="98"/>
      <c r="M136" s="8">
        <f>N136+O136</f>
        <v>2663.52</v>
      </c>
      <c r="N136" s="8">
        <v>1331.76</v>
      </c>
      <c r="O136" s="8">
        <v>1331.76</v>
      </c>
      <c r="P136" s="143"/>
      <c r="Q136" s="33" t="s">
        <v>7</v>
      </c>
      <c r="R136" s="60"/>
      <c r="S136" s="28">
        <f>T136+U136</f>
        <v>0</v>
      </c>
      <c r="T136" s="28">
        <v>0</v>
      </c>
      <c r="U136" s="28">
        <v>0</v>
      </c>
      <c r="V136" s="29">
        <f>X136</f>
        <v>0</v>
      </c>
      <c r="W136" s="28">
        <v>0</v>
      </c>
      <c r="X136" s="28">
        <v>0</v>
      </c>
      <c r="Y136" s="7">
        <f t="shared" si="60"/>
        <v>2663.52</v>
      </c>
      <c r="Z136" s="7">
        <f t="shared" si="60"/>
        <v>1331.76</v>
      </c>
      <c r="AA136" s="7">
        <f>O136+U136-X136+W136</f>
        <v>1331.76</v>
      </c>
      <c r="AB136" s="3"/>
      <c r="AC136" s="3"/>
      <c r="AD136" s="20"/>
    </row>
    <row r="137" spans="1:30" s="4" customFormat="1" ht="15.6" x14ac:dyDescent="0.25">
      <c r="A137" s="129"/>
      <c r="B137" s="98"/>
      <c r="C137" s="98"/>
      <c r="D137" s="98"/>
      <c r="E137" s="98"/>
      <c r="F137" s="98"/>
      <c r="G137" s="98"/>
      <c r="H137" s="98"/>
      <c r="I137" s="207"/>
      <c r="J137" s="98"/>
      <c r="K137" s="98"/>
      <c r="L137" s="98"/>
      <c r="M137" s="123"/>
      <c r="N137" s="123"/>
      <c r="O137" s="123"/>
      <c r="P137" s="143"/>
      <c r="Q137" s="33" t="s">
        <v>3</v>
      </c>
      <c r="R137" s="58">
        <f>R133</f>
        <v>0</v>
      </c>
      <c r="S137" s="30">
        <f t="shared" ref="S137:X137" si="61">SUM(S133:S136)</f>
        <v>15981.060000000001</v>
      </c>
      <c r="T137" s="30">
        <f t="shared" si="61"/>
        <v>7990.56</v>
      </c>
      <c r="U137" s="30">
        <f t="shared" si="61"/>
        <v>7990.5</v>
      </c>
      <c r="V137" s="30">
        <f t="shared" si="61"/>
        <v>15917.51</v>
      </c>
      <c r="W137" s="30">
        <f t="shared" si="61"/>
        <v>7990.56</v>
      </c>
      <c r="X137" s="30">
        <f t="shared" si="61"/>
        <v>15917.51</v>
      </c>
      <c r="Y137" s="123"/>
      <c r="Z137" s="123"/>
      <c r="AA137" s="123"/>
      <c r="AB137" s="52"/>
      <c r="AC137" s="52"/>
      <c r="AD137" s="53"/>
    </row>
    <row r="138" spans="1:30" s="4" customFormat="1" ht="12.75" customHeight="1" x14ac:dyDescent="0.25">
      <c r="A138" s="129">
        <v>24</v>
      </c>
      <c r="B138" s="98" t="s">
        <v>9</v>
      </c>
      <c r="C138" s="98" t="s">
        <v>47</v>
      </c>
      <c r="D138" s="98" t="s">
        <v>293</v>
      </c>
      <c r="E138" s="98" t="s">
        <v>59</v>
      </c>
      <c r="F138" s="98"/>
      <c r="G138" s="98" t="s">
        <v>156</v>
      </c>
      <c r="H138" s="98" t="s">
        <v>50</v>
      </c>
      <c r="I138" s="207">
        <v>13.2</v>
      </c>
      <c r="J138" s="98">
        <v>23.93</v>
      </c>
      <c r="K138" s="219" t="s">
        <v>294</v>
      </c>
      <c r="L138" s="219">
        <v>47017</v>
      </c>
      <c r="M138" s="8">
        <f>N138+O138</f>
        <v>132.88</v>
      </c>
      <c r="N138" s="8">
        <v>157.91</v>
      </c>
      <c r="O138" s="8">
        <v>-25.03</v>
      </c>
      <c r="P138" s="143" t="s">
        <v>63</v>
      </c>
      <c r="Q138" s="33" t="s">
        <v>4</v>
      </c>
      <c r="R138" s="59">
        <v>290.01</v>
      </c>
      <c r="S138" s="28">
        <f>T138+U138</f>
        <v>947.43000000000006</v>
      </c>
      <c r="T138" s="28">
        <v>473.73</v>
      </c>
      <c r="U138" s="29">
        <v>473.7</v>
      </c>
      <c r="V138" s="29">
        <f>X138</f>
        <v>953.59</v>
      </c>
      <c r="W138" s="28">
        <v>473.73</v>
      </c>
      <c r="X138" s="28">
        <v>953.59</v>
      </c>
      <c r="Y138" s="8">
        <f t="shared" ref="Y138:Z141" si="62">M138+S138-V138</f>
        <v>126.71999999999991</v>
      </c>
      <c r="Z138" s="8">
        <f t="shared" si="62"/>
        <v>157.90999999999997</v>
      </c>
      <c r="AA138" s="8">
        <f>O138+U138-X138+W138</f>
        <v>-31.190000000000055</v>
      </c>
      <c r="AB138" s="3"/>
      <c r="AC138" s="3"/>
      <c r="AD138" s="20"/>
    </row>
    <row r="139" spans="1:30" s="4" customFormat="1" ht="15.6" x14ac:dyDescent="0.25">
      <c r="A139" s="129"/>
      <c r="B139" s="98"/>
      <c r="C139" s="98"/>
      <c r="D139" s="98"/>
      <c r="E139" s="98"/>
      <c r="F139" s="98"/>
      <c r="G139" s="98"/>
      <c r="H139" s="98"/>
      <c r="I139" s="207"/>
      <c r="J139" s="98"/>
      <c r="K139" s="98"/>
      <c r="L139" s="98"/>
      <c r="M139" s="8">
        <f>N139+O139</f>
        <v>132.88</v>
      </c>
      <c r="N139" s="8">
        <v>157.91</v>
      </c>
      <c r="O139" s="8">
        <v>-25.03</v>
      </c>
      <c r="P139" s="143"/>
      <c r="Q139" s="33" t="s">
        <v>5</v>
      </c>
      <c r="R139" s="60"/>
      <c r="S139" s="28">
        <f>T139+U139</f>
        <v>947.43000000000006</v>
      </c>
      <c r="T139" s="28">
        <v>473.73</v>
      </c>
      <c r="U139" s="29">
        <v>473.7</v>
      </c>
      <c r="V139" s="29">
        <f>X139</f>
        <v>955.58</v>
      </c>
      <c r="W139" s="28">
        <v>473.73</v>
      </c>
      <c r="X139" s="28">
        <v>955.58</v>
      </c>
      <c r="Y139" s="8">
        <f t="shared" si="62"/>
        <v>124.7299999999999</v>
      </c>
      <c r="Z139" s="8">
        <f t="shared" si="62"/>
        <v>157.90999999999997</v>
      </c>
      <c r="AA139" s="8">
        <f>O139+U139-X139+W139</f>
        <v>-33.180000000000064</v>
      </c>
      <c r="AB139" s="3"/>
      <c r="AC139" s="3"/>
      <c r="AD139" s="20"/>
    </row>
    <row r="140" spans="1:30" s="4" customFormat="1" ht="15.6" x14ac:dyDescent="0.25">
      <c r="A140" s="129"/>
      <c r="B140" s="98"/>
      <c r="C140" s="98"/>
      <c r="D140" s="98"/>
      <c r="E140" s="98"/>
      <c r="F140" s="98"/>
      <c r="G140" s="98"/>
      <c r="H140" s="98"/>
      <c r="I140" s="207"/>
      <c r="J140" s="98"/>
      <c r="K140" s="98"/>
      <c r="L140" s="98"/>
      <c r="M140" s="8">
        <f>N140+O140</f>
        <v>132.88</v>
      </c>
      <c r="N140" s="8">
        <v>157.91</v>
      </c>
      <c r="O140" s="8">
        <v>-25.03</v>
      </c>
      <c r="P140" s="143"/>
      <c r="Q140" s="33" t="s">
        <v>6</v>
      </c>
      <c r="R140" s="60"/>
      <c r="S140" s="28">
        <f>T140+U140</f>
        <v>0</v>
      </c>
      <c r="T140" s="28">
        <v>0</v>
      </c>
      <c r="U140" s="28">
        <v>0</v>
      </c>
      <c r="V140" s="29">
        <f>X140</f>
        <v>0</v>
      </c>
      <c r="W140" s="28">
        <v>0</v>
      </c>
      <c r="X140" s="28">
        <v>0</v>
      </c>
      <c r="Y140" s="8">
        <f t="shared" si="62"/>
        <v>132.88</v>
      </c>
      <c r="Z140" s="8">
        <f t="shared" si="62"/>
        <v>157.91</v>
      </c>
      <c r="AA140" s="8">
        <f>O140+U140-X140+W140</f>
        <v>-25.03</v>
      </c>
      <c r="AB140" s="3"/>
      <c r="AC140" s="3"/>
      <c r="AD140" s="20"/>
    </row>
    <row r="141" spans="1:30" s="4" customFormat="1" ht="15.6" x14ac:dyDescent="0.25">
      <c r="A141" s="129"/>
      <c r="B141" s="98"/>
      <c r="C141" s="98"/>
      <c r="D141" s="98"/>
      <c r="E141" s="98"/>
      <c r="F141" s="98"/>
      <c r="G141" s="98"/>
      <c r="H141" s="98"/>
      <c r="I141" s="207"/>
      <c r="J141" s="98"/>
      <c r="K141" s="98"/>
      <c r="L141" s="98"/>
      <c r="M141" s="8">
        <f>N141+O141</f>
        <v>132.88</v>
      </c>
      <c r="N141" s="8">
        <v>157.91</v>
      </c>
      <c r="O141" s="8">
        <v>-25.03</v>
      </c>
      <c r="P141" s="143"/>
      <c r="Q141" s="33" t="s">
        <v>7</v>
      </c>
      <c r="R141" s="60">
        <v>290.01</v>
      </c>
      <c r="S141" s="28">
        <f>T141+U141</f>
        <v>0</v>
      </c>
      <c r="T141" s="28">
        <v>0</v>
      </c>
      <c r="U141" s="28">
        <v>0</v>
      </c>
      <c r="V141" s="29">
        <f>X141</f>
        <v>0</v>
      </c>
      <c r="W141" s="28">
        <v>0</v>
      </c>
      <c r="X141" s="28">
        <v>0</v>
      </c>
      <c r="Y141" s="7">
        <f t="shared" si="62"/>
        <v>132.88</v>
      </c>
      <c r="Z141" s="7">
        <f t="shared" si="62"/>
        <v>157.91</v>
      </c>
      <c r="AA141" s="7">
        <f>O141+U141-X141+W141</f>
        <v>-25.03</v>
      </c>
      <c r="AB141" s="3"/>
      <c r="AC141" s="3"/>
      <c r="AD141" s="20"/>
    </row>
    <row r="142" spans="1:30" s="4" customFormat="1" ht="15.6" x14ac:dyDescent="0.25">
      <c r="A142" s="129"/>
      <c r="B142" s="98"/>
      <c r="C142" s="98"/>
      <c r="D142" s="98"/>
      <c r="E142" s="98"/>
      <c r="F142" s="98"/>
      <c r="G142" s="98"/>
      <c r="H142" s="98"/>
      <c r="I142" s="207"/>
      <c r="J142" s="98"/>
      <c r="K142" s="98"/>
      <c r="L142" s="98"/>
      <c r="M142" s="123"/>
      <c r="N142" s="123"/>
      <c r="O142" s="123"/>
      <c r="P142" s="143"/>
      <c r="Q142" s="33" t="s">
        <v>3</v>
      </c>
      <c r="R142" s="58">
        <f>R138+R141</f>
        <v>580.02</v>
      </c>
      <c r="S142" s="30">
        <f t="shared" ref="S142:X142" si="63">SUM(S138:S141)</f>
        <v>1894.8600000000001</v>
      </c>
      <c r="T142" s="30">
        <f t="shared" si="63"/>
        <v>947.46</v>
      </c>
      <c r="U142" s="30">
        <f t="shared" si="63"/>
        <v>947.4</v>
      </c>
      <c r="V142" s="30">
        <f t="shared" si="63"/>
        <v>1909.17</v>
      </c>
      <c r="W142" s="30">
        <f t="shared" si="63"/>
        <v>947.46</v>
      </c>
      <c r="X142" s="30">
        <f t="shared" si="63"/>
        <v>1909.17</v>
      </c>
      <c r="Y142" s="123"/>
      <c r="Z142" s="123"/>
      <c r="AA142" s="123"/>
      <c r="AB142" s="52"/>
      <c r="AC142" s="52"/>
      <c r="AD142" s="53"/>
    </row>
    <row r="143" spans="1:30" s="4" customFormat="1" ht="12.75" customHeight="1" x14ac:dyDescent="0.25">
      <c r="A143" s="129">
        <v>25</v>
      </c>
      <c r="B143" s="98" t="s">
        <v>9</v>
      </c>
      <c r="C143" s="98" t="s">
        <v>72</v>
      </c>
      <c r="D143" s="98" t="s">
        <v>292</v>
      </c>
      <c r="E143" s="98" t="s">
        <v>225</v>
      </c>
      <c r="F143" s="98"/>
      <c r="G143" s="98" t="s">
        <v>157</v>
      </c>
      <c r="H143" s="98" t="s">
        <v>54</v>
      </c>
      <c r="I143" s="207">
        <v>32.4</v>
      </c>
      <c r="J143" s="98">
        <v>9.57</v>
      </c>
      <c r="K143" s="219">
        <v>45567</v>
      </c>
      <c r="L143" s="219">
        <v>45901</v>
      </c>
      <c r="M143" s="8">
        <f>N143+O143</f>
        <v>620.14</v>
      </c>
      <c r="N143" s="8">
        <v>155.04</v>
      </c>
      <c r="O143" s="8">
        <v>465.1</v>
      </c>
      <c r="P143" s="143" t="s">
        <v>63</v>
      </c>
      <c r="Q143" s="33" t="s">
        <v>4</v>
      </c>
      <c r="R143" s="62">
        <f>234.9</f>
        <v>234.9</v>
      </c>
      <c r="S143" s="28">
        <f>T143+U143</f>
        <v>930.21</v>
      </c>
      <c r="T143" s="28">
        <v>465.12</v>
      </c>
      <c r="U143" s="28">
        <v>465.09</v>
      </c>
      <c r="V143" s="29">
        <f>X143</f>
        <v>0</v>
      </c>
      <c r="W143" s="28">
        <v>465.12</v>
      </c>
      <c r="X143" s="28">
        <v>0</v>
      </c>
      <c r="Y143" s="8">
        <f t="shared" ref="Y143:Z146" si="64">M143+S143-V143</f>
        <v>1550.35</v>
      </c>
      <c r="Z143" s="8">
        <f t="shared" si="64"/>
        <v>155.03999999999996</v>
      </c>
      <c r="AA143" s="8">
        <f>O143+U143-X143+W143</f>
        <v>1395.31</v>
      </c>
      <c r="AB143" s="3" t="s">
        <v>110</v>
      </c>
      <c r="AC143" s="3"/>
      <c r="AD143" s="20"/>
    </row>
    <row r="144" spans="1:30" s="4" customFormat="1" ht="15.6" x14ac:dyDescent="0.25">
      <c r="A144" s="129"/>
      <c r="B144" s="98"/>
      <c r="C144" s="98"/>
      <c r="D144" s="98"/>
      <c r="E144" s="98"/>
      <c r="F144" s="98"/>
      <c r="G144" s="98"/>
      <c r="H144" s="98"/>
      <c r="I144" s="207"/>
      <c r="J144" s="98"/>
      <c r="K144" s="98"/>
      <c r="L144" s="98"/>
      <c r="M144" s="8">
        <f>N144+O144</f>
        <v>620.14</v>
      </c>
      <c r="N144" s="8">
        <v>155.04</v>
      </c>
      <c r="O144" s="8">
        <v>465.1</v>
      </c>
      <c r="P144" s="143"/>
      <c r="Q144" s="33" t="s">
        <v>5</v>
      </c>
      <c r="R144" s="62"/>
      <c r="S144" s="28">
        <f>T144+U144</f>
        <v>930.21</v>
      </c>
      <c r="T144" s="28">
        <v>465.12</v>
      </c>
      <c r="U144" s="28">
        <v>465.09</v>
      </c>
      <c r="V144" s="29">
        <f>X144</f>
        <v>2100</v>
      </c>
      <c r="W144" s="28">
        <v>465.12</v>
      </c>
      <c r="X144" s="28">
        <v>2100</v>
      </c>
      <c r="Y144" s="8">
        <f t="shared" si="64"/>
        <v>-549.65000000000009</v>
      </c>
      <c r="Z144" s="8">
        <f t="shared" si="64"/>
        <v>155.03999999999996</v>
      </c>
      <c r="AA144" s="8">
        <f>O144+U144-X144+W144</f>
        <v>-704.68999999999994</v>
      </c>
      <c r="AB144" s="3"/>
      <c r="AC144" s="3"/>
      <c r="AD144" s="20"/>
    </row>
    <row r="145" spans="1:30" s="4" customFormat="1" ht="15.6" x14ac:dyDescent="0.25">
      <c r="A145" s="129"/>
      <c r="B145" s="98"/>
      <c r="C145" s="98"/>
      <c r="D145" s="98"/>
      <c r="E145" s="98"/>
      <c r="F145" s="98"/>
      <c r="G145" s="98"/>
      <c r="H145" s="98"/>
      <c r="I145" s="207"/>
      <c r="J145" s="98"/>
      <c r="K145" s="98"/>
      <c r="L145" s="98"/>
      <c r="M145" s="8">
        <f>N145+O145</f>
        <v>620.14</v>
      </c>
      <c r="N145" s="8">
        <v>155.04</v>
      </c>
      <c r="O145" s="8">
        <v>465.1</v>
      </c>
      <c r="P145" s="143"/>
      <c r="Q145" s="33" t="s">
        <v>6</v>
      </c>
      <c r="R145" s="60"/>
      <c r="S145" s="28">
        <f>T145+U145</f>
        <v>0</v>
      </c>
      <c r="T145" s="28">
        <v>0</v>
      </c>
      <c r="U145" s="28">
        <v>0</v>
      </c>
      <c r="V145" s="29">
        <f>X145</f>
        <v>0</v>
      </c>
      <c r="W145" s="28">
        <v>0</v>
      </c>
      <c r="X145" s="28">
        <v>0</v>
      </c>
      <c r="Y145" s="8">
        <f t="shared" si="64"/>
        <v>620.14</v>
      </c>
      <c r="Z145" s="8">
        <f t="shared" si="64"/>
        <v>155.04</v>
      </c>
      <c r="AA145" s="8">
        <f>O145+U145-X145+W145</f>
        <v>465.1</v>
      </c>
      <c r="AB145" s="3"/>
      <c r="AC145" s="3"/>
      <c r="AD145" s="20"/>
    </row>
    <row r="146" spans="1:30" s="4" customFormat="1" ht="15.6" x14ac:dyDescent="0.25">
      <c r="A146" s="129"/>
      <c r="B146" s="98"/>
      <c r="C146" s="98"/>
      <c r="D146" s="98"/>
      <c r="E146" s="98"/>
      <c r="F146" s="98"/>
      <c r="G146" s="98"/>
      <c r="H146" s="98"/>
      <c r="I146" s="207"/>
      <c r="J146" s="98"/>
      <c r="K146" s="98"/>
      <c r="L146" s="98"/>
      <c r="M146" s="8">
        <f>N146+O146</f>
        <v>620.14</v>
      </c>
      <c r="N146" s="8">
        <v>155.04</v>
      </c>
      <c r="O146" s="8">
        <v>465.1</v>
      </c>
      <c r="P146" s="143"/>
      <c r="Q146" s="33" t="s">
        <v>7</v>
      </c>
      <c r="R146" s="62"/>
      <c r="S146" s="28">
        <f>T146+U146</f>
        <v>0</v>
      </c>
      <c r="T146" s="28">
        <v>0</v>
      </c>
      <c r="U146" s="28">
        <v>0</v>
      </c>
      <c r="V146" s="29">
        <f>X146</f>
        <v>0</v>
      </c>
      <c r="W146" s="28">
        <v>0</v>
      </c>
      <c r="X146" s="28">
        <v>0</v>
      </c>
      <c r="Y146" s="7">
        <f t="shared" si="64"/>
        <v>620.14</v>
      </c>
      <c r="Z146" s="7">
        <f t="shared" si="64"/>
        <v>155.04</v>
      </c>
      <c r="AA146" s="7">
        <f>O146+U146-X146+W146</f>
        <v>465.1</v>
      </c>
      <c r="AB146" s="3"/>
      <c r="AC146" s="3"/>
      <c r="AD146" s="20"/>
    </row>
    <row r="147" spans="1:30" s="4" customFormat="1" ht="15.6" x14ac:dyDescent="0.25">
      <c r="A147" s="129"/>
      <c r="B147" s="98"/>
      <c r="C147" s="98"/>
      <c r="D147" s="98"/>
      <c r="E147" s="98"/>
      <c r="F147" s="98"/>
      <c r="G147" s="98"/>
      <c r="H147" s="98"/>
      <c r="I147" s="207"/>
      <c r="J147" s="98"/>
      <c r="K147" s="98"/>
      <c r="L147" s="98"/>
      <c r="M147" s="123"/>
      <c r="N147" s="123"/>
      <c r="O147" s="123"/>
      <c r="P147" s="143"/>
      <c r="Q147" s="33" t="s">
        <v>3</v>
      </c>
      <c r="R147" s="62">
        <f>R143</f>
        <v>234.9</v>
      </c>
      <c r="S147" s="30">
        <f t="shared" ref="S147:X147" si="65">SUM(S143:S146)</f>
        <v>1860.42</v>
      </c>
      <c r="T147" s="30">
        <f t="shared" si="65"/>
        <v>930.24</v>
      </c>
      <c r="U147" s="30">
        <f t="shared" si="65"/>
        <v>930.18</v>
      </c>
      <c r="V147" s="30">
        <f t="shared" si="65"/>
        <v>2100</v>
      </c>
      <c r="W147" s="30">
        <f t="shared" si="65"/>
        <v>930.24</v>
      </c>
      <c r="X147" s="30">
        <f t="shared" si="65"/>
        <v>2100</v>
      </c>
      <c r="Y147" s="123"/>
      <c r="Z147" s="123"/>
      <c r="AA147" s="123"/>
      <c r="AB147" s="52"/>
      <c r="AC147" s="52"/>
      <c r="AD147" s="53"/>
    </row>
    <row r="148" spans="1:30" s="4" customFormat="1" ht="15.75" customHeight="1" x14ac:dyDescent="0.25">
      <c r="A148" s="129">
        <v>26</v>
      </c>
      <c r="B148" s="98" t="s">
        <v>9</v>
      </c>
      <c r="C148" s="98" t="s">
        <v>55</v>
      </c>
      <c r="D148" s="98" t="s">
        <v>242</v>
      </c>
      <c r="E148" s="98" t="s">
        <v>59</v>
      </c>
      <c r="F148" s="98"/>
      <c r="G148" s="98" t="s">
        <v>56</v>
      </c>
      <c r="H148" s="98" t="s">
        <v>48</v>
      </c>
      <c r="I148" s="207">
        <v>86.3</v>
      </c>
      <c r="J148" s="98">
        <v>22.33</v>
      </c>
      <c r="K148" s="219" t="s">
        <v>442</v>
      </c>
      <c r="L148" s="219">
        <v>45777</v>
      </c>
      <c r="M148" s="8">
        <f>N148+O148</f>
        <v>0</v>
      </c>
      <c r="N148" s="8">
        <v>1362.13</v>
      </c>
      <c r="O148" s="8">
        <v>-1362.13</v>
      </c>
      <c r="P148" s="143" t="s">
        <v>63</v>
      </c>
      <c r="Q148" s="33" t="s">
        <v>4</v>
      </c>
      <c r="R148" s="62"/>
      <c r="S148" s="28">
        <f>T148+U148</f>
        <v>8172.78</v>
      </c>
      <c r="T148" s="28">
        <v>4086.39</v>
      </c>
      <c r="U148" s="28">
        <v>4086.39</v>
      </c>
      <c r="V148" s="29">
        <f>X148</f>
        <v>8172.78</v>
      </c>
      <c r="W148" s="28">
        <v>4086.39</v>
      </c>
      <c r="X148" s="28">
        <v>8172.78</v>
      </c>
      <c r="Y148" s="8">
        <f t="shared" ref="Y148:Z151" si="66">M148+S148-V148</f>
        <v>0</v>
      </c>
      <c r="Z148" s="8">
        <f t="shared" si="66"/>
        <v>1362.1300000000006</v>
      </c>
      <c r="AA148" s="8">
        <f>O148+U148-X148+W148</f>
        <v>-1362.1300000000006</v>
      </c>
      <c r="AB148" s="3" t="s">
        <v>110</v>
      </c>
      <c r="AC148" s="52"/>
      <c r="AD148" s="53"/>
    </row>
    <row r="149" spans="1:30" s="4" customFormat="1" ht="15.6" x14ac:dyDescent="0.25">
      <c r="A149" s="129"/>
      <c r="B149" s="98"/>
      <c r="C149" s="98"/>
      <c r="D149" s="98"/>
      <c r="E149" s="98"/>
      <c r="F149" s="98"/>
      <c r="G149" s="98"/>
      <c r="H149" s="98"/>
      <c r="I149" s="207"/>
      <c r="J149" s="98"/>
      <c r="K149" s="98"/>
      <c r="L149" s="98"/>
      <c r="M149" s="8">
        <f>N149+O149</f>
        <v>0</v>
      </c>
      <c r="N149" s="8">
        <v>1362.13</v>
      </c>
      <c r="O149" s="8">
        <v>-1362.13</v>
      </c>
      <c r="P149" s="143"/>
      <c r="Q149" s="33" t="s">
        <v>5</v>
      </c>
      <c r="R149" s="62"/>
      <c r="S149" s="28">
        <f>T149+U149</f>
        <v>8172.78</v>
      </c>
      <c r="T149" s="28">
        <v>4086.39</v>
      </c>
      <c r="U149" s="28">
        <v>4086.39</v>
      </c>
      <c r="V149" s="29">
        <f>X149</f>
        <v>8172.78</v>
      </c>
      <c r="W149" s="28">
        <v>4086.39</v>
      </c>
      <c r="X149" s="28">
        <v>8172.78</v>
      </c>
      <c r="Y149" s="8">
        <f t="shared" si="66"/>
        <v>0</v>
      </c>
      <c r="Z149" s="8">
        <f t="shared" si="66"/>
        <v>1362.1300000000006</v>
      </c>
      <c r="AA149" s="8">
        <f>O149+U149-X149+W149</f>
        <v>-1362.1300000000006</v>
      </c>
      <c r="AB149" s="3"/>
      <c r="AC149" s="52"/>
      <c r="AD149" s="53"/>
    </row>
    <row r="150" spans="1:30" s="4" customFormat="1" ht="15.6" x14ac:dyDescent="0.25">
      <c r="A150" s="129"/>
      <c r="B150" s="98"/>
      <c r="C150" s="98"/>
      <c r="D150" s="98"/>
      <c r="E150" s="98"/>
      <c r="F150" s="98"/>
      <c r="G150" s="98"/>
      <c r="H150" s="98"/>
      <c r="I150" s="207"/>
      <c r="J150" s="98"/>
      <c r="K150" s="98"/>
      <c r="L150" s="98"/>
      <c r="M150" s="8">
        <f>N150+O150</f>
        <v>0</v>
      </c>
      <c r="N150" s="8">
        <v>1362.13</v>
      </c>
      <c r="O150" s="8">
        <v>-1362.13</v>
      </c>
      <c r="P150" s="143"/>
      <c r="Q150" s="33" t="s">
        <v>6</v>
      </c>
      <c r="R150" s="62"/>
      <c r="S150" s="28">
        <f>T150+U150</f>
        <v>0</v>
      </c>
      <c r="T150" s="28">
        <v>0</v>
      </c>
      <c r="U150" s="28">
        <v>0</v>
      </c>
      <c r="V150" s="29">
        <f>X150</f>
        <v>0</v>
      </c>
      <c r="W150" s="28">
        <v>0</v>
      </c>
      <c r="X150" s="28">
        <v>0</v>
      </c>
      <c r="Y150" s="8">
        <f t="shared" si="66"/>
        <v>0</v>
      </c>
      <c r="Z150" s="8">
        <f t="shared" si="66"/>
        <v>1362.13</v>
      </c>
      <c r="AA150" s="8">
        <f>O150+U150-X150+W150</f>
        <v>-1362.13</v>
      </c>
      <c r="AB150" s="3"/>
      <c r="AC150" s="52"/>
      <c r="AD150" s="53"/>
    </row>
    <row r="151" spans="1:30" s="4" customFormat="1" ht="15.6" x14ac:dyDescent="0.25">
      <c r="A151" s="129"/>
      <c r="B151" s="98"/>
      <c r="C151" s="98"/>
      <c r="D151" s="98"/>
      <c r="E151" s="98"/>
      <c r="F151" s="98"/>
      <c r="G151" s="98"/>
      <c r="H151" s="98"/>
      <c r="I151" s="207"/>
      <c r="J151" s="98"/>
      <c r="K151" s="98"/>
      <c r="L151" s="98"/>
      <c r="M151" s="8">
        <f>N151+O151</f>
        <v>0</v>
      </c>
      <c r="N151" s="8">
        <v>1362.13</v>
      </c>
      <c r="O151" s="8">
        <v>-1362.13</v>
      </c>
      <c r="P151" s="143"/>
      <c r="Q151" s="33" t="s">
        <v>7</v>
      </c>
      <c r="R151" s="62"/>
      <c r="S151" s="28">
        <f>T151+U151</f>
        <v>0</v>
      </c>
      <c r="T151" s="28">
        <v>0</v>
      </c>
      <c r="U151" s="28">
        <v>0</v>
      </c>
      <c r="V151" s="29">
        <f>X151</f>
        <v>0</v>
      </c>
      <c r="W151" s="28">
        <v>0</v>
      </c>
      <c r="X151" s="28">
        <v>0</v>
      </c>
      <c r="Y151" s="7">
        <f t="shared" si="66"/>
        <v>0</v>
      </c>
      <c r="Z151" s="7">
        <f t="shared" si="66"/>
        <v>1362.13</v>
      </c>
      <c r="AA151" s="7">
        <f>O151+U151-X151+W151</f>
        <v>-1362.13</v>
      </c>
      <c r="AB151" s="3"/>
      <c r="AC151" s="3"/>
      <c r="AD151" s="20"/>
    </row>
    <row r="152" spans="1:30" s="4" customFormat="1" ht="15.6" x14ac:dyDescent="0.25">
      <c r="A152" s="129"/>
      <c r="B152" s="98"/>
      <c r="C152" s="98"/>
      <c r="D152" s="98"/>
      <c r="E152" s="98"/>
      <c r="F152" s="98"/>
      <c r="G152" s="98"/>
      <c r="H152" s="98"/>
      <c r="I152" s="207"/>
      <c r="J152" s="98"/>
      <c r="K152" s="98"/>
      <c r="L152" s="98"/>
      <c r="M152" s="123"/>
      <c r="N152" s="123"/>
      <c r="O152" s="123"/>
      <c r="P152" s="143"/>
      <c r="Q152" s="33" t="s">
        <v>3</v>
      </c>
      <c r="R152" s="62"/>
      <c r="S152" s="30">
        <f t="shared" ref="S152:X152" si="67">SUM(S148:S151)</f>
        <v>16345.56</v>
      </c>
      <c r="T152" s="30">
        <f t="shared" si="67"/>
        <v>8172.78</v>
      </c>
      <c r="U152" s="30">
        <f t="shared" si="67"/>
        <v>8172.78</v>
      </c>
      <c r="V152" s="30">
        <f t="shared" si="67"/>
        <v>16345.56</v>
      </c>
      <c r="W152" s="30">
        <f t="shared" si="67"/>
        <v>8172.78</v>
      </c>
      <c r="X152" s="30">
        <f t="shared" si="67"/>
        <v>16345.56</v>
      </c>
      <c r="Y152" s="123"/>
      <c r="Z152" s="123"/>
      <c r="AA152" s="123"/>
      <c r="AB152" s="52"/>
      <c r="AC152" s="52"/>
      <c r="AD152" s="53"/>
    </row>
    <row r="153" spans="1:30" s="4" customFormat="1" ht="12.75" customHeight="1" x14ac:dyDescent="0.25">
      <c r="A153" s="129">
        <v>27</v>
      </c>
      <c r="B153" s="98" t="s">
        <v>9</v>
      </c>
      <c r="C153" s="98" t="s">
        <v>55</v>
      </c>
      <c r="D153" s="98" t="s">
        <v>235</v>
      </c>
      <c r="E153" s="98" t="s">
        <v>64</v>
      </c>
      <c r="F153" s="98"/>
      <c r="G153" s="98" t="s">
        <v>158</v>
      </c>
      <c r="H153" s="98" t="s">
        <v>13</v>
      </c>
      <c r="I153" s="207">
        <v>44.2</v>
      </c>
      <c r="J153" s="151">
        <f>2559.11/I153</f>
        <v>57.89841628959276</v>
      </c>
      <c r="K153" s="219">
        <v>44866</v>
      </c>
      <c r="L153" s="219">
        <v>46660</v>
      </c>
      <c r="M153" s="8">
        <f>N153+O153</f>
        <v>0</v>
      </c>
      <c r="N153" s="8">
        <v>1279.56</v>
      </c>
      <c r="O153" s="8">
        <v>-1279.56</v>
      </c>
      <c r="P153" s="143" t="s">
        <v>63</v>
      </c>
      <c r="Q153" s="41" t="s">
        <v>4</v>
      </c>
      <c r="R153" s="61"/>
      <c r="S153" s="28">
        <f>T153+U153</f>
        <v>7677.33</v>
      </c>
      <c r="T153" s="28">
        <v>3838.68</v>
      </c>
      <c r="U153" s="29">
        <v>3838.65</v>
      </c>
      <c r="V153" s="29">
        <f>X153</f>
        <v>7677.33</v>
      </c>
      <c r="W153" s="28">
        <v>3838.68</v>
      </c>
      <c r="X153" s="28">
        <v>7677.33</v>
      </c>
      <c r="Y153" s="8">
        <f t="shared" ref="Y153:Z156" si="68">M153+S153-V153</f>
        <v>0</v>
      </c>
      <c r="Z153" s="8">
        <f t="shared" si="68"/>
        <v>1279.56</v>
      </c>
      <c r="AA153" s="8">
        <f>O153+U153-X153+W153</f>
        <v>-1279.56</v>
      </c>
      <c r="AB153" s="3" t="s">
        <v>110</v>
      </c>
      <c r="AC153" s="3"/>
      <c r="AD153" s="20"/>
    </row>
    <row r="154" spans="1:30" s="4" customFormat="1" ht="15.6" x14ac:dyDescent="0.25">
      <c r="A154" s="129"/>
      <c r="B154" s="98"/>
      <c r="C154" s="98"/>
      <c r="D154" s="98"/>
      <c r="E154" s="98"/>
      <c r="F154" s="98"/>
      <c r="G154" s="98"/>
      <c r="H154" s="98"/>
      <c r="I154" s="207"/>
      <c r="J154" s="151"/>
      <c r="K154" s="98"/>
      <c r="L154" s="98"/>
      <c r="M154" s="8">
        <f>N154+O154</f>
        <v>0</v>
      </c>
      <c r="N154" s="8">
        <v>1279.56</v>
      </c>
      <c r="O154" s="8">
        <v>-1279.56</v>
      </c>
      <c r="P154" s="143"/>
      <c r="Q154" s="41" t="s">
        <v>5</v>
      </c>
      <c r="R154" s="60"/>
      <c r="S154" s="28">
        <f t="shared" ref="S154:S156" si="69">T154+U154</f>
        <v>7677.33</v>
      </c>
      <c r="T154" s="28">
        <v>3838.68</v>
      </c>
      <c r="U154" s="29">
        <v>3838.65</v>
      </c>
      <c r="V154" s="29">
        <f>X154</f>
        <v>7677.33</v>
      </c>
      <c r="W154" s="28">
        <v>3838.68</v>
      </c>
      <c r="X154" s="28">
        <v>7677.33</v>
      </c>
      <c r="Y154" s="8">
        <f t="shared" si="68"/>
        <v>0</v>
      </c>
      <c r="Z154" s="8">
        <f t="shared" si="68"/>
        <v>1279.56</v>
      </c>
      <c r="AA154" s="8">
        <f>O154+U154-X154+W154</f>
        <v>-1279.56</v>
      </c>
      <c r="AB154" s="3"/>
      <c r="AC154" s="3"/>
      <c r="AD154" s="20"/>
    </row>
    <row r="155" spans="1:30" s="4" customFormat="1" ht="15.6" x14ac:dyDescent="0.25">
      <c r="A155" s="129"/>
      <c r="B155" s="98"/>
      <c r="C155" s="98"/>
      <c r="D155" s="98"/>
      <c r="E155" s="98"/>
      <c r="F155" s="98"/>
      <c r="G155" s="98"/>
      <c r="H155" s="98"/>
      <c r="I155" s="207"/>
      <c r="J155" s="151"/>
      <c r="K155" s="98"/>
      <c r="L155" s="98"/>
      <c r="M155" s="8">
        <f>N155+O155</f>
        <v>0</v>
      </c>
      <c r="N155" s="8">
        <v>1279.56</v>
      </c>
      <c r="O155" s="8">
        <v>-1279.56</v>
      </c>
      <c r="P155" s="143"/>
      <c r="Q155" s="41" t="s">
        <v>6</v>
      </c>
      <c r="R155" s="60"/>
      <c r="S155" s="28">
        <f t="shared" si="69"/>
        <v>0</v>
      </c>
      <c r="T155" s="28">
        <v>0</v>
      </c>
      <c r="U155" s="28">
        <v>0</v>
      </c>
      <c r="V155" s="29">
        <f>X155</f>
        <v>0</v>
      </c>
      <c r="W155" s="28">
        <v>0</v>
      </c>
      <c r="X155" s="28">
        <v>0</v>
      </c>
      <c r="Y155" s="8">
        <f t="shared" si="68"/>
        <v>0</v>
      </c>
      <c r="Z155" s="8">
        <f t="shared" si="68"/>
        <v>1279.56</v>
      </c>
      <c r="AA155" s="8">
        <f>O155+U155-X155+W155</f>
        <v>-1279.56</v>
      </c>
      <c r="AB155" s="3"/>
      <c r="AC155" s="3"/>
      <c r="AD155" s="20"/>
    </row>
    <row r="156" spans="1:30" s="4" customFormat="1" ht="15.6" x14ac:dyDescent="0.25">
      <c r="A156" s="129"/>
      <c r="B156" s="98"/>
      <c r="C156" s="98"/>
      <c r="D156" s="98"/>
      <c r="E156" s="98"/>
      <c r="F156" s="98"/>
      <c r="G156" s="98"/>
      <c r="H156" s="98"/>
      <c r="I156" s="207"/>
      <c r="J156" s="151"/>
      <c r="K156" s="98"/>
      <c r="L156" s="98"/>
      <c r="M156" s="8">
        <f>N156+O156</f>
        <v>0</v>
      </c>
      <c r="N156" s="8">
        <v>1279.56</v>
      </c>
      <c r="O156" s="8">
        <v>-1279.56</v>
      </c>
      <c r="P156" s="143"/>
      <c r="Q156" s="41" t="s">
        <v>7</v>
      </c>
      <c r="R156" s="60"/>
      <c r="S156" s="28">
        <f t="shared" si="69"/>
        <v>0</v>
      </c>
      <c r="T156" s="28">
        <v>0</v>
      </c>
      <c r="U156" s="28">
        <v>0</v>
      </c>
      <c r="V156" s="29">
        <f>X156</f>
        <v>0</v>
      </c>
      <c r="W156" s="28">
        <v>0</v>
      </c>
      <c r="X156" s="28">
        <v>0</v>
      </c>
      <c r="Y156" s="7">
        <f t="shared" si="68"/>
        <v>0</v>
      </c>
      <c r="Z156" s="7">
        <f t="shared" si="68"/>
        <v>1279.56</v>
      </c>
      <c r="AA156" s="7">
        <f>O156+U156-X156+W156</f>
        <v>-1279.56</v>
      </c>
      <c r="AB156" s="3"/>
      <c r="AC156" s="3"/>
      <c r="AD156" s="20"/>
    </row>
    <row r="157" spans="1:30" s="4" customFormat="1" ht="15.6" x14ac:dyDescent="0.25">
      <c r="A157" s="129"/>
      <c r="B157" s="98"/>
      <c r="C157" s="98"/>
      <c r="D157" s="98"/>
      <c r="E157" s="98"/>
      <c r="F157" s="98"/>
      <c r="G157" s="98"/>
      <c r="H157" s="98"/>
      <c r="I157" s="207"/>
      <c r="J157" s="151"/>
      <c r="K157" s="98"/>
      <c r="L157" s="98"/>
      <c r="M157" s="123"/>
      <c r="N157" s="123"/>
      <c r="O157" s="123"/>
      <c r="P157" s="143"/>
      <c r="Q157" s="33" t="s">
        <v>3</v>
      </c>
      <c r="R157" s="62">
        <f>R156</f>
        <v>0</v>
      </c>
      <c r="S157" s="30">
        <f t="shared" ref="S157:X157" si="70">SUM(S153:S156)</f>
        <v>15354.66</v>
      </c>
      <c r="T157" s="30">
        <f t="shared" si="70"/>
        <v>7677.36</v>
      </c>
      <c r="U157" s="30">
        <f t="shared" si="70"/>
        <v>7677.3</v>
      </c>
      <c r="V157" s="30">
        <f t="shared" si="70"/>
        <v>15354.66</v>
      </c>
      <c r="W157" s="30">
        <f t="shared" si="70"/>
        <v>7677.36</v>
      </c>
      <c r="X157" s="30">
        <f t="shared" si="70"/>
        <v>15354.66</v>
      </c>
      <c r="Y157" s="123"/>
      <c r="Z157" s="123"/>
      <c r="AA157" s="123"/>
      <c r="AB157" s="52"/>
      <c r="AC157" s="52"/>
      <c r="AD157" s="53"/>
    </row>
    <row r="158" spans="1:30" s="4" customFormat="1" ht="12.75" customHeight="1" x14ac:dyDescent="0.25">
      <c r="A158" s="129">
        <v>28</v>
      </c>
      <c r="B158" s="103" t="s">
        <v>9</v>
      </c>
      <c r="C158" s="103" t="s">
        <v>226</v>
      </c>
      <c r="D158" s="103" t="s">
        <v>303</v>
      </c>
      <c r="E158" s="103" t="s">
        <v>301</v>
      </c>
      <c r="F158" s="98"/>
      <c r="G158" s="103" t="s">
        <v>227</v>
      </c>
      <c r="H158" s="103" t="s">
        <v>50</v>
      </c>
      <c r="I158" s="126">
        <v>23.5</v>
      </c>
      <c r="J158" s="147">
        <v>11.48</v>
      </c>
      <c r="K158" s="130">
        <v>45550</v>
      </c>
      <c r="L158" s="130">
        <v>45883</v>
      </c>
      <c r="M158" s="8">
        <f>N158+O158</f>
        <v>-4.4499999999999886</v>
      </c>
      <c r="N158" s="8">
        <v>159.47</v>
      </c>
      <c r="O158" s="8">
        <v>-163.92</v>
      </c>
      <c r="P158" s="114" t="s">
        <v>63</v>
      </c>
      <c r="Q158" s="41" t="s">
        <v>4</v>
      </c>
      <c r="R158" s="31"/>
      <c r="S158" s="28">
        <f>T158+U158</f>
        <v>956.82</v>
      </c>
      <c r="T158" s="29">
        <v>478.41</v>
      </c>
      <c r="U158" s="29">
        <v>478.41</v>
      </c>
      <c r="V158" s="29">
        <f>X158</f>
        <v>960</v>
      </c>
      <c r="W158" s="29">
        <v>478.41</v>
      </c>
      <c r="X158" s="29">
        <v>960</v>
      </c>
      <c r="Y158" s="8">
        <f t="shared" ref="Y158:Z161" si="71">M158+S158-V158</f>
        <v>-7.6299999999998818</v>
      </c>
      <c r="Z158" s="8">
        <f t="shared" si="71"/>
        <v>159.46999999999997</v>
      </c>
      <c r="AA158" s="8">
        <f>O158+U158-X158+W158</f>
        <v>-167.09999999999997</v>
      </c>
      <c r="AB158" s="3" t="s">
        <v>110</v>
      </c>
      <c r="AC158" s="3"/>
      <c r="AD158" s="20"/>
    </row>
    <row r="159" spans="1:30" s="4" customFormat="1" ht="15.6" x14ac:dyDescent="0.25">
      <c r="A159" s="129"/>
      <c r="B159" s="106"/>
      <c r="C159" s="106"/>
      <c r="D159" s="106"/>
      <c r="E159" s="106"/>
      <c r="F159" s="98"/>
      <c r="G159" s="106"/>
      <c r="H159" s="106"/>
      <c r="I159" s="127"/>
      <c r="J159" s="148"/>
      <c r="K159" s="181"/>
      <c r="L159" s="181"/>
      <c r="M159" s="8">
        <f>N159+O159</f>
        <v>-4.4499999999999886</v>
      </c>
      <c r="N159" s="8">
        <v>159.47</v>
      </c>
      <c r="O159" s="8">
        <v>-163.92</v>
      </c>
      <c r="P159" s="115"/>
      <c r="Q159" s="41" t="s">
        <v>5</v>
      </c>
      <c r="R159" s="32"/>
      <c r="S159" s="28">
        <f>T159+U159</f>
        <v>956.82</v>
      </c>
      <c r="T159" s="29">
        <v>478.41</v>
      </c>
      <c r="U159" s="29">
        <v>478.41</v>
      </c>
      <c r="V159" s="29">
        <f>X159</f>
        <v>640</v>
      </c>
      <c r="W159" s="29">
        <v>478.41</v>
      </c>
      <c r="X159" s="29">
        <v>640</v>
      </c>
      <c r="Y159" s="8">
        <f t="shared" si="71"/>
        <v>312.37000000000012</v>
      </c>
      <c r="Z159" s="8">
        <f t="shared" si="71"/>
        <v>159.46999999999997</v>
      </c>
      <c r="AA159" s="8">
        <f>O159+U159-X159+W159</f>
        <v>152.90000000000003</v>
      </c>
      <c r="AB159" s="3"/>
      <c r="AC159" s="3"/>
      <c r="AD159" s="20"/>
    </row>
    <row r="160" spans="1:30" s="4" customFormat="1" ht="15.6" x14ac:dyDescent="0.25">
      <c r="A160" s="129"/>
      <c r="B160" s="106"/>
      <c r="C160" s="106"/>
      <c r="D160" s="106"/>
      <c r="E160" s="106"/>
      <c r="F160" s="98"/>
      <c r="G160" s="106"/>
      <c r="H160" s="106"/>
      <c r="I160" s="127"/>
      <c r="J160" s="148"/>
      <c r="K160" s="181"/>
      <c r="L160" s="181"/>
      <c r="M160" s="8">
        <f>N160+O160</f>
        <v>-4.4499999999999886</v>
      </c>
      <c r="N160" s="8">
        <v>159.47</v>
      </c>
      <c r="O160" s="8">
        <v>-163.92</v>
      </c>
      <c r="P160" s="115"/>
      <c r="Q160" s="41" t="s">
        <v>6</v>
      </c>
      <c r="R160" s="32"/>
      <c r="S160" s="28">
        <f>T160+U160</f>
        <v>0</v>
      </c>
      <c r="T160" s="29">
        <v>0</v>
      </c>
      <c r="U160" s="29">
        <v>0</v>
      </c>
      <c r="V160" s="29">
        <f>X160</f>
        <v>0</v>
      </c>
      <c r="W160" s="29">
        <v>0</v>
      </c>
      <c r="X160" s="29">
        <v>0</v>
      </c>
      <c r="Y160" s="8">
        <f t="shared" si="71"/>
        <v>-4.4499999999999886</v>
      </c>
      <c r="Z160" s="8">
        <f t="shared" si="71"/>
        <v>159.47</v>
      </c>
      <c r="AA160" s="8">
        <f>O160+U160-X160+W160</f>
        <v>-163.92</v>
      </c>
      <c r="AB160" s="3"/>
      <c r="AC160" s="3"/>
      <c r="AD160" s="20"/>
    </row>
    <row r="161" spans="1:30" s="4" customFormat="1" ht="15.6" x14ac:dyDescent="0.25">
      <c r="A161" s="129"/>
      <c r="B161" s="106"/>
      <c r="C161" s="106"/>
      <c r="D161" s="106"/>
      <c r="E161" s="106"/>
      <c r="F161" s="98"/>
      <c r="G161" s="106"/>
      <c r="H161" s="106"/>
      <c r="I161" s="127"/>
      <c r="J161" s="148"/>
      <c r="K161" s="181"/>
      <c r="L161" s="181"/>
      <c r="M161" s="8">
        <f>N161+O161</f>
        <v>-4.4499999999999886</v>
      </c>
      <c r="N161" s="8">
        <v>159.47</v>
      </c>
      <c r="O161" s="8">
        <v>-163.92</v>
      </c>
      <c r="P161" s="115"/>
      <c r="Q161" s="41" t="s">
        <v>7</v>
      </c>
      <c r="R161" s="32"/>
      <c r="S161" s="28">
        <f>T161+U161</f>
        <v>0</v>
      </c>
      <c r="T161" s="29">
        <v>0</v>
      </c>
      <c r="U161" s="29">
        <v>0</v>
      </c>
      <c r="V161" s="29">
        <f>X161</f>
        <v>0</v>
      </c>
      <c r="W161" s="29">
        <v>0</v>
      </c>
      <c r="X161" s="29">
        <v>0</v>
      </c>
      <c r="Y161" s="7">
        <f t="shared" si="71"/>
        <v>-4.4499999999999886</v>
      </c>
      <c r="Z161" s="7">
        <f t="shared" si="71"/>
        <v>159.47</v>
      </c>
      <c r="AA161" s="7">
        <f>O161+U161-X161+W161</f>
        <v>-163.92</v>
      </c>
      <c r="AB161" s="3"/>
      <c r="AC161" s="3"/>
      <c r="AD161" s="20"/>
    </row>
    <row r="162" spans="1:30" s="4" customFormat="1" ht="15.6" x14ac:dyDescent="0.25">
      <c r="A162" s="129"/>
      <c r="B162" s="107"/>
      <c r="C162" s="107"/>
      <c r="D162" s="107"/>
      <c r="E162" s="107"/>
      <c r="F162" s="98"/>
      <c r="G162" s="107"/>
      <c r="H162" s="107"/>
      <c r="I162" s="128"/>
      <c r="J162" s="149"/>
      <c r="K162" s="182"/>
      <c r="L162" s="182"/>
      <c r="M162" s="117"/>
      <c r="N162" s="118"/>
      <c r="O162" s="119"/>
      <c r="P162" s="116"/>
      <c r="Q162" s="33" t="s">
        <v>3</v>
      </c>
      <c r="R162" s="46">
        <f>R161</f>
        <v>0</v>
      </c>
      <c r="S162" s="30">
        <f t="shared" ref="S162:X162" si="72">SUM(S158:S161)</f>
        <v>1913.64</v>
      </c>
      <c r="T162" s="30">
        <f t="shared" si="72"/>
        <v>956.82</v>
      </c>
      <c r="U162" s="30">
        <f t="shared" si="72"/>
        <v>956.82</v>
      </c>
      <c r="V162" s="30">
        <f t="shared" si="72"/>
        <v>1600</v>
      </c>
      <c r="W162" s="30">
        <f t="shared" si="72"/>
        <v>956.82</v>
      </c>
      <c r="X162" s="30">
        <f t="shared" si="72"/>
        <v>1600</v>
      </c>
      <c r="Y162" s="117"/>
      <c r="Z162" s="118"/>
      <c r="AA162" s="119"/>
      <c r="AB162" s="52"/>
      <c r="AC162" s="52"/>
      <c r="AD162" s="53"/>
    </row>
    <row r="163" spans="1:30" s="4" customFormat="1" ht="12.75" customHeight="1" x14ac:dyDescent="0.25">
      <c r="A163" s="129">
        <v>29</v>
      </c>
      <c r="B163" s="103" t="s">
        <v>9</v>
      </c>
      <c r="C163" s="103" t="s">
        <v>228</v>
      </c>
      <c r="D163" s="100" t="s">
        <v>300</v>
      </c>
      <c r="E163" s="103" t="s">
        <v>301</v>
      </c>
      <c r="F163" s="98"/>
      <c r="G163" s="103" t="s">
        <v>229</v>
      </c>
      <c r="H163" s="103" t="s">
        <v>230</v>
      </c>
      <c r="I163" s="126">
        <v>20.9</v>
      </c>
      <c r="J163" s="147">
        <v>6.7</v>
      </c>
      <c r="K163" s="130">
        <v>45536</v>
      </c>
      <c r="L163" s="130" t="s">
        <v>439</v>
      </c>
      <c r="M163" s="8">
        <f>N163+O163</f>
        <v>159.97</v>
      </c>
      <c r="N163" s="8">
        <v>80.010000000000005</v>
      </c>
      <c r="O163" s="8">
        <v>79.959999999999994</v>
      </c>
      <c r="P163" s="114" t="s">
        <v>63</v>
      </c>
      <c r="Q163" s="41" t="s">
        <v>4</v>
      </c>
      <c r="R163" s="31"/>
      <c r="S163" s="28">
        <f>T163+U163</f>
        <v>480.03</v>
      </c>
      <c r="T163" s="29">
        <v>240.03</v>
      </c>
      <c r="U163" s="29">
        <v>240</v>
      </c>
      <c r="V163" s="29">
        <f>X163</f>
        <v>480.03</v>
      </c>
      <c r="W163" s="29">
        <v>240.03</v>
      </c>
      <c r="X163" s="29">
        <v>480.03</v>
      </c>
      <c r="Y163" s="8">
        <f t="shared" ref="Y163:Z166" si="73">M163+S163-V163</f>
        <v>159.97000000000003</v>
      </c>
      <c r="Z163" s="8">
        <f t="shared" si="73"/>
        <v>80.010000000000019</v>
      </c>
      <c r="AA163" s="8">
        <f>O163+U163-X163+W163</f>
        <v>79.960000000000008</v>
      </c>
      <c r="AB163" s="3" t="s">
        <v>110</v>
      </c>
      <c r="AC163" s="3"/>
      <c r="AD163" s="20"/>
    </row>
    <row r="164" spans="1:30" s="4" customFormat="1" ht="15.6" x14ac:dyDescent="0.25">
      <c r="A164" s="129"/>
      <c r="B164" s="106"/>
      <c r="C164" s="106"/>
      <c r="D164" s="106"/>
      <c r="E164" s="106"/>
      <c r="F164" s="98"/>
      <c r="G164" s="106"/>
      <c r="H164" s="106"/>
      <c r="I164" s="127"/>
      <c r="J164" s="148"/>
      <c r="K164" s="181"/>
      <c r="L164" s="181"/>
      <c r="M164" s="8">
        <f>N164+O164</f>
        <v>159.97</v>
      </c>
      <c r="N164" s="8">
        <v>80.010000000000005</v>
      </c>
      <c r="O164" s="8">
        <v>79.959999999999994</v>
      </c>
      <c r="P164" s="115"/>
      <c r="Q164" s="41" t="s">
        <v>5</v>
      </c>
      <c r="R164" s="32"/>
      <c r="S164" s="28">
        <f>T164+U164</f>
        <v>480.03</v>
      </c>
      <c r="T164" s="29">
        <v>240.03</v>
      </c>
      <c r="U164" s="29">
        <v>240</v>
      </c>
      <c r="V164" s="29">
        <f>X164</f>
        <v>480.03</v>
      </c>
      <c r="W164" s="29">
        <v>240.03</v>
      </c>
      <c r="X164" s="29">
        <v>480.03</v>
      </c>
      <c r="Y164" s="8">
        <f t="shared" si="73"/>
        <v>159.97000000000003</v>
      </c>
      <c r="Z164" s="8">
        <f t="shared" si="73"/>
        <v>80.010000000000019</v>
      </c>
      <c r="AA164" s="8">
        <f>O164+U164-X164+W164</f>
        <v>79.960000000000008</v>
      </c>
      <c r="AB164" s="3"/>
      <c r="AC164" s="3"/>
      <c r="AD164" s="20"/>
    </row>
    <row r="165" spans="1:30" s="4" customFormat="1" ht="15.6" x14ac:dyDescent="0.25">
      <c r="A165" s="129"/>
      <c r="B165" s="106"/>
      <c r="C165" s="106"/>
      <c r="D165" s="106"/>
      <c r="E165" s="106"/>
      <c r="F165" s="98"/>
      <c r="G165" s="106"/>
      <c r="H165" s="106"/>
      <c r="I165" s="127"/>
      <c r="J165" s="148"/>
      <c r="K165" s="181"/>
      <c r="L165" s="181"/>
      <c r="M165" s="8">
        <f>N165+O165</f>
        <v>159.97</v>
      </c>
      <c r="N165" s="8">
        <v>80.010000000000005</v>
      </c>
      <c r="O165" s="8">
        <v>79.959999999999994</v>
      </c>
      <c r="P165" s="115"/>
      <c r="Q165" s="41" t="s">
        <v>6</v>
      </c>
      <c r="R165" s="32"/>
      <c r="S165" s="28">
        <f>T165+U165</f>
        <v>0</v>
      </c>
      <c r="T165" s="29">
        <v>0</v>
      </c>
      <c r="U165" s="29">
        <v>0</v>
      </c>
      <c r="V165" s="29">
        <f>X165</f>
        <v>0</v>
      </c>
      <c r="W165" s="29">
        <v>0</v>
      </c>
      <c r="X165" s="29">
        <v>0</v>
      </c>
      <c r="Y165" s="8">
        <f t="shared" si="73"/>
        <v>159.97</v>
      </c>
      <c r="Z165" s="8">
        <f t="shared" si="73"/>
        <v>80.010000000000005</v>
      </c>
      <c r="AA165" s="8">
        <f>O165+U165-X165+W165</f>
        <v>79.959999999999994</v>
      </c>
      <c r="AB165" s="3"/>
      <c r="AC165" s="3"/>
      <c r="AD165" s="20"/>
    </row>
    <row r="166" spans="1:30" s="4" customFormat="1" ht="15.6" x14ac:dyDescent="0.25">
      <c r="A166" s="129"/>
      <c r="B166" s="106"/>
      <c r="C166" s="106"/>
      <c r="D166" s="106"/>
      <c r="E166" s="106"/>
      <c r="F166" s="98"/>
      <c r="G166" s="106"/>
      <c r="H166" s="106"/>
      <c r="I166" s="127"/>
      <c r="J166" s="148"/>
      <c r="K166" s="181"/>
      <c r="L166" s="181"/>
      <c r="M166" s="8">
        <f>N166+O166</f>
        <v>159.97</v>
      </c>
      <c r="N166" s="8">
        <v>80.010000000000005</v>
      </c>
      <c r="O166" s="8">
        <v>79.959999999999994</v>
      </c>
      <c r="P166" s="115"/>
      <c r="Q166" s="41" t="s">
        <v>7</v>
      </c>
      <c r="R166" s="32"/>
      <c r="S166" s="28">
        <f>T166+U166</f>
        <v>0</v>
      </c>
      <c r="T166" s="29">
        <v>0</v>
      </c>
      <c r="U166" s="29">
        <v>0</v>
      </c>
      <c r="V166" s="29">
        <f>X166</f>
        <v>0</v>
      </c>
      <c r="W166" s="29">
        <v>0</v>
      </c>
      <c r="X166" s="29">
        <v>0</v>
      </c>
      <c r="Y166" s="7">
        <f t="shared" si="73"/>
        <v>159.97</v>
      </c>
      <c r="Z166" s="7">
        <f t="shared" si="73"/>
        <v>80.010000000000005</v>
      </c>
      <c r="AA166" s="7">
        <f>O166+U166-X166+W166</f>
        <v>79.959999999999994</v>
      </c>
      <c r="AB166" s="3"/>
      <c r="AC166" s="3"/>
      <c r="AD166" s="20"/>
    </row>
    <row r="167" spans="1:30" s="4" customFormat="1" ht="15.6" x14ac:dyDescent="0.25">
      <c r="A167" s="129"/>
      <c r="B167" s="107"/>
      <c r="C167" s="107"/>
      <c r="D167" s="107"/>
      <c r="E167" s="107"/>
      <c r="F167" s="98"/>
      <c r="G167" s="107"/>
      <c r="H167" s="107"/>
      <c r="I167" s="128"/>
      <c r="J167" s="149"/>
      <c r="K167" s="182"/>
      <c r="L167" s="182"/>
      <c r="M167" s="117"/>
      <c r="N167" s="118"/>
      <c r="O167" s="119"/>
      <c r="P167" s="116"/>
      <c r="Q167" s="33" t="s">
        <v>3</v>
      </c>
      <c r="R167" s="46">
        <f>R166</f>
        <v>0</v>
      </c>
      <c r="S167" s="30">
        <f t="shared" ref="S167:X167" si="74">SUM(S163:S166)</f>
        <v>960.06</v>
      </c>
      <c r="T167" s="30">
        <f t="shared" si="74"/>
        <v>480.06</v>
      </c>
      <c r="U167" s="30">
        <f t="shared" si="74"/>
        <v>480</v>
      </c>
      <c r="V167" s="30">
        <f t="shared" si="74"/>
        <v>960.06</v>
      </c>
      <c r="W167" s="30">
        <f t="shared" si="74"/>
        <v>480.06</v>
      </c>
      <c r="X167" s="30">
        <f t="shared" si="74"/>
        <v>960.06</v>
      </c>
      <c r="Y167" s="117"/>
      <c r="Z167" s="118"/>
      <c r="AA167" s="119"/>
      <c r="AB167" s="52"/>
      <c r="AC167" s="52"/>
      <c r="AD167" s="53"/>
    </row>
    <row r="168" spans="1:30" s="4" customFormat="1" ht="13.2" customHeight="1" x14ac:dyDescent="0.25">
      <c r="A168" s="129">
        <v>30</v>
      </c>
      <c r="B168" s="103" t="s">
        <v>9</v>
      </c>
      <c r="C168" s="103" t="s">
        <v>243</v>
      </c>
      <c r="D168" s="103" t="s">
        <v>291</v>
      </c>
      <c r="E168" s="103" t="s">
        <v>59</v>
      </c>
      <c r="F168" s="98"/>
      <c r="G168" s="103" t="s">
        <v>244</v>
      </c>
      <c r="H168" s="103" t="s">
        <v>18</v>
      </c>
      <c r="I168" s="126">
        <v>255.8</v>
      </c>
      <c r="J168" s="103">
        <v>9.57</v>
      </c>
      <c r="K168" s="130">
        <v>45356</v>
      </c>
      <c r="L168" s="130">
        <v>45692</v>
      </c>
      <c r="M168" s="8">
        <f>N168+O168</f>
        <v>8076.6399999999994</v>
      </c>
      <c r="N168" s="8">
        <v>1346.41</v>
      </c>
      <c r="O168" s="8">
        <v>6730.23</v>
      </c>
      <c r="P168" s="131" t="s">
        <v>63</v>
      </c>
      <c r="Q168" s="41" t="s">
        <v>4</v>
      </c>
      <c r="R168" s="61"/>
      <c r="S168" s="28">
        <f>T168+U168</f>
        <v>8078.43</v>
      </c>
      <c r="T168" s="28">
        <v>4039.23</v>
      </c>
      <c r="U168" s="28">
        <v>4039.2</v>
      </c>
      <c r="V168" s="29">
        <f>X168</f>
        <v>8079</v>
      </c>
      <c r="W168" s="28">
        <v>4039.23</v>
      </c>
      <c r="X168" s="28">
        <v>8079</v>
      </c>
      <c r="Y168" s="8">
        <f t="shared" ref="Y168:Z171" si="75">M168+S168-V168</f>
        <v>8076.07</v>
      </c>
      <c r="Z168" s="8">
        <f t="shared" si="75"/>
        <v>1346.4100000000003</v>
      </c>
      <c r="AA168" s="8">
        <f>O168+U168-X168+W168</f>
        <v>6729.66</v>
      </c>
      <c r="AB168" s="52"/>
      <c r="AC168" s="52"/>
      <c r="AD168" s="53"/>
    </row>
    <row r="169" spans="1:30" s="4" customFormat="1" ht="20.25" customHeight="1" x14ac:dyDescent="0.25">
      <c r="A169" s="129"/>
      <c r="B169" s="106"/>
      <c r="C169" s="106"/>
      <c r="D169" s="106"/>
      <c r="E169" s="106"/>
      <c r="F169" s="98"/>
      <c r="G169" s="106"/>
      <c r="H169" s="106"/>
      <c r="I169" s="127"/>
      <c r="J169" s="106"/>
      <c r="K169" s="181"/>
      <c r="L169" s="181"/>
      <c r="M169" s="8">
        <f t="shared" ref="M169:M171" si="76">N169+O169</f>
        <v>8076.6399999999994</v>
      </c>
      <c r="N169" s="8">
        <v>1346.41</v>
      </c>
      <c r="O169" s="8">
        <v>6730.23</v>
      </c>
      <c r="P169" s="132"/>
      <c r="Q169" s="41" t="s">
        <v>5</v>
      </c>
      <c r="R169" s="60"/>
      <c r="S169" s="28">
        <f t="shared" ref="S169:S171" si="77">T169+U169</f>
        <v>8078.43</v>
      </c>
      <c r="T169" s="28">
        <v>4039.23</v>
      </c>
      <c r="U169" s="28">
        <v>4039.2</v>
      </c>
      <c r="V169" s="29">
        <f>X169</f>
        <v>0</v>
      </c>
      <c r="W169" s="28">
        <v>4039.23</v>
      </c>
      <c r="X169" s="28">
        <v>0</v>
      </c>
      <c r="Y169" s="8">
        <f t="shared" si="75"/>
        <v>16155.07</v>
      </c>
      <c r="Z169" s="8">
        <f t="shared" si="75"/>
        <v>1346.4100000000003</v>
      </c>
      <c r="AA169" s="8">
        <f>O169+U169-X169+W169</f>
        <v>14808.66</v>
      </c>
      <c r="AB169" s="52"/>
      <c r="AC169" s="52"/>
      <c r="AD169" s="53"/>
    </row>
    <row r="170" spans="1:30" s="4" customFormat="1" ht="15.75" customHeight="1" x14ac:dyDescent="0.25">
      <c r="A170" s="129"/>
      <c r="B170" s="106"/>
      <c r="C170" s="106"/>
      <c r="D170" s="106"/>
      <c r="E170" s="106"/>
      <c r="F170" s="98"/>
      <c r="G170" s="106"/>
      <c r="H170" s="106"/>
      <c r="I170" s="127"/>
      <c r="J170" s="106"/>
      <c r="K170" s="181"/>
      <c r="L170" s="181"/>
      <c r="M170" s="8">
        <f t="shared" si="76"/>
        <v>8076.6399999999994</v>
      </c>
      <c r="N170" s="8">
        <v>1346.41</v>
      </c>
      <c r="O170" s="8">
        <v>6730.23</v>
      </c>
      <c r="P170" s="132"/>
      <c r="Q170" s="41" t="s">
        <v>6</v>
      </c>
      <c r="R170" s="60"/>
      <c r="S170" s="28">
        <f t="shared" si="77"/>
        <v>0</v>
      </c>
      <c r="T170" s="28">
        <v>0</v>
      </c>
      <c r="U170" s="28">
        <v>0</v>
      </c>
      <c r="V170" s="29">
        <f>X170</f>
        <v>0</v>
      </c>
      <c r="W170" s="28">
        <v>0</v>
      </c>
      <c r="X170" s="28">
        <v>0</v>
      </c>
      <c r="Y170" s="8">
        <f t="shared" si="75"/>
        <v>8076.6399999999994</v>
      </c>
      <c r="Z170" s="8">
        <f t="shared" si="75"/>
        <v>1346.41</v>
      </c>
      <c r="AA170" s="8">
        <f>O170+U170-X170+W170</f>
        <v>6730.23</v>
      </c>
      <c r="AB170" s="52"/>
      <c r="AC170" s="52"/>
      <c r="AD170" s="53"/>
    </row>
    <row r="171" spans="1:30" s="4" customFormat="1" ht="15.75" customHeight="1" x14ac:dyDescent="0.25">
      <c r="A171" s="129"/>
      <c r="B171" s="106"/>
      <c r="C171" s="106"/>
      <c r="D171" s="106"/>
      <c r="E171" s="106"/>
      <c r="F171" s="98"/>
      <c r="G171" s="106"/>
      <c r="H171" s="106"/>
      <c r="I171" s="127"/>
      <c r="J171" s="106"/>
      <c r="K171" s="181"/>
      <c r="L171" s="181"/>
      <c r="M171" s="8">
        <f t="shared" si="76"/>
        <v>8076.6399999999994</v>
      </c>
      <c r="N171" s="8">
        <v>1346.41</v>
      </c>
      <c r="O171" s="8">
        <v>6730.23</v>
      </c>
      <c r="P171" s="132"/>
      <c r="Q171" s="41" t="s">
        <v>7</v>
      </c>
      <c r="R171" s="60"/>
      <c r="S171" s="28">
        <f t="shared" si="77"/>
        <v>0</v>
      </c>
      <c r="T171" s="28">
        <v>0</v>
      </c>
      <c r="U171" s="28">
        <v>0</v>
      </c>
      <c r="V171" s="29">
        <f>X171</f>
        <v>0</v>
      </c>
      <c r="W171" s="28">
        <v>0</v>
      </c>
      <c r="X171" s="28">
        <v>0</v>
      </c>
      <c r="Y171" s="7">
        <f t="shared" si="75"/>
        <v>8076.6399999999994</v>
      </c>
      <c r="Z171" s="7">
        <f t="shared" si="75"/>
        <v>1346.41</v>
      </c>
      <c r="AA171" s="7">
        <f>O171+U171-X171+W171</f>
        <v>6730.23</v>
      </c>
      <c r="AB171" s="52"/>
      <c r="AC171" s="52"/>
      <c r="AD171" s="53"/>
    </row>
    <row r="172" spans="1:30" s="4" customFormat="1" ht="19.5" customHeight="1" x14ac:dyDescent="0.25">
      <c r="A172" s="129"/>
      <c r="B172" s="107"/>
      <c r="C172" s="107"/>
      <c r="D172" s="107"/>
      <c r="E172" s="107"/>
      <c r="F172" s="98"/>
      <c r="G172" s="107"/>
      <c r="H172" s="107"/>
      <c r="I172" s="128"/>
      <c r="J172" s="107"/>
      <c r="K172" s="182"/>
      <c r="L172" s="182"/>
      <c r="M172" s="117"/>
      <c r="N172" s="118"/>
      <c r="O172" s="119"/>
      <c r="P172" s="133"/>
      <c r="Q172" s="33" t="s">
        <v>3</v>
      </c>
      <c r="R172" s="62">
        <f>R171</f>
        <v>0</v>
      </c>
      <c r="S172" s="30">
        <f t="shared" ref="S172:X172" si="78">SUM(S168:S171)</f>
        <v>16156.86</v>
      </c>
      <c r="T172" s="30">
        <f t="shared" si="78"/>
        <v>8078.46</v>
      </c>
      <c r="U172" s="30">
        <f t="shared" si="78"/>
        <v>8078.4</v>
      </c>
      <c r="V172" s="30">
        <f t="shared" si="78"/>
        <v>8079</v>
      </c>
      <c r="W172" s="30">
        <f t="shared" si="78"/>
        <v>8078.46</v>
      </c>
      <c r="X172" s="30">
        <f t="shared" si="78"/>
        <v>8079</v>
      </c>
      <c r="Y172" s="117"/>
      <c r="Z172" s="118"/>
      <c r="AA172" s="119"/>
      <c r="AB172" s="52"/>
      <c r="AC172" s="52"/>
      <c r="AD172" s="53"/>
    </row>
    <row r="173" spans="1:30" s="4" customFormat="1" ht="15.75" customHeight="1" x14ac:dyDescent="0.25">
      <c r="A173" s="129">
        <v>31</v>
      </c>
      <c r="B173" s="103" t="s">
        <v>9</v>
      </c>
      <c r="C173" s="103" t="s">
        <v>245</v>
      </c>
      <c r="D173" s="103" t="s">
        <v>433</v>
      </c>
      <c r="E173" s="103" t="s">
        <v>59</v>
      </c>
      <c r="F173" s="103">
        <v>371.2</v>
      </c>
      <c r="G173" s="103" t="s">
        <v>246</v>
      </c>
      <c r="H173" s="103" t="s">
        <v>30</v>
      </c>
      <c r="I173" s="126">
        <v>25.6</v>
      </c>
      <c r="J173" s="103">
        <v>9.57</v>
      </c>
      <c r="K173" s="130">
        <v>45474</v>
      </c>
      <c r="L173" s="130">
        <v>45808</v>
      </c>
      <c r="M173" s="8">
        <f>N173+O173</f>
        <v>58.690000000000012</v>
      </c>
      <c r="N173" s="8">
        <v>144.77000000000001</v>
      </c>
      <c r="O173" s="8">
        <v>-86.08</v>
      </c>
      <c r="P173" s="131" t="s">
        <v>63</v>
      </c>
      <c r="Q173" s="41" t="s">
        <v>4</v>
      </c>
      <c r="R173" s="61"/>
      <c r="S173" s="28">
        <f>T173+U173</f>
        <v>868.62</v>
      </c>
      <c r="T173" s="28">
        <v>434.31</v>
      </c>
      <c r="U173" s="28">
        <v>434.31</v>
      </c>
      <c r="V173" s="29">
        <f>X173</f>
        <v>870</v>
      </c>
      <c r="W173" s="28">
        <v>434.31</v>
      </c>
      <c r="X173" s="28">
        <v>870</v>
      </c>
      <c r="Y173" s="8">
        <f t="shared" ref="Y173:Z176" si="79">M173+S173-V173</f>
        <v>57.310000000000059</v>
      </c>
      <c r="Z173" s="8">
        <f t="shared" si="79"/>
        <v>144.77000000000004</v>
      </c>
      <c r="AA173" s="8">
        <f>O173+U173-X173+W173</f>
        <v>-87.45999999999998</v>
      </c>
      <c r="AB173" s="52"/>
      <c r="AC173" s="52"/>
      <c r="AD173" s="53"/>
    </row>
    <row r="174" spans="1:30" s="4" customFormat="1" ht="15.6" x14ac:dyDescent="0.25">
      <c r="A174" s="129"/>
      <c r="B174" s="106"/>
      <c r="C174" s="106"/>
      <c r="D174" s="106"/>
      <c r="E174" s="106"/>
      <c r="F174" s="106"/>
      <c r="G174" s="106"/>
      <c r="H174" s="106"/>
      <c r="I174" s="127"/>
      <c r="J174" s="106"/>
      <c r="K174" s="181"/>
      <c r="L174" s="181"/>
      <c r="M174" s="8">
        <f>N174+O174</f>
        <v>58.690000000000012</v>
      </c>
      <c r="N174" s="8">
        <v>144.77000000000001</v>
      </c>
      <c r="O174" s="8">
        <v>-86.08</v>
      </c>
      <c r="P174" s="132"/>
      <c r="Q174" s="41" t="s">
        <v>5</v>
      </c>
      <c r="R174" s="60"/>
      <c r="S174" s="28">
        <f>T174+U174</f>
        <v>868.62</v>
      </c>
      <c r="T174" s="28">
        <v>434.31</v>
      </c>
      <c r="U174" s="28">
        <v>434.31</v>
      </c>
      <c r="V174" s="29">
        <f>X174</f>
        <v>870</v>
      </c>
      <c r="W174" s="28">
        <v>434.31</v>
      </c>
      <c r="X174" s="28">
        <v>870</v>
      </c>
      <c r="Y174" s="8">
        <f t="shared" si="79"/>
        <v>57.310000000000059</v>
      </c>
      <c r="Z174" s="8">
        <f t="shared" si="79"/>
        <v>144.77000000000004</v>
      </c>
      <c r="AA174" s="8">
        <f>O174+U174-X174+W174</f>
        <v>-87.45999999999998</v>
      </c>
      <c r="AB174" s="52"/>
      <c r="AC174" s="52"/>
      <c r="AD174" s="53"/>
    </row>
    <row r="175" spans="1:30" s="4" customFormat="1" ht="15.6" x14ac:dyDescent="0.25">
      <c r="A175" s="129"/>
      <c r="B175" s="106"/>
      <c r="C175" s="106"/>
      <c r="D175" s="106"/>
      <c r="E175" s="106"/>
      <c r="F175" s="106"/>
      <c r="G175" s="106"/>
      <c r="H175" s="106"/>
      <c r="I175" s="127"/>
      <c r="J175" s="106"/>
      <c r="K175" s="181"/>
      <c r="L175" s="181"/>
      <c r="M175" s="8">
        <f>N175+O175</f>
        <v>58.690000000000012</v>
      </c>
      <c r="N175" s="8">
        <v>144.77000000000001</v>
      </c>
      <c r="O175" s="8">
        <v>-86.08</v>
      </c>
      <c r="P175" s="132"/>
      <c r="Q175" s="41" t="s">
        <v>6</v>
      </c>
      <c r="R175" s="60"/>
      <c r="S175" s="28">
        <f>T175+U175</f>
        <v>0</v>
      </c>
      <c r="T175" s="28">
        <v>0</v>
      </c>
      <c r="U175" s="28">
        <v>0</v>
      </c>
      <c r="V175" s="29">
        <f>X175</f>
        <v>0</v>
      </c>
      <c r="W175" s="28">
        <v>0</v>
      </c>
      <c r="X175" s="28">
        <v>0</v>
      </c>
      <c r="Y175" s="8">
        <f t="shared" si="79"/>
        <v>58.690000000000012</v>
      </c>
      <c r="Z175" s="8">
        <f t="shared" si="79"/>
        <v>144.77000000000001</v>
      </c>
      <c r="AA175" s="8">
        <f>O175+U175-X175+W175</f>
        <v>-86.08</v>
      </c>
      <c r="AB175" s="52"/>
      <c r="AC175" s="52"/>
      <c r="AD175" s="53"/>
    </row>
    <row r="176" spans="1:30" s="4" customFormat="1" ht="15.6" x14ac:dyDescent="0.25">
      <c r="A176" s="129"/>
      <c r="B176" s="106"/>
      <c r="C176" s="106"/>
      <c r="D176" s="106"/>
      <c r="E176" s="106"/>
      <c r="F176" s="106"/>
      <c r="G176" s="106"/>
      <c r="H176" s="106"/>
      <c r="I176" s="127"/>
      <c r="J176" s="106"/>
      <c r="K176" s="181"/>
      <c r="L176" s="181"/>
      <c r="M176" s="8">
        <f>N176+O176</f>
        <v>58.690000000000012</v>
      </c>
      <c r="N176" s="8">
        <v>144.77000000000001</v>
      </c>
      <c r="O176" s="8">
        <v>-86.08</v>
      </c>
      <c r="P176" s="132"/>
      <c r="Q176" s="41" t="s">
        <v>7</v>
      </c>
      <c r="R176" s="60"/>
      <c r="S176" s="28">
        <f>T176+U176</f>
        <v>0</v>
      </c>
      <c r="T176" s="28">
        <v>0</v>
      </c>
      <c r="U176" s="28">
        <v>0</v>
      </c>
      <c r="V176" s="29">
        <f>X176</f>
        <v>0</v>
      </c>
      <c r="W176" s="28">
        <v>0</v>
      </c>
      <c r="X176" s="28">
        <v>0</v>
      </c>
      <c r="Y176" s="7">
        <f t="shared" si="79"/>
        <v>58.690000000000012</v>
      </c>
      <c r="Z176" s="7">
        <f t="shared" si="79"/>
        <v>144.77000000000001</v>
      </c>
      <c r="AA176" s="7">
        <f>O176+U176-X176+W176</f>
        <v>-86.08</v>
      </c>
      <c r="AB176" s="52"/>
      <c r="AC176" s="52"/>
      <c r="AD176" s="53"/>
    </row>
    <row r="177" spans="1:30" s="4" customFormat="1" ht="15.6" x14ac:dyDescent="0.25">
      <c r="A177" s="129"/>
      <c r="B177" s="107"/>
      <c r="C177" s="107"/>
      <c r="D177" s="107"/>
      <c r="E177" s="107"/>
      <c r="F177" s="107"/>
      <c r="G177" s="107"/>
      <c r="H177" s="107"/>
      <c r="I177" s="128"/>
      <c r="J177" s="107"/>
      <c r="K177" s="182"/>
      <c r="L177" s="182"/>
      <c r="M177" s="117"/>
      <c r="N177" s="118"/>
      <c r="O177" s="119"/>
      <c r="P177" s="133"/>
      <c r="Q177" s="33" t="s">
        <v>3</v>
      </c>
      <c r="R177" s="62">
        <f>R176</f>
        <v>0</v>
      </c>
      <c r="S177" s="30">
        <f t="shared" ref="S177:X177" si="80">SUM(S173:S176)</f>
        <v>1737.24</v>
      </c>
      <c r="T177" s="30">
        <f t="shared" si="80"/>
        <v>868.62</v>
      </c>
      <c r="U177" s="30">
        <f t="shared" si="80"/>
        <v>868.62</v>
      </c>
      <c r="V177" s="30">
        <f t="shared" si="80"/>
        <v>1740</v>
      </c>
      <c r="W177" s="30">
        <f t="shared" si="80"/>
        <v>868.62</v>
      </c>
      <c r="X177" s="30">
        <f t="shared" si="80"/>
        <v>1740</v>
      </c>
      <c r="Y177" s="117"/>
      <c r="Z177" s="118"/>
      <c r="AA177" s="119"/>
      <c r="AB177" s="52"/>
      <c r="AC177" s="52"/>
      <c r="AD177" s="53"/>
    </row>
    <row r="178" spans="1:30" s="4" customFormat="1" ht="12.75" customHeight="1" x14ac:dyDescent="0.25">
      <c r="A178" s="129">
        <v>32</v>
      </c>
      <c r="B178" s="103" t="s">
        <v>9</v>
      </c>
      <c r="C178" s="103" t="s">
        <v>361</v>
      </c>
      <c r="D178" s="103" t="s">
        <v>362</v>
      </c>
      <c r="E178" s="103" t="s">
        <v>59</v>
      </c>
      <c r="F178" s="103"/>
      <c r="G178" s="103" t="s">
        <v>443</v>
      </c>
      <c r="H178" s="103" t="s">
        <v>267</v>
      </c>
      <c r="I178" s="126">
        <v>32.200000000000003</v>
      </c>
      <c r="J178" s="103">
        <v>4.82</v>
      </c>
      <c r="K178" s="130">
        <v>45354</v>
      </c>
      <c r="L178" s="130">
        <v>45690</v>
      </c>
      <c r="M178" s="8">
        <f>N178+O178</f>
        <v>155.26</v>
      </c>
      <c r="N178" s="8">
        <v>77.64</v>
      </c>
      <c r="O178" s="8">
        <v>77.62</v>
      </c>
      <c r="P178" s="131" t="s">
        <v>63</v>
      </c>
      <c r="Q178" s="41" t="s">
        <v>4</v>
      </c>
      <c r="R178" s="61"/>
      <c r="S178" s="28">
        <f>T178+U178</f>
        <v>310.52</v>
      </c>
      <c r="T178" s="28">
        <v>155.26</v>
      </c>
      <c r="U178" s="28">
        <v>155.26</v>
      </c>
      <c r="V178" s="29">
        <f>X178</f>
        <v>465.78</v>
      </c>
      <c r="W178" s="28">
        <v>232.9</v>
      </c>
      <c r="X178" s="28">
        <v>465.78</v>
      </c>
      <c r="Y178" s="8">
        <f t="shared" ref="Y178:Y181" si="81">M178+S178-V178</f>
        <v>0</v>
      </c>
      <c r="Z178" s="8">
        <f t="shared" ref="Z178:Z181" si="82">N178+T178-W178</f>
        <v>0</v>
      </c>
      <c r="AA178" s="8">
        <f>O178+U178-X178+W178</f>
        <v>0</v>
      </c>
      <c r="AB178" s="52"/>
      <c r="AC178" s="52"/>
      <c r="AD178" s="53"/>
    </row>
    <row r="179" spans="1:30" s="4" customFormat="1" ht="15.6" x14ac:dyDescent="0.25">
      <c r="A179" s="129"/>
      <c r="B179" s="106"/>
      <c r="C179" s="106"/>
      <c r="D179" s="106"/>
      <c r="E179" s="106"/>
      <c r="F179" s="106"/>
      <c r="G179" s="106"/>
      <c r="H179" s="106"/>
      <c r="I179" s="127"/>
      <c r="J179" s="106"/>
      <c r="K179" s="106"/>
      <c r="L179" s="106"/>
      <c r="M179" s="8">
        <f>N179+O179</f>
        <v>0</v>
      </c>
      <c r="N179" s="8">
        <v>0</v>
      </c>
      <c r="O179" s="8">
        <v>0</v>
      </c>
      <c r="P179" s="132"/>
      <c r="Q179" s="41" t="s">
        <v>5</v>
      </c>
      <c r="R179" s="60"/>
      <c r="S179" s="28">
        <f>T179+U179</f>
        <v>155.26</v>
      </c>
      <c r="T179" s="28">
        <v>77.63</v>
      </c>
      <c r="U179" s="28">
        <v>77.63</v>
      </c>
      <c r="V179" s="29">
        <f>X179</f>
        <v>155.26</v>
      </c>
      <c r="W179" s="28">
        <v>77.63</v>
      </c>
      <c r="X179" s="28">
        <v>155.26</v>
      </c>
      <c r="Y179" s="8">
        <f t="shared" si="81"/>
        <v>0</v>
      </c>
      <c r="Z179" s="8">
        <f t="shared" si="82"/>
        <v>0</v>
      </c>
      <c r="AA179" s="8">
        <f>O179+U179-X179+W179</f>
        <v>0</v>
      </c>
      <c r="AB179" s="52"/>
      <c r="AC179" s="52"/>
      <c r="AD179" s="53"/>
    </row>
    <row r="180" spans="1:30" s="4" customFormat="1" ht="15.6" x14ac:dyDescent="0.25">
      <c r="A180" s="129"/>
      <c r="B180" s="106"/>
      <c r="C180" s="106"/>
      <c r="D180" s="106"/>
      <c r="E180" s="106"/>
      <c r="F180" s="106"/>
      <c r="G180" s="106"/>
      <c r="H180" s="106"/>
      <c r="I180" s="127"/>
      <c r="J180" s="106"/>
      <c r="K180" s="106"/>
      <c r="L180" s="106"/>
      <c r="M180" s="8">
        <f>N180+O180</f>
        <v>0</v>
      </c>
      <c r="N180" s="8">
        <v>0</v>
      </c>
      <c r="O180" s="8">
        <v>0</v>
      </c>
      <c r="P180" s="132"/>
      <c r="Q180" s="41" t="s">
        <v>6</v>
      </c>
      <c r="R180" s="60"/>
      <c r="S180" s="28">
        <f>T180+U180</f>
        <v>0</v>
      </c>
      <c r="T180" s="28">
        <v>0</v>
      </c>
      <c r="U180" s="28">
        <v>0</v>
      </c>
      <c r="V180" s="29">
        <f>X180</f>
        <v>0</v>
      </c>
      <c r="W180" s="28">
        <v>0</v>
      </c>
      <c r="X180" s="28">
        <v>0</v>
      </c>
      <c r="Y180" s="8">
        <f t="shared" si="81"/>
        <v>0</v>
      </c>
      <c r="Z180" s="8">
        <f t="shared" si="82"/>
        <v>0</v>
      </c>
      <c r="AA180" s="8">
        <f>O180+U180-X180+W180</f>
        <v>0</v>
      </c>
      <c r="AB180" s="52"/>
      <c r="AC180" s="52"/>
      <c r="AD180" s="53"/>
    </row>
    <row r="181" spans="1:30" s="4" customFormat="1" ht="15.6" x14ac:dyDescent="0.25">
      <c r="A181" s="129"/>
      <c r="B181" s="106"/>
      <c r="C181" s="106"/>
      <c r="D181" s="106"/>
      <c r="E181" s="106"/>
      <c r="F181" s="106"/>
      <c r="G181" s="106"/>
      <c r="H181" s="106"/>
      <c r="I181" s="127"/>
      <c r="J181" s="106"/>
      <c r="K181" s="106"/>
      <c r="L181" s="106"/>
      <c r="M181" s="8">
        <f>N181+O181</f>
        <v>0</v>
      </c>
      <c r="N181" s="8">
        <v>0</v>
      </c>
      <c r="O181" s="8">
        <v>0</v>
      </c>
      <c r="P181" s="132"/>
      <c r="Q181" s="41" t="s">
        <v>7</v>
      </c>
      <c r="R181" s="60"/>
      <c r="S181" s="28">
        <f>T181+U181</f>
        <v>0</v>
      </c>
      <c r="T181" s="28">
        <v>0</v>
      </c>
      <c r="U181" s="28">
        <v>0</v>
      </c>
      <c r="V181" s="29">
        <f>X181</f>
        <v>0</v>
      </c>
      <c r="W181" s="28">
        <v>0</v>
      </c>
      <c r="X181" s="28">
        <v>0</v>
      </c>
      <c r="Y181" s="7">
        <f t="shared" si="81"/>
        <v>0</v>
      </c>
      <c r="Z181" s="7">
        <f t="shared" si="82"/>
        <v>0</v>
      </c>
      <c r="AA181" s="7">
        <f>O181+U181-X181+W181</f>
        <v>0</v>
      </c>
      <c r="AB181" s="52"/>
      <c r="AC181" s="52"/>
      <c r="AD181" s="53"/>
    </row>
    <row r="182" spans="1:30" s="4" customFormat="1" ht="15.6" x14ac:dyDescent="0.25">
      <c r="A182" s="129"/>
      <c r="B182" s="107"/>
      <c r="C182" s="107"/>
      <c r="D182" s="107"/>
      <c r="E182" s="107"/>
      <c r="F182" s="107"/>
      <c r="G182" s="107"/>
      <c r="H182" s="107"/>
      <c r="I182" s="128"/>
      <c r="J182" s="107"/>
      <c r="K182" s="107"/>
      <c r="L182" s="107"/>
      <c r="M182" s="117"/>
      <c r="N182" s="118"/>
      <c r="O182" s="119"/>
      <c r="P182" s="133"/>
      <c r="Q182" s="33" t="s">
        <v>3</v>
      </c>
      <c r="R182" s="62">
        <f>R181</f>
        <v>0</v>
      </c>
      <c r="S182" s="30">
        <f t="shared" ref="S182:X182" si="83">SUM(S178:S181)</f>
        <v>465.78</v>
      </c>
      <c r="T182" s="30">
        <f t="shared" si="83"/>
        <v>232.89</v>
      </c>
      <c r="U182" s="30">
        <f t="shared" si="83"/>
        <v>232.89</v>
      </c>
      <c r="V182" s="30">
        <f t="shared" si="83"/>
        <v>621.04</v>
      </c>
      <c r="W182" s="30">
        <f t="shared" si="83"/>
        <v>310.52999999999997</v>
      </c>
      <c r="X182" s="30">
        <f t="shared" si="83"/>
        <v>621.04</v>
      </c>
      <c r="Y182" s="117"/>
      <c r="Z182" s="118"/>
      <c r="AA182" s="119"/>
      <c r="AB182" s="52"/>
      <c r="AC182" s="52"/>
      <c r="AD182" s="53"/>
    </row>
    <row r="183" spans="1:30" s="4" customFormat="1" ht="12.75" customHeight="1" x14ac:dyDescent="0.25">
      <c r="A183" s="129">
        <v>33</v>
      </c>
      <c r="B183" s="103" t="s">
        <v>9</v>
      </c>
      <c r="C183" s="103" t="s">
        <v>363</v>
      </c>
      <c r="D183" s="103" t="s">
        <v>364</v>
      </c>
      <c r="E183" s="103" t="s">
        <v>59</v>
      </c>
      <c r="F183" s="103"/>
      <c r="G183" s="103" t="s">
        <v>365</v>
      </c>
      <c r="H183" s="103" t="s">
        <v>50</v>
      </c>
      <c r="I183" s="126">
        <v>15.9</v>
      </c>
      <c r="J183" s="103">
        <v>15.66</v>
      </c>
      <c r="K183" s="130">
        <v>45413</v>
      </c>
      <c r="L183" s="130">
        <v>45747</v>
      </c>
      <c r="M183" s="8">
        <f>N183+O183</f>
        <v>746.97</v>
      </c>
      <c r="N183" s="8">
        <v>124.5</v>
      </c>
      <c r="O183" s="8">
        <v>622.47</v>
      </c>
      <c r="P183" s="131" t="s">
        <v>63</v>
      </c>
      <c r="Q183" s="41" t="s">
        <v>4</v>
      </c>
      <c r="R183" s="61"/>
      <c r="S183" s="28">
        <f>T183+U183</f>
        <v>746.97</v>
      </c>
      <c r="T183" s="28">
        <v>373.5</v>
      </c>
      <c r="U183" s="28">
        <v>373.47</v>
      </c>
      <c r="V183" s="29">
        <f>X183</f>
        <v>0</v>
      </c>
      <c r="W183" s="28">
        <v>373.5</v>
      </c>
      <c r="X183" s="28">
        <v>0</v>
      </c>
      <c r="Y183" s="8">
        <f t="shared" ref="Y183:Y186" si="84">M183+S183-V183</f>
        <v>1493.94</v>
      </c>
      <c r="Z183" s="8">
        <f t="shared" ref="Z183:Z186" si="85">N183+T183-W183</f>
        <v>124.5</v>
      </c>
      <c r="AA183" s="8">
        <f>O183+U183-X183+W183</f>
        <v>1369.44</v>
      </c>
      <c r="AB183" s="52"/>
      <c r="AC183" s="52"/>
      <c r="AD183" s="53"/>
    </row>
    <row r="184" spans="1:30" s="4" customFormat="1" ht="15.6" x14ac:dyDescent="0.25">
      <c r="A184" s="129"/>
      <c r="B184" s="106"/>
      <c r="C184" s="106"/>
      <c r="D184" s="106"/>
      <c r="E184" s="106"/>
      <c r="F184" s="106"/>
      <c r="G184" s="106"/>
      <c r="H184" s="106"/>
      <c r="I184" s="127"/>
      <c r="J184" s="106"/>
      <c r="K184" s="106"/>
      <c r="L184" s="106"/>
      <c r="M184" s="8">
        <f>N184+O184</f>
        <v>746.97</v>
      </c>
      <c r="N184" s="8">
        <v>124.5</v>
      </c>
      <c r="O184" s="8">
        <v>622.47</v>
      </c>
      <c r="P184" s="132"/>
      <c r="Q184" s="41" t="s">
        <v>5</v>
      </c>
      <c r="R184" s="60"/>
      <c r="S184" s="28">
        <f>T184+U184</f>
        <v>0</v>
      </c>
      <c r="T184" s="28">
        <v>0</v>
      </c>
      <c r="U184" s="28">
        <v>0</v>
      </c>
      <c r="V184" s="29">
        <f>X184</f>
        <v>0</v>
      </c>
      <c r="W184" s="28">
        <v>124.5</v>
      </c>
      <c r="X184" s="28">
        <v>0</v>
      </c>
      <c r="Y184" s="8">
        <f t="shared" si="84"/>
        <v>746.97</v>
      </c>
      <c r="Z184" s="8">
        <f t="shared" si="85"/>
        <v>0</v>
      </c>
      <c r="AA184" s="8">
        <f>O184+U184-X184+W184</f>
        <v>746.97</v>
      </c>
      <c r="AB184" s="52"/>
      <c r="AC184" s="52"/>
      <c r="AD184" s="53"/>
    </row>
    <row r="185" spans="1:30" s="4" customFormat="1" ht="15.6" x14ac:dyDescent="0.25">
      <c r="A185" s="129"/>
      <c r="B185" s="106"/>
      <c r="C185" s="106"/>
      <c r="D185" s="106"/>
      <c r="E185" s="106"/>
      <c r="F185" s="106"/>
      <c r="G185" s="106"/>
      <c r="H185" s="106"/>
      <c r="I185" s="127"/>
      <c r="J185" s="106"/>
      <c r="K185" s="106"/>
      <c r="L185" s="106"/>
      <c r="M185" s="8">
        <f>N185+O185</f>
        <v>746.97</v>
      </c>
      <c r="N185" s="8">
        <v>124.5</v>
      </c>
      <c r="O185" s="8">
        <v>622.47</v>
      </c>
      <c r="P185" s="132"/>
      <c r="Q185" s="41" t="s">
        <v>6</v>
      </c>
      <c r="R185" s="60"/>
      <c r="S185" s="28">
        <f>T185+U185</f>
        <v>0</v>
      </c>
      <c r="T185" s="28">
        <v>0</v>
      </c>
      <c r="U185" s="28">
        <v>0</v>
      </c>
      <c r="V185" s="29">
        <f>X185</f>
        <v>0</v>
      </c>
      <c r="W185" s="28">
        <v>0</v>
      </c>
      <c r="X185" s="28">
        <v>0</v>
      </c>
      <c r="Y185" s="8">
        <f t="shared" si="84"/>
        <v>746.97</v>
      </c>
      <c r="Z185" s="8">
        <f t="shared" si="85"/>
        <v>124.5</v>
      </c>
      <c r="AA185" s="8">
        <f>O185+U185-X185+W185</f>
        <v>622.47</v>
      </c>
      <c r="AB185" s="52"/>
      <c r="AC185" s="52"/>
      <c r="AD185" s="53"/>
    </row>
    <row r="186" spans="1:30" s="4" customFormat="1" ht="15.6" x14ac:dyDescent="0.25">
      <c r="A186" s="129"/>
      <c r="B186" s="106"/>
      <c r="C186" s="106"/>
      <c r="D186" s="106"/>
      <c r="E186" s="106"/>
      <c r="F186" s="106"/>
      <c r="G186" s="106"/>
      <c r="H186" s="106"/>
      <c r="I186" s="127"/>
      <c r="J186" s="106"/>
      <c r="K186" s="106"/>
      <c r="L186" s="106"/>
      <c r="M186" s="8">
        <f>N186+O186</f>
        <v>746.97</v>
      </c>
      <c r="N186" s="8">
        <v>124.5</v>
      </c>
      <c r="O186" s="8">
        <v>622.47</v>
      </c>
      <c r="P186" s="132"/>
      <c r="Q186" s="41" t="s">
        <v>7</v>
      </c>
      <c r="R186" s="60"/>
      <c r="S186" s="28">
        <f>T186+U186</f>
        <v>0</v>
      </c>
      <c r="T186" s="28">
        <v>0</v>
      </c>
      <c r="U186" s="28">
        <v>0</v>
      </c>
      <c r="V186" s="29">
        <f>X186</f>
        <v>0</v>
      </c>
      <c r="W186" s="28">
        <v>0</v>
      </c>
      <c r="X186" s="28">
        <v>0</v>
      </c>
      <c r="Y186" s="7">
        <f t="shared" si="84"/>
        <v>746.97</v>
      </c>
      <c r="Z186" s="7">
        <f t="shared" si="85"/>
        <v>124.5</v>
      </c>
      <c r="AA186" s="7">
        <f>O186+U186-X186+W186</f>
        <v>622.47</v>
      </c>
      <c r="AB186" s="52"/>
      <c r="AC186" s="52"/>
      <c r="AD186" s="53"/>
    </row>
    <row r="187" spans="1:30" s="4" customFormat="1" ht="15.6" x14ac:dyDescent="0.25">
      <c r="A187" s="129"/>
      <c r="B187" s="107"/>
      <c r="C187" s="107"/>
      <c r="D187" s="107"/>
      <c r="E187" s="107"/>
      <c r="F187" s="107"/>
      <c r="G187" s="107"/>
      <c r="H187" s="107"/>
      <c r="I187" s="128"/>
      <c r="J187" s="107"/>
      <c r="K187" s="107"/>
      <c r="L187" s="107"/>
      <c r="M187" s="117"/>
      <c r="N187" s="118"/>
      <c r="O187" s="119"/>
      <c r="P187" s="133"/>
      <c r="Q187" s="33" t="s">
        <v>3</v>
      </c>
      <c r="R187" s="62">
        <f>R186</f>
        <v>0</v>
      </c>
      <c r="S187" s="30">
        <f t="shared" ref="S187:X187" si="86">SUM(S183:S186)</f>
        <v>746.97</v>
      </c>
      <c r="T187" s="30">
        <f t="shared" si="86"/>
        <v>373.5</v>
      </c>
      <c r="U187" s="30">
        <f t="shared" si="86"/>
        <v>373.47</v>
      </c>
      <c r="V187" s="30">
        <f t="shared" si="86"/>
        <v>0</v>
      </c>
      <c r="W187" s="30">
        <f t="shared" si="86"/>
        <v>498</v>
      </c>
      <c r="X187" s="30">
        <f t="shared" si="86"/>
        <v>0</v>
      </c>
      <c r="Y187" s="117"/>
      <c r="Z187" s="118"/>
      <c r="AA187" s="119"/>
      <c r="AB187" s="52"/>
      <c r="AC187" s="52"/>
      <c r="AD187" s="53"/>
    </row>
    <row r="188" spans="1:30" s="4" customFormat="1" ht="12.75" customHeight="1" x14ac:dyDescent="0.25">
      <c r="A188" s="129">
        <v>34</v>
      </c>
      <c r="B188" s="103" t="s">
        <v>9</v>
      </c>
      <c r="C188" s="103" t="s">
        <v>366</v>
      </c>
      <c r="D188" s="103" t="s">
        <v>367</v>
      </c>
      <c r="E188" s="103" t="s">
        <v>59</v>
      </c>
      <c r="F188" s="103"/>
      <c r="G188" s="103" t="s">
        <v>368</v>
      </c>
      <c r="H188" s="103" t="s">
        <v>50</v>
      </c>
      <c r="I188" s="126">
        <v>32.6</v>
      </c>
      <c r="J188" s="103">
        <v>13.57</v>
      </c>
      <c r="K188" s="130">
        <v>45458</v>
      </c>
      <c r="L188" s="130">
        <v>45791</v>
      </c>
      <c r="M188" s="8">
        <f>N188+O188</f>
        <v>442.45</v>
      </c>
      <c r="N188" s="8">
        <v>221.22</v>
      </c>
      <c r="O188" s="8">
        <v>221.23</v>
      </c>
      <c r="P188" s="131" t="s">
        <v>63</v>
      </c>
      <c r="Q188" s="41" t="s">
        <v>4</v>
      </c>
      <c r="R188" s="61"/>
      <c r="S188" s="28">
        <f>T188+U188</f>
        <v>1327.35</v>
      </c>
      <c r="T188" s="28">
        <v>663.69</v>
      </c>
      <c r="U188" s="28">
        <v>663.66</v>
      </c>
      <c r="V188" s="29">
        <f>X188</f>
        <v>1327.35</v>
      </c>
      <c r="W188" s="28">
        <v>663.69</v>
      </c>
      <c r="X188" s="28">
        <v>1327.35</v>
      </c>
      <c r="Y188" s="8">
        <f t="shared" ref="Y188:Y191" si="87">M188+S188-V188</f>
        <v>442.45000000000005</v>
      </c>
      <c r="Z188" s="8">
        <f t="shared" ref="Z188:Z191" si="88">N188+T188-W188</f>
        <v>221.22000000000003</v>
      </c>
      <c r="AA188" s="8">
        <f>O188+U188-X188+W188</f>
        <v>221.23000000000013</v>
      </c>
      <c r="AB188" s="52"/>
      <c r="AC188" s="52"/>
      <c r="AD188" s="53"/>
    </row>
    <row r="189" spans="1:30" s="4" customFormat="1" ht="15.75" customHeight="1" x14ac:dyDescent="0.25">
      <c r="A189" s="129"/>
      <c r="B189" s="106"/>
      <c r="C189" s="106"/>
      <c r="D189" s="106"/>
      <c r="E189" s="106"/>
      <c r="F189" s="106"/>
      <c r="G189" s="106"/>
      <c r="H189" s="106"/>
      <c r="I189" s="127"/>
      <c r="J189" s="106"/>
      <c r="K189" s="106"/>
      <c r="L189" s="106"/>
      <c r="M189" s="8">
        <f>N189+O189</f>
        <v>0</v>
      </c>
      <c r="N189" s="8">
        <v>0</v>
      </c>
      <c r="O189" s="8">
        <v>0</v>
      </c>
      <c r="P189" s="132"/>
      <c r="Q189" s="41" t="s">
        <v>5</v>
      </c>
      <c r="R189" s="60"/>
      <c r="S189" s="28">
        <f>T189+U189</f>
        <v>642.27</v>
      </c>
      <c r="T189" s="28">
        <v>321.14</v>
      </c>
      <c r="U189" s="28">
        <v>321.13</v>
      </c>
      <c r="V189" s="29">
        <f>X189</f>
        <v>1084.72</v>
      </c>
      <c r="W189" s="28">
        <v>542.37</v>
      </c>
      <c r="X189" s="28">
        <v>1084.72</v>
      </c>
      <c r="Y189" s="8">
        <f t="shared" si="87"/>
        <v>-442.45000000000005</v>
      </c>
      <c r="Z189" s="8">
        <f t="shared" si="88"/>
        <v>-221.23000000000002</v>
      </c>
      <c r="AA189" s="8">
        <f>O189+U189-X189+W189</f>
        <v>-221.22000000000003</v>
      </c>
      <c r="AB189" s="52"/>
      <c r="AC189" s="52"/>
      <c r="AD189" s="53"/>
    </row>
    <row r="190" spans="1:30" s="4" customFormat="1" ht="15.75" customHeight="1" x14ac:dyDescent="0.25">
      <c r="A190" s="129"/>
      <c r="B190" s="106"/>
      <c r="C190" s="106"/>
      <c r="D190" s="106"/>
      <c r="E190" s="106"/>
      <c r="F190" s="106"/>
      <c r="G190" s="106"/>
      <c r="H190" s="106"/>
      <c r="I190" s="127"/>
      <c r="J190" s="106"/>
      <c r="K190" s="106"/>
      <c r="L190" s="106"/>
      <c r="M190" s="8">
        <f>N190+O190</f>
        <v>0</v>
      </c>
      <c r="N190" s="8">
        <v>0</v>
      </c>
      <c r="O190" s="8">
        <v>0</v>
      </c>
      <c r="P190" s="132"/>
      <c r="Q190" s="41" t="s">
        <v>6</v>
      </c>
      <c r="R190" s="60"/>
      <c r="S190" s="28">
        <f>T190+U190</f>
        <v>0</v>
      </c>
      <c r="T190" s="28">
        <v>0</v>
      </c>
      <c r="U190" s="28">
        <v>0</v>
      </c>
      <c r="V190" s="29">
        <f>X190</f>
        <v>0</v>
      </c>
      <c r="W190" s="28">
        <v>0</v>
      </c>
      <c r="X190" s="28">
        <v>0</v>
      </c>
      <c r="Y190" s="8">
        <f t="shared" si="87"/>
        <v>0</v>
      </c>
      <c r="Z190" s="8">
        <f t="shared" si="88"/>
        <v>0</v>
      </c>
      <c r="AA190" s="8">
        <f>O190+U190-X190+W190</f>
        <v>0</v>
      </c>
      <c r="AB190" s="52"/>
      <c r="AC190" s="52"/>
      <c r="AD190" s="53"/>
    </row>
    <row r="191" spans="1:30" s="4" customFormat="1" ht="15.75" customHeight="1" x14ac:dyDescent="0.25">
      <c r="A191" s="129"/>
      <c r="B191" s="106"/>
      <c r="C191" s="106"/>
      <c r="D191" s="106"/>
      <c r="E191" s="106"/>
      <c r="F191" s="106"/>
      <c r="G191" s="106"/>
      <c r="H191" s="106"/>
      <c r="I191" s="127"/>
      <c r="J191" s="106"/>
      <c r="K191" s="106"/>
      <c r="L191" s="106"/>
      <c r="M191" s="8">
        <f>N191+O191</f>
        <v>0</v>
      </c>
      <c r="N191" s="8">
        <v>0</v>
      </c>
      <c r="O191" s="8">
        <v>0</v>
      </c>
      <c r="P191" s="132"/>
      <c r="Q191" s="41" t="s">
        <v>7</v>
      </c>
      <c r="R191" s="60"/>
      <c r="S191" s="28">
        <f>T191+U191</f>
        <v>0</v>
      </c>
      <c r="T191" s="28">
        <v>0</v>
      </c>
      <c r="U191" s="28">
        <v>0</v>
      </c>
      <c r="V191" s="29">
        <f>X191</f>
        <v>0</v>
      </c>
      <c r="W191" s="28">
        <v>0</v>
      </c>
      <c r="X191" s="28">
        <v>0</v>
      </c>
      <c r="Y191" s="7">
        <f t="shared" si="87"/>
        <v>0</v>
      </c>
      <c r="Z191" s="7">
        <f t="shared" si="88"/>
        <v>0</v>
      </c>
      <c r="AA191" s="7">
        <f>O191+U191-X191+W191</f>
        <v>0</v>
      </c>
      <c r="AB191" s="52"/>
      <c r="AC191" s="52"/>
      <c r="AD191" s="53"/>
    </row>
    <row r="192" spans="1:30" s="4" customFormat="1" ht="14.25" customHeight="1" x14ac:dyDescent="0.25">
      <c r="A192" s="129"/>
      <c r="B192" s="107"/>
      <c r="C192" s="107"/>
      <c r="D192" s="107"/>
      <c r="E192" s="107"/>
      <c r="F192" s="107"/>
      <c r="G192" s="107"/>
      <c r="H192" s="107"/>
      <c r="I192" s="128"/>
      <c r="J192" s="107"/>
      <c r="K192" s="107"/>
      <c r="L192" s="107"/>
      <c r="M192" s="117"/>
      <c r="N192" s="118"/>
      <c r="O192" s="119"/>
      <c r="P192" s="133"/>
      <c r="Q192" s="33" t="s">
        <v>3</v>
      </c>
      <c r="R192" s="62">
        <f>R191</f>
        <v>0</v>
      </c>
      <c r="S192" s="30">
        <f t="shared" ref="S192:X192" si="89">SUM(S188:S191)</f>
        <v>1969.62</v>
      </c>
      <c r="T192" s="30">
        <f t="shared" si="89"/>
        <v>984.83</v>
      </c>
      <c r="U192" s="30">
        <f t="shared" si="89"/>
        <v>984.79</v>
      </c>
      <c r="V192" s="30">
        <f t="shared" si="89"/>
        <v>2412.0699999999997</v>
      </c>
      <c r="W192" s="30">
        <f t="shared" si="89"/>
        <v>1206.06</v>
      </c>
      <c r="X192" s="30">
        <f t="shared" si="89"/>
        <v>2412.0699999999997</v>
      </c>
      <c r="Y192" s="117"/>
      <c r="Z192" s="118"/>
      <c r="AA192" s="119"/>
      <c r="AB192" s="52"/>
      <c r="AC192" s="52"/>
      <c r="AD192" s="53"/>
    </row>
    <row r="193" spans="1:30" s="4" customFormat="1" ht="12.75" customHeight="1" x14ac:dyDescent="0.25">
      <c r="A193" s="129">
        <v>35</v>
      </c>
      <c r="B193" s="103" t="s">
        <v>9</v>
      </c>
      <c r="C193" s="103" t="s">
        <v>387</v>
      </c>
      <c r="D193" s="103" t="s">
        <v>388</v>
      </c>
      <c r="E193" s="103" t="s">
        <v>59</v>
      </c>
      <c r="F193" s="103"/>
      <c r="G193" s="103" t="s">
        <v>389</v>
      </c>
      <c r="H193" s="103" t="s">
        <v>50</v>
      </c>
      <c r="I193" s="126">
        <v>24</v>
      </c>
      <c r="J193" s="103">
        <v>15.66</v>
      </c>
      <c r="K193" s="130">
        <v>45536</v>
      </c>
      <c r="L193" s="130">
        <v>45869</v>
      </c>
      <c r="M193" s="8">
        <f>N193+O193</f>
        <v>751.68</v>
      </c>
      <c r="N193" s="8">
        <v>187.91</v>
      </c>
      <c r="O193" s="8">
        <v>563.77</v>
      </c>
      <c r="P193" s="131" t="s">
        <v>63</v>
      </c>
      <c r="Q193" s="47" t="s">
        <v>4</v>
      </c>
      <c r="R193" s="61"/>
      <c r="S193" s="28">
        <f>T193+U193</f>
        <v>1127.52</v>
      </c>
      <c r="T193" s="28">
        <v>563.76</v>
      </c>
      <c r="U193" s="28">
        <v>563.76</v>
      </c>
      <c r="V193" s="29">
        <f>X193</f>
        <v>751.68</v>
      </c>
      <c r="W193" s="28">
        <v>563.76</v>
      </c>
      <c r="X193" s="28">
        <v>751.68</v>
      </c>
      <c r="Y193" s="8">
        <f t="shared" ref="Y193:Y196" si="90">M193+S193-V193</f>
        <v>1127.52</v>
      </c>
      <c r="Z193" s="8">
        <f t="shared" ref="Z193:Z196" si="91">N193+T193-W193</f>
        <v>187.90999999999997</v>
      </c>
      <c r="AA193" s="8">
        <f>O193+U193-X193+W193</f>
        <v>939.61</v>
      </c>
      <c r="AB193" s="52"/>
      <c r="AC193" s="52"/>
      <c r="AD193" s="53"/>
    </row>
    <row r="194" spans="1:30" s="4" customFormat="1" ht="15.6" x14ac:dyDescent="0.25">
      <c r="A194" s="129"/>
      <c r="B194" s="106"/>
      <c r="C194" s="106"/>
      <c r="D194" s="106"/>
      <c r="E194" s="106"/>
      <c r="F194" s="106"/>
      <c r="G194" s="106"/>
      <c r="H194" s="106"/>
      <c r="I194" s="127"/>
      <c r="J194" s="106"/>
      <c r="K194" s="106"/>
      <c r="L194" s="106"/>
      <c r="M194" s="8">
        <f>N194+O194</f>
        <v>751.68</v>
      </c>
      <c r="N194" s="8">
        <v>187.91</v>
      </c>
      <c r="O194" s="8">
        <v>563.77</v>
      </c>
      <c r="P194" s="132"/>
      <c r="Q194" s="47" t="s">
        <v>5</v>
      </c>
      <c r="R194" s="60"/>
      <c r="S194" s="28">
        <f>T194+U194</f>
        <v>1127.52</v>
      </c>
      <c r="T194" s="28">
        <v>563.76</v>
      </c>
      <c r="U194" s="28">
        <v>563.76</v>
      </c>
      <c r="V194" s="29">
        <f>X194</f>
        <v>1879.22</v>
      </c>
      <c r="W194" s="28">
        <v>563.76</v>
      </c>
      <c r="X194" s="28">
        <v>1879.22</v>
      </c>
      <c r="Y194" s="8">
        <f t="shared" si="90"/>
        <v>-2.0000000000209184E-2</v>
      </c>
      <c r="Z194" s="8">
        <f t="shared" si="91"/>
        <v>187.90999999999997</v>
      </c>
      <c r="AA194" s="8">
        <f>O194+U194-X194+W194</f>
        <v>-187.93000000000006</v>
      </c>
      <c r="AB194" s="52"/>
      <c r="AC194" s="52"/>
      <c r="AD194" s="53"/>
    </row>
    <row r="195" spans="1:30" s="4" customFormat="1" ht="15.6" x14ac:dyDescent="0.25">
      <c r="A195" s="129"/>
      <c r="B195" s="106"/>
      <c r="C195" s="106"/>
      <c r="D195" s="106"/>
      <c r="E195" s="106"/>
      <c r="F195" s="106"/>
      <c r="G195" s="106"/>
      <c r="H195" s="106"/>
      <c r="I195" s="127"/>
      <c r="J195" s="106"/>
      <c r="K195" s="106"/>
      <c r="L195" s="106"/>
      <c r="M195" s="8">
        <f>N195+O195</f>
        <v>751.68</v>
      </c>
      <c r="N195" s="8">
        <v>187.91</v>
      </c>
      <c r="O195" s="8">
        <v>563.77</v>
      </c>
      <c r="P195" s="132"/>
      <c r="Q195" s="47" t="s">
        <v>6</v>
      </c>
      <c r="R195" s="60"/>
      <c r="S195" s="28">
        <f>T195+U195</f>
        <v>0</v>
      </c>
      <c r="T195" s="28">
        <v>0</v>
      </c>
      <c r="U195" s="28">
        <v>0</v>
      </c>
      <c r="V195" s="29">
        <f>X195</f>
        <v>0</v>
      </c>
      <c r="W195" s="28">
        <v>0</v>
      </c>
      <c r="X195" s="28">
        <v>0</v>
      </c>
      <c r="Y195" s="8">
        <f t="shared" si="90"/>
        <v>751.68</v>
      </c>
      <c r="Z195" s="8">
        <f t="shared" si="91"/>
        <v>187.91</v>
      </c>
      <c r="AA195" s="8">
        <f>O195+U195-X195+W195</f>
        <v>563.77</v>
      </c>
      <c r="AB195" s="52"/>
      <c r="AC195" s="52"/>
      <c r="AD195" s="53"/>
    </row>
    <row r="196" spans="1:30" s="4" customFormat="1" ht="15.6" x14ac:dyDescent="0.25">
      <c r="A196" s="129"/>
      <c r="B196" s="106"/>
      <c r="C196" s="106"/>
      <c r="D196" s="106"/>
      <c r="E196" s="106"/>
      <c r="F196" s="106"/>
      <c r="G196" s="106"/>
      <c r="H196" s="106"/>
      <c r="I196" s="127"/>
      <c r="J196" s="106"/>
      <c r="K196" s="106"/>
      <c r="L196" s="106"/>
      <c r="M196" s="8">
        <f>N196+O196</f>
        <v>751.68</v>
      </c>
      <c r="N196" s="8">
        <v>187.91</v>
      </c>
      <c r="O196" s="8">
        <v>563.77</v>
      </c>
      <c r="P196" s="132"/>
      <c r="Q196" s="47" t="s">
        <v>7</v>
      </c>
      <c r="R196" s="60"/>
      <c r="S196" s="28">
        <f>T196+U196</f>
        <v>0</v>
      </c>
      <c r="T196" s="28">
        <v>0</v>
      </c>
      <c r="U196" s="28">
        <v>0</v>
      </c>
      <c r="V196" s="29">
        <f>X196</f>
        <v>0</v>
      </c>
      <c r="W196" s="28">
        <v>0</v>
      </c>
      <c r="X196" s="28">
        <v>0</v>
      </c>
      <c r="Y196" s="7">
        <f t="shared" si="90"/>
        <v>751.68</v>
      </c>
      <c r="Z196" s="7">
        <f t="shared" si="91"/>
        <v>187.91</v>
      </c>
      <c r="AA196" s="7">
        <f>O196+U196-X196+W196</f>
        <v>563.77</v>
      </c>
      <c r="AB196" s="52"/>
      <c r="AC196" s="52"/>
      <c r="AD196" s="53"/>
    </row>
    <row r="197" spans="1:30" s="4" customFormat="1" ht="15.6" x14ac:dyDescent="0.25">
      <c r="A197" s="129"/>
      <c r="B197" s="107"/>
      <c r="C197" s="107"/>
      <c r="D197" s="107"/>
      <c r="E197" s="107"/>
      <c r="F197" s="107"/>
      <c r="G197" s="107"/>
      <c r="H197" s="107"/>
      <c r="I197" s="128"/>
      <c r="J197" s="107"/>
      <c r="K197" s="107"/>
      <c r="L197" s="107"/>
      <c r="M197" s="117"/>
      <c r="N197" s="118"/>
      <c r="O197" s="119"/>
      <c r="P197" s="133"/>
      <c r="Q197" s="33" t="s">
        <v>3</v>
      </c>
      <c r="R197" s="62">
        <f>R196</f>
        <v>0</v>
      </c>
      <c r="S197" s="30">
        <f t="shared" ref="S197:X197" si="92">SUM(S193:S196)</f>
        <v>2255.04</v>
      </c>
      <c r="T197" s="30">
        <f t="shared" si="92"/>
        <v>1127.52</v>
      </c>
      <c r="U197" s="30">
        <f t="shared" si="92"/>
        <v>1127.52</v>
      </c>
      <c r="V197" s="30">
        <f t="shared" si="92"/>
        <v>2630.9</v>
      </c>
      <c r="W197" s="30">
        <f t="shared" si="92"/>
        <v>1127.52</v>
      </c>
      <c r="X197" s="30">
        <f t="shared" si="92"/>
        <v>2630.9</v>
      </c>
      <c r="Y197" s="117"/>
      <c r="Z197" s="118"/>
      <c r="AA197" s="119"/>
      <c r="AB197" s="52"/>
      <c r="AC197" s="52"/>
      <c r="AD197" s="53"/>
    </row>
    <row r="198" spans="1:30" s="4" customFormat="1" ht="15.75" customHeight="1" x14ac:dyDescent="0.25">
      <c r="A198" s="129">
        <v>36</v>
      </c>
      <c r="B198" s="103" t="s">
        <v>9</v>
      </c>
      <c r="C198" s="103" t="s">
        <v>398</v>
      </c>
      <c r="D198" s="103" t="s">
        <v>399</v>
      </c>
      <c r="E198" s="103"/>
      <c r="F198" s="103"/>
      <c r="G198" s="103" t="s">
        <v>400</v>
      </c>
      <c r="H198" s="103" t="s">
        <v>32</v>
      </c>
      <c r="I198" s="126">
        <v>221.3</v>
      </c>
      <c r="J198" s="103">
        <v>21.576000000000001</v>
      </c>
      <c r="K198" s="130">
        <v>45584</v>
      </c>
      <c r="L198" s="130">
        <v>45918</v>
      </c>
      <c r="M198" s="8">
        <f>N198+O198</f>
        <v>0</v>
      </c>
      <c r="N198" s="8">
        <v>2387.17</v>
      </c>
      <c r="O198" s="8">
        <v>-2387.17</v>
      </c>
      <c r="P198" s="131" t="s">
        <v>63</v>
      </c>
      <c r="Q198" s="82" t="s">
        <v>4</v>
      </c>
      <c r="R198" s="61"/>
      <c r="S198" s="28">
        <f>T198+U198</f>
        <v>14323.02</v>
      </c>
      <c r="T198" s="28">
        <v>7161.51</v>
      </c>
      <c r="U198" s="28">
        <v>7161.51</v>
      </c>
      <c r="V198" s="29">
        <f>X198</f>
        <v>14323.02</v>
      </c>
      <c r="W198" s="28">
        <v>7161.51</v>
      </c>
      <c r="X198" s="28">
        <v>14323.02</v>
      </c>
      <c r="Y198" s="8">
        <f t="shared" ref="Y198:Y201" si="93">M198+S198-V198</f>
        <v>0</v>
      </c>
      <c r="Z198" s="8">
        <f t="shared" ref="Z198:Z201" si="94">N198+T198-W198</f>
        <v>2387.17</v>
      </c>
      <c r="AA198" s="8">
        <f>O198+U198-X198+W198</f>
        <v>-2387.17</v>
      </c>
      <c r="AB198" s="52"/>
      <c r="AC198" s="52"/>
      <c r="AD198" s="53"/>
    </row>
    <row r="199" spans="1:30" s="4" customFormat="1" ht="15.6" x14ac:dyDescent="0.25">
      <c r="A199" s="129"/>
      <c r="B199" s="106"/>
      <c r="C199" s="106"/>
      <c r="D199" s="106"/>
      <c r="E199" s="106"/>
      <c r="F199" s="106"/>
      <c r="G199" s="106"/>
      <c r="H199" s="106"/>
      <c r="I199" s="127"/>
      <c r="J199" s="106"/>
      <c r="K199" s="106"/>
      <c r="L199" s="106"/>
      <c r="M199" s="8">
        <f>N199+O199</f>
        <v>0</v>
      </c>
      <c r="N199" s="8">
        <v>2387.17</v>
      </c>
      <c r="O199" s="8">
        <v>-2387.17</v>
      </c>
      <c r="P199" s="132"/>
      <c r="Q199" s="82" t="s">
        <v>5</v>
      </c>
      <c r="R199" s="60"/>
      <c r="S199" s="28">
        <f>T199+U199</f>
        <v>14323.02</v>
      </c>
      <c r="T199" s="28">
        <v>7161.51</v>
      </c>
      <c r="U199" s="28">
        <v>7161.51</v>
      </c>
      <c r="V199" s="29">
        <f>X199</f>
        <v>14323.02</v>
      </c>
      <c r="W199" s="28">
        <v>7161.51</v>
      </c>
      <c r="X199" s="28">
        <v>14323.02</v>
      </c>
      <c r="Y199" s="8">
        <f t="shared" si="93"/>
        <v>0</v>
      </c>
      <c r="Z199" s="8">
        <f t="shared" si="94"/>
        <v>2387.17</v>
      </c>
      <c r="AA199" s="8">
        <f>O199+U199-X199+W199</f>
        <v>-2387.17</v>
      </c>
      <c r="AB199" s="52"/>
      <c r="AC199" s="52"/>
      <c r="AD199" s="53"/>
    </row>
    <row r="200" spans="1:30" s="4" customFormat="1" ht="15.6" x14ac:dyDescent="0.25">
      <c r="A200" s="129"/>
      <c r="B200" s="106"/>
      <c r="C200" s="106"/>
      <c r="D200" s="106"/>
      <c r="E200" s="106"/>
      <c r="F200" s="106"/>
      <c r="G200" s="106"/>
      <c r="H200" s="106"/>
      <c r="I200" s="127"/>
      <c r="J200" s="106"/>
      <c r="K200" s="106"/>
      <c r="L200" s="106"/>
      <c r="M200" s="8">
        <f>N200+O200</f>
        <v>0</v>
      </c>
      <c r="N200" s="8">
        <v>2387.17</v>
      </c>
      <c r="O200" s="8">
        <v>-2387.17</v>
      </c>
      <c r="P200" s="132"/>
      <c r="Q200" s="82" t="s">
        <v>6</v>
      </c>
      <c r="R200" s="60"/>
      <c r="S200" s="28">
        <f>T200+U200</f>
        <v>0</v>
      </c>
      <c r="T200" s="28">
        <v>0</v>
      </c>
      <c r="U200" s="28">
        <v>0</v>
      </c>
      <c r="V200" s="29">
        <f>X200</f>
        <v>0</v>
      </c>
      <c r="W200" s="28">
        <v>0</v>
      </c>
      <c r="X200" s="28">
        <v>0</v>
      </c>
      <c r="Y200" s="8">
        <f t="shared" si="93"/>
        <v>0</v>
      </c>
      <c r="Z200" s="8">
        <f t="shared" si="94"/>
        <v>2387.17</v>
      </c>
      <c r="AA200" s="8">
        <f>O200+U200-X200+W200</f>
        <v>-2387.17</v>
      </c>
      <c r="AB200" s="52"/>
      <c r="AC200" s="52"/>
      <c r="AD200" s="53"/>
    </row>
    <row r="201" spans="1:30" s="4" customFormat="1" ht="12.75" customHeight="1" x14ac:dyDescent="0.25">
      <c r="A201" s="129"/>
      <c r="B201" s="106"/>
      <c r="C201" s="106"/>
      <c r="D201" s="106"/>
      <c r="E201" s="106"/>
      <c r="F201" s="106"/>
      <c r="G201" s="106"/>
      <c r="H201" s="106"/>
      <c r="I201" s="127"/>
      <c r="J201" s="106"/>
      <c r="K201" s="106"/>
      <c r="L201" s="106"/>
      <c r="M201" s="8">
        <f>N201+O201</f>
        <v>0</v>
      </c>
      <c r="N201" s="8">
        <v>2387.17</v>
      </c>
      <c r="O201" s="8">
        <v>-2387.17</v>
      </c>
      <c r="P201" s="132"/>
      <c r="Q201" s="82" t="s">
        <v>7</v>
      </c>
      <c r="R201" s="60"/>
      <c r="S201" s="28">
        <f>T201+U201</f>
        <v>0</v>
      </c>
      <c r="T201" s="28">
        <v>0</v>
      </c>
      <c r="U201" s="28">
        <v>0</v>
      </c>
      <c r="V201" s="29">
        <f>X201</f>
        <v>0</v>
      </c>
      <c r="W201" s="28">
        <v>0</v>
      </c>
      <c r="X201" s="28">
        <v>0</v>
      </c>
      <c r="Y201" s="7">
        <f t="shared" si="93"/>
        <v>0</v>
      </c>
      <c r="Z201" s="7">
        <f t="shared" si="94"/>
        <v>2387.17</v>
      </c>
      <c r="AA201" s="7">
        <f>O201+U201-X201+W201</f>
        <v>-2387.17</v>
      </c>
      <c r="AB201" s="52"/>
      <c r="AC201" s="52"/>
      <c r="AD201" s="53"/>
    </row>
    <row r="202" spans="1:30" s="4" customFormat="1" ht="12.75" customHeight="1" x14ac:dyDescent="0.25">
      <c r="A202" s="129"/>
      <c r="B202" s="107"/>
      <c r="C202" s="107"/>
      <c r="D202" s="107"/>
      <c r="E202" s="107"/>
      <c r="F202" s="107"/>
      <c r="G202" s="107"/>
      <c r="H202" s="107"/>
      <c r="I202" s="128"/>
      <c r="J202" s="107"/>
      <c r="K202" s="107"/>
      <c r="L202" s="107"/>
      <c r="M202" s="117"/>
      <c r="N202" s="118"/>
      <c r="O202" s="119"/>
      <c r="P202" s="133"/>
      <c r="Q202" s="33" t="s">
        <v>3</v>
      </c>
      <c r="R202" s="62">
        <f>R201</f>
        <v>0</v>
      </c>
      <c r="S202" s="30">
        <f t="shared" ref="S202:X202" si="95">SUM(S198:S201)</f>
        <v>28646.04</v>
      </c>
      <c r="T202" s="30">
        <f t="shared" si="95"/>
        <v>14323.02</v>
      </c>
      <c r="U202" s="30">
        <f t="shared" si="95"/>
        <v>14323.02</v>
      </c>
      <c r="V202" s="30">
        <f t="shared" si="95"/>
        <v>28646.04</v>
      </c>
      <c r="W202" s="30">
        <f t="shared" si="95"/>
        <v>14323.02</v>
      </c>
      <c r="X202" s="30">
        <f t="shared" si="95"/>
        <v>28646.04</v>
      </c>
      <c r="Y202" s="117"/>
      <c r="Z202" s="118"/>
      <c r="AA202" s="119"/>
      <c r="AB202" s="52"/>
      <c r="AC202" s="52"/>
      <c r="AD202" s="53"/>
    </row>
    <row r="203" spans="1:30" s="4" customFormat="1" ht="15.75" customHeight="1" x14ac:dyDescent="0.25">
      <c r="A203" s="129">
        <v>37</v>
      </c>
      <c r="B203" s="103" t="s">
        <v>9</v>
      </c>
      <c r="C203" s="103" t="s">
        <v>401</v>
      </c>
      <c r="D203" s="103" t="s">
        <v>402</v>
      </c>
      <c r="E203" s="103" t="s">
        <v>59</v>
      </c>
      <c r="F203" s="103"/>
      <c r="G203" s="103" t="s">
        <v>403</v>
      </c>
      <c r="H203" s="103" t="s">
        <v>32</v>
      </c>
      <c r="I203" s="126">
        <v>48.7</v>
      </c>
      <c r="J203" s="103">
        <v>15.66</v>
      </c>
      <c r="K203" s="130">
        <v>45607</v>
      </c>
      <c r="L203" s="130">
        <v>45940</v>
      </c>
      <c r="M203" s="8">
        <f>N203+O203</f>
        <v>1271.07</v>
      </c>
      <c r="N203" s="8">
        <v>381.32</v>
      </c>
      <c r="O203" s="8">
        <v>889.75</v>
      </c>
      <c r="P203" s="131" t="s">
        <v>63</v>
      </c>
      <c r="Q203" s="82" t="s">
        <v>4</v>
      </c>
      <c r="R203" s="61"/>
      <c r="S203" s="28">
        <f>T203+U203</f>
        <v>1525.28</v>
      </c>
      <c r="T203" s="28">
        <v>762.64</v>
      </c>
      <c r="U203" s="28">
        <v>762.64</v>
      </c>
      <c r="V203" s="29">
        <f>X203</f>
        <v>2796.35</v>
      </c>
      <c r="W203" s="28">
        <v>1143.96</v>
      </c>
      <c r="X203" s="28">
        <v>2796.35</v>
      </c>
      <c r="Y203" s="8">
        <f t="shared" ref="Y203:Y206" si="96">M203+S203-V203</f>
        <v>0</v>
      </c>
      <c r="Z203" s="8">
        <f t="shared" ref="Z203:Z206" si="97">N203+T203-W203</f>
        <v>0</v>
      </c>
      <c r="AA203" s="8">
        <f>O203+U203-X203+W203</f>
        <v>0</v>
      </c>
      <c r="AB203" s="52"/>
      <c r="AC203" s="52"/>
      <c r="AD203" s="53"/>
    </row>
    <row r="204" spans="1:30" s="4" customFormat="1" ht="15.6" x14ac:dyDescent="0.25">
      <c r="A204" s="129"/>
      <c r="B204" s="106"/>
      <c r="C204" s="106"/>
      <c r="D204" s="106"/>
      <c r="E204" s="106"/>
      <c r="F204" s="106"/>
      <c r="G204" s="106"/>
      <c r="H204" s="106"/>
      <c r="I204" s="127"/>
      <c r="J204" s="106"/>
      <c r="K204" s="106"/>
      <c r="L204" s="106"/>
      <c r="M204" s="8">
        <f>N204+O204</f>
        <v>1271.07</v>
      </c>
      <c r="N204" s="8">
        <v>381.32</v>
      </c>
      <c r="O204" s="8">
        <v>889.75</v>
      </c>
      <c r="P204" s="132"/>
      <c r="Q204" s="82" t="s">
        <v>5</v>
      </c>
      <c r="R204" s="60"/>
      <c r="S204" s="28">
        <f>T204+U204</f>
        <v>0</v>
      </c>
      <c r="T204" s="28">
        <v>0</v>
      </c>
      <c r="U204" s="28">
        <v>0</v>
      </c>
      <c r="V204" s="29">
        <f>X204</f>
        <v>0</v>
      </c>
      <c r="W204" s="28">
        <v>0</v>
      </c>
      <c r="X204" s="28">
        <v>0</v>
      </c>
      <c r="Y204" s="8">
        <f t="shared" si="96"/>
        <v>1271.07</v>
      </c>
      <c r="Z204" s="8">
        <f t="shared" si="97"/>
        <v>381.32</v>
      </c>
      <c r="AA204" s="8">
        <f>O204+U204-X204+W204</f>
        <v>889.75</v>
      </c>
      <c r="AB204" s="52"/>
      <c r="AC204" s="52"/>
      <c r="AD204" s="53"/>
    </row>
    <row r="205" spans="1:30" s="4" customFormat="1" ht="15.6" x14ac:dyDescent="0.25">
      <c r="A205" s="129"/>
      <c r="B205" s="106"/>
      <c r="C205" s="106"/>
      <c r="D205" s="106"/>
      <c r="E205" s="106"/>
      <c r="F205" s="106"/>
      <c r="G205" s="106"/>
      <c r="H205" s="106"/>
      <c r="I205" s="127"/>
      <c r="J205" s="106"/>
      <c r="K205" s="106"/>
      <c r="L205" s="106"/>
      <c r="M205" s="8">
        <f>N205+O205</f>
        <v>1271.07</v>
      </c>
      <c r="N205" s="8">
        <v>381.32</v>
      </c>
      <c r="O205" s="8">
        <v>889.75</v>
      </c>
      <c r="P205" s="132"/>
      <c r="Q205" s="82" t="s">
        <v>6</v>
      </c>
      <c r="R205" s="60"/>
      <c r="S205" s="28">
        <f>T205+U205</f>
        <v>0</v>
      </c>
      <c r="T205" s="28">
        <v>0</v>
      </c>
      <c r="U205" s="28">
        <v>0</v>
      </c>
      <c r="V205" s="29">
        <f>X205</f>
        <v>0</v>
      </c>
      <c r="W205" s="28">
        <v>0</v>
      </c>
      <c r="X205" s="28">
        <v>0</v>
      </c>
      <c r="Y205" s="8">
        <f t="shared" si="96"/>
        <v>1271.07</v>
      </c>
      <c r="Z205" s="8">
        <f t="shared" si="97"/>
        <v>381.32</v>
      </c>
      <c r="AA205" s="8">
        <f>O205+U205-X205+W205</f>
        <v>889.75</v>
      </c>
      <c r="AB205" s="52"/>
      <c r="AC205" s="52"/>
      <c r="AD205" s="53"/>
    </row>
    <row r="206" spans="1:30" s="4" customFormat="1" ht="15.6" x14ac:dyDescent="0.25">
      <c r="A206" s="129"/>
      <c r="B206" s="106"/>
      <c r="C206" s="106"/>
      <c r="D206" s="106"/>
      <c r="E206" s="106"/>
      <c r="F206" s="106"/>
      <c r="G206" s="106"/>
      <c r="H206" s="106"/>
      <c r="I206" s="127"/>
      <c r="J206" s="106"/>
      <c r="K206" s="106"/>
      <c r="L206" s="106"/>
      <c r="M206" s="8">
        <f>N206+O206</f>
        <v>1271.07</v>
      </c>
      <c r="N206" s="8">
        <v>381.32</v>
      </c>
      <c r="O206" s="8">
        <v>889.75</v>
      </c>
      <c r="P206" s="132"/>
      <c r="Q206" s="82" t="s">
        <v>7</v>
      </c>
      <c r="R206" s="60"/>
      <c r="S206" s="28">
        <f>T206+U206</f>
        <v>0</v>
      </c>
      <c r="T206" s="28">
        <v>0</v>
      </c>
      <c r="U206" s="28">
        <v>0</v>
      </c>
      <c r="V206" s="29">
        <f>X206</f>
        <v>0</v>
      </c>
      <c r="W206" s="28">
        <v>0</v>
      </c>
      <c r="X206" s="28">
        <v>0</v>
      </c>
      <c r="Y206" s="7">
        <f t="shared" si="96"/>
        <v>1271.07</v>
      </c>
      <c r="Z206" s="7">
        <f t="shared" si="97"/>
        <v>381.32</v>
      </c>
      <c r="AA206" s="7">
        <f>O206+U206-X206+W206</f>
        <v>889.75</v>
      </c>
      <c r="AB206" s="52"/>
      <c r="AC206" s="52"/>
      <c r="AD206" s="53"/>
    </row>
    <row r="207" spans="1:30" s="4" customFormat="1" ht="12.75" customHeight="1" x14ac:dyDescent="0.25">
      <c r="A207" s="129"/>
      <c r="B207" s="107"/>
      <c r="C207" s="107"/>
      <c r="D207" s="107"/>
      <c r="E207" s="107"/>
      <c r="F207" s="107"/>
      <c r="G207" s="107"/>
      <c r="H207" s="107"/>
      <c r="I207" s="128"/>
      <c r="J207" s="107"/>
      <c r="K207" s="107"/>
      <c r="L207" s="107"/>
      <c r="M207" s="117"/>
      <c r="N207" s="118"/>
      <c r="O207" s="119"/>
      <c r="P207" s="133"/>
      <c r="Q207" s="33" t="s">
        <v>3</v>
      </c>
      <c r="R207" s="62">
        <f>R206</f>
        <v>0</v>
      </c>
      <c r="S207" s="30">
        <f t="shared" ref="S207:X207" si="98">SUM(S203:S206)</f>
        <v>1525.28</v>
      </c>
      <c r="T207" s="30">
        <f t="shared" si="98"/>
        <v>762.64</v>
      </c>
      <c r="U207" s="30">
        <f t="shared" si="98"/>
        <v>762.64</v>
      </c>
      <c r="V207" s="30">
        <f t="shared" si="98"/>
        <v>2796.35</v>
      </c>
      <c r="W207" s="30">
        <f t="shared" si="98"/>
        <v>1143.96</v>
      </c>
      <c r="X207" s="30">
        <f t="shared" si="98"/>
        <v>2796.35</v>
      </c>
      <c r="Y207" s="117"/>
      <c r="Z207" s="118"/>
      <c r="AA207" s="119"/>
      <c r="AB207" s="52"/>
      <c r="AC207" s="52"/>
      <c r="AD207" s="53"/>
    </row>
    <row r="208" spans="1:30" s="4" customFormat="1" ht="15.75" customHeight="1" x14ac:dyDescent="0.25">
      <c r="A208" s="129">
        <v>38</v>
      </c>
      <c r="B208" s="103" t="s">
        <v>9</v>
      </c>
      <c r="C208" s="103" t="s">
        <v>404</v>
      </c>
      <c r="D208" s="103" t="s">
        <v>407</v>
      </c>
      <c r="E208" s="103" t="s">
        <v>59</v>
      </c>
      <c r="F208" s="103"/>
      <c r="G208" s="103" t="s">
        <v>405</v>
      </c>
      <c r="H208" s="125" t="s">
        <v>406</v>
      </c>
      <c r="I208" s="126">
        <v>256.8</v>
      </c>
      <c r="J208" s="103">
        <v>43.817</v>
      </c>
      <c r="K208" s="130">
        <v>45609</v>
      </c>
      <c r="L208" s="130">
        <v>45942</v>
      </c>
      <c r="M208" s="8">
        <f>N208+O208</f>
        <v>6751.27</v>
      </c>
      <c r="N208" s="8">
        <v>5626.06</v>
      </c>
      <c r="O208" s="8">
        <v>1125.21</v>
      </c>
      <c r="P208" s="131" t="s">
        <v>63</v>
      </c>
      <c r="Q208" s="82" t="s">
        <v>4</v>
      </c>
      <c r="R208" s="61"/>
      <c r="S208" s="28">
        <f>T208+U208</f>
        <v>33756.36</v>
      </c>
      <c r="T208" s="28">
        <v>16878.18</v>
      </c>
      <c r="U208" s="28">
        <v>16878.18</v>
      </c>
      <c r="V208" s="29">
        <f>X208</f>
        <v>29255.51</v>
      </c>
      <c r="W208" s="28">
        <v>16878.18</v>
      </c>
      <c r="X208" s="28">
        <v>29255.51</v>
      </c>
      <c r="Y208" s="8">
        <f t="shared" ref="Y208:Y211" si="99">M208+S208-V208</f>
        <v>11252.120000000006</v>
      </c>
      <c r="Z208" s="8">
        <f t="shared" ref="Z208:Z211" si="100">N208+T208-W208</f>
        <v>5626.0600000000013</v>
      </c>
      <c r="AA208" s="8">
        <f>O208+U208-X208+W208</f>
        <v>5626.0600000000013</v>
      </c>
      <c r="AB208" s="52"/>
      <c r="AC208" s="52"/>
      <c r="AD208" s="53"/>
    </row>
    <row r="209" spans="1:30" s="4" customFormat="1" ht="15.6" x14ac:dyDescent="0.25">
      <c r="A209" s="129"/>
      <c r="B209" s="106"/>
      <c r="C209" s="106"/>
      <c r="D209" s="106"/>
      <c r="E209" s="106"/>
      <c r="F209" s="106"/>
      <c r="G209" s="106"/>
      <c r="H209" s="106"/>
      <c r="I209" s="127"/>
      <c r="J209" s="106"/>
      <c r="K209" s="106"/>
      <c r="L209" s="106"/>
      <c r="M209" s="8">
        <f>N209+O209</f>
        <v>6751.27</v>
      </c>
      <c r="N209" s="8">
        <v>5626.06</v>
      </c>
      <c r="O209" s="8">
        <v>1125.21</v>
      </c>
      <c r="P209" s="132"/>
      <c r="Q209" s="82" t="s">
        <v>5</v>
      </c>
      <c r="R209" s="60"/>
      <c r="S209" s="28">
        <f>T209+U209</f>
        <v>33756.36</v>
      </c>
      <c r="T209" s="28">
        <v>16878.18</v>
      </c>
      <c r="U209" s="28">
        <v>16878.18</v>
      </c>
      <c r="V209" s="29">
        <f>X209</f>
        <v>33756.36</v>
      </c>
      <c r="W209" s="28">
        <v>16878.18</v>
      </c>
      <c r="X209" s="28">
        <v>33756.36</v>
      </c>
      <c r="Y209" s="8">
        <f t="shared" si="99"/>
        <v>6751.2700000000041</v>
      </c>
      <c r="Z209" s="8">
        <f t="shared" si="100"/>
        <v>5626.0600000000013</v>
      </c>
      <c r="AA209" s="8">
        <f>O209+U209-X209+W209</f>
        <v>1125.2099999999991</v>
      </c>
      <c r="AB209" s="52"/>
      <c r="AC209" s="52"/>
      <c r="AD209" s="53"/>
    </row>
    <row r="210" spans="1:30" s="4" customFormat="1" ht="15.6" x14ac:dyDescent="0.25">
      <c r="A210" s="129"/>
      <c r="B210" s="106"/>
      <c r="C210" s="106"/>
      <c r="D210" s="106"/>
      <c r="E210" s="106"/>
      <c r="F210" s="106"/>
      <c r="G210" s="106"/>
      <c r="H210" s="106"/>
      <c r="I210" s="127"/>
      <c r="J210" s="106"/>
      <c r="K210" s="106"/>
      <c r="L210" s="106"/>
      <c r="M210" s="8">
        <f>N210+O210</f>
        <v>6751.27</v>
      </c>
      <c r="N210" s="8">
        <v>5626.06</v>
      </c>
      <c r="O210" s="8">
        <v>1125.21</v>
      </c>
      <c r="P210" s="132"/>
      <c r="Q210" s="82" t="s">
        <v>6</v>
      </c>
      <c r="R210" s="60"/>
      <c r="S210" s="28">
        <f>T210+U210</f>
        <v>0</v>
      </c>
      <c r="T210" s="28">
        <v>0</v>
      </c>
      <c r="U210" s="28">
        <v>0</v>
      </c>
      <c r="V210" s="29">
        <f>X210</f>
        <v>0</v>
      </c>
      <c r="W210" s="28">
        <v>0</v>
      </c>
      <c r="X210" s="28">
        <v>0</v>
      </c>
      <c r="Y210" s="8">
        <f t="shared" si="99"/>
        <v>6751.27</v>
      </c>
      <c r="Z210" s="8">
        <f t="shared" si="100"/>
        <v>5626.06</v>
      </c>
      <c r="AA210" s="8">
        <f>O210+U210-X210+W210</f>
        <v>1125.21</v>
      </c>
      <c r="AB210" s="52"/>
      <c r="AC210" s="52"/>
      <c r="AD210" s="53"/>
    </row>
    <row r="211" spans="1:30" s="4" customFormat="1" ht="15.6" x14ac:dyDescent="0.25">
      <c r="A211" s="129"/>
      <c r="B211" s="106"/>
      <c r="C211" s="106"/>
      <c r="D211" s="106"/>
      <c r="E211" s="106"/>
      <c r="F211" s="106"/>
      <c r="G211" s="106"/>
      <c r="H211" s="106"/>
      <c r="I211" s="127"/>
      <c r="J211" s="106"/>
      <c r="K211" s="106"/>
      <c r="L211" s="106"/>
      <c r="M211" s="8">
        <f>N211+O211</f>
        <v>6751.27</v>
      </c>
      <c r="N211" s="8">
        <v>5626.06</v>
      </c>
      <c r="O211" s="8">
        <v>1125.21</v>
      </c>
      <c r="P211" s="132"/>
      <c r="Q211" s="82" t="s">
        <v>7</v>
      </c>
      <c r="R211" s="60"/>
      <c r="S211" s="28">
        <f>T211+U211</f>
        <v>0</v>
      </c>
      <c r="T211" s="28">
        <v>0</v>
      </c>
      <c r="U211" s="28">
        <v>0</v>
      </c>
      <c r="V211" s="29">
        <f>X211</f>
        <v>0</v>
      </c>
      <c r="W211" s="28">
        <v>0</v>
      </c>
      <c r="X211" s="28">
        <v>0</v>
      </c>
      <c r="Y211" s="7">
        <f t="shared" si="99"/>
        <v>6751.27</v>
      </c>
      <c r="Z211" s="7">
        <f t="shared" si="100"/>
        <v>5626.06</v>
      </c>
      <c r="AA211" s="7">
        <f>O211+U211-X211+W211</f>
        <v>1125.21</v>
      </c>
      <c r="AB211" s="52"/>
      <c r="AC211" s="52"/>
      <c r="AD211" s="53"/>
    </row>
    <row r="212" spans="1:30" s="4" customFormat="1" ht="12.75" customHeight="1" x14ac:dyDescent="0.25">
      <c r="A212" s="129"/>
      <c r="B212" s="107"/>
      <c r="C212" s="107"/>
      <c r="D212" s="107"/>
      <c r="E212" s="107"/>
      <c r="F212" s="107"/>
      <c r="G212" s="107"/>
      <c r="H212" s="107"/>
      <c r="I212" s="128"/>
      <c r="J212" s="107"/>
      <c r="K212" s="107"/>
      <c r="L212" s="107"/>
      <c r="M212" s="117"/>
      <c r="N212" s="118"/>
      <c r="O212" s="119"/>
      <c r="P212" s="133"/>
      <c r="Q212" s="33" t="s">
        <v>3</v>
      </c>
      <c r="R212" s="62">
        <f>R211</f>
        <v>0</v>
      </c>
      <c r="S212" s="30">
        <f t="shared" ref="S212:X212" si="101">SUM(S208:S211)</f>
        <v>67512.72</v>
      </c>
      <c r="T212" s="30">
        <f t="shared" si="101"/>
        <v>33756.36</v>
      </c>
      <c r="U212" s="30">
        <f t="shared" si="101"/>
        <v>33756.36</v>
      </c>
      <c r="V212" s="30">
        <f t="shared" si="101"/>
        <v>63011.869999999995</v>
      </c>
      <c r="W212" s="30">
        <f t="shared" si="101"/>
        <v>33756.36</v>
      </c>
      <c r="X212" s="30">
        <f t="shared" si="101"/>
        <v>63011.869999999995</v>
      </c>
      <c r="Y212" s="117"/>
      <c r="Z212" s="118"/>
      <c r="AA212" s="119"/>
      <c r="AB212" s="52"/>
      <c r="AC212" s="52"/>
      <c r="AD212" s="53"/>
    </row>
    <row r="213" spans="1:30" s="4" customFormat="1" ht="15.75" customHeight="1" x14ac:dyDescent="0.25">
      <c r="A213" s="129">
        <v>39</v>
      </c>
      <c r="B213" s="103" t="s">
        <v>9</v>
      </c>
      <c r="C213" s="103" t="s">
        <v>408</v>
      </c>
      <c r="D213" s="103" t="s">
        <v>410</v>
      </c>
      <c r="E213" s="103" t="s">
        <v>59</v>
      </c>
      <c r="F213" s="103"/>
      <c r="G213" s="103" t="s">
        <v>409</v>
      </c>
      <c r="H213" s="125" t="s">
        <v>30</v>
      </c>
      <c r="I213" s="126">
        <v>4.5999999999999996</v>
      </c>
      <c r="J213" s="103">
        <v>13.57</v>
      </c>
      <c r="K213" s="130">
        <v>45607</v>
      </c>
      <c r="L213" s="130">
        <v>45940</v>
      </c>
      <c r="M213" s="8">
        <f>N213+O213</f>
        <v>-4.75</v>
      </c>
      <c r="N213" s="8">
        <v>31.22</v>
      </c>
      <c r="O213" s="8">
        <v>-35.97</v>
      </c>
      <c r="P213" s="131" t="s">
        <v>63</v>
      </c>
      <c r="Q213" s="82" t="s">
        <v>4</v>
      </c>
      <c r="R213" s="61"/>
      <c r="S213" s="28">
        <f>T213+U213</f>
        <v>187.29</v>
      </c>
      <c r="T213" s="28">
        <v>93.66</v>
      </c>
      <c r="U213" s="28">
        <v>93.63</v>
      </c>
      <c r="V213" s="29">
        <f>X213</f>
        <v>192.9</v>
      </c>
      <c r="W213" s="28">
        <v>93.66</v>
      </c>
      <c r="X213" s="28">
        <v>192.9</v>
      </c>
      <c r="Y213" s="8">
        <f t="shared" ref="Y213:Y216" si="102">M213+S213-V213</f>
        <v>-10.360000000000014</v>
      </c>
      <c r="Z213" s="8">
        <f t="shared" ref="Z213:Z216" si="103">N213+T213-W213</f>
        <v>31.22</v>
      </c>
      <c r="AA213" s="8">
        <f>O213+U213-X213+W213</f>
        <v>-41.580000000000013</v>
      </c>
      <c r="AB213" s="52"/>
      <c r="AC213" s="52"/>
      <c r="AD213" s="53"/>
    </row>
    <row r="214" spans="1:30" s="4" customFormat="1" ht="15.6" x14ac:dyDescent="0.25">
      <c r="A214" s="129"/>
      <c r="B214" s="106"/>
      <c r="C214" s="106"/>
      <c r="D214" s="106"/>
      <c r="E214" s="106"/>
      <c r="F214" s="106"/>
      <c r="G214" s="106"/>
      <c r="H214" s="106"/>
      <c r="I214" s="127"/>
      <c r="J214" s="106"/>
      <c r="K214" s="106"/>
      <c r="L214" s="106"/>
      <c r="M214" s="8">
        <f>N214+O214</f>
        <v>-4.75</v>
      </c>
      <c r="N214" s="8">
        <v>31.22</v>
      </c>
      <c r="O214" s="8">
        <v>-35.97</v>
      </c>
      <c r="P214" s="132"/>
      <c r="Q214" s="82" t="s">
        <v>5</v>
      </c>
      <c r="R214" s="60"/>
      <c r="S214" s="28">
        <f>T214+U214</f>
        <v>187.29</v>
      </c>
      <c r="T214" s="28">
        <v>93.66</v>
      </c>
      <c r="U214" s="28">
        <v>93.63</v>
      </c>
      <c r="V214" s="29">
        <f>X214</f>
        <v>253.3</v>
      </c>
      <c r="W214" s="28">
        <v>93.66</v>
      </c>
      <c r="X214" s="28">
        <v>253.3</v>
      </c>
      <c r="Y214" s="8">
        <f t="shared" si="102"/>
        <v>-70.760000000000019</v>
      </c>
      <c r="Z214" s="8">
        <f t="shared" si="103"/>
        <v>31.22</v>
      </c>
      <c r="AA214" s="8">
        <f>O214+U214-X214+W214</f>
        <v>-101.98000000000002</v>
      </c>
      <c r="AB214" s="52"/>
      <c r="AC214" s="52"/>
      <c r="AD214" s="53"/>
    </row>
    <row r="215" spans="1:30" s="4" customFormat="1" ht="15.6" x14ac:dyDescent="0.25">
      <c r="A215" s="129"/>
      <c r="B215" s="106"/>
      <c r="C215" s="106"/>
      <c r="D215" s="106"/>
      <c r="E215" s="106"/>
      <c r="F215" s="106"/>
      <c r="G215" s="106"/>
      <c r="H215" s="106"/>
      <c r="I215" s="127"/>
      <c r="J215" s="106"/>
      <c r="K215" s="106"/>
      <c r="L215" s="106"/>
      <c r="M215" s="8">
        <f>N215+O215</f>
        <v>-4.75</v>
      </c>
      <c r="N215" s="8">
        <v>31.22</v>
      </c>
      <c r="O215" s="8">
        <v>-35.97</v>
      </c>
      <c r="P215" s="132"/>
      <c r="Q215" s="82" t="s">
        <v>6</v>
      </c>
      <c r="R215" s="60"/>
      <c r="S215" s="28">
        <f>T215+U215</f>
        <v>0</v>
      </c>
      <c r="T215" s="28">
        <v>0</v>
      </c>
      <c r="U215" s="28">
        <v>0</v>
      </c>
      <c r="V215" s="29">
        <f>X215</f>
        <v>0</v>
      </c>
      <c r="W215" s="28">
        <v>0</v>
      </c>
      <c r="X215" s="28">
        <v>0</v>
      </c>
      <c r="Y215" s="8">
        <f t="shared" si="102"/>
        <v>-4.75</v>
      </c>
      <c r="Z215" s="8">
        <f t="shared" si="103"/>
        <v>31.22</v>
      </c>
      <c r="AA215" s="8">
        <f>O215+U215-X215+W215</f>
        <v>-35.97</v>
      </c>
      <c r="AB215" s="52"/>
      <c r="AC215" s="52"/>
      <c r="AD215" s="53"/>
    </row>
    <row r="216" spans="1:30" s="4" customFormat="1" ht="15.6" x14ac:dyDescent="0.25">
      <c r="A216" s="129"/>
      <c r="B216" s="106"/>
      <c r="C216" s="106"/>
      <c r="D216" s="106"/>
      <c r="E216" s="106"/>
      <c r="F216" s="106"/>
      <c r="G216" s="106"/>
      <c r="H216" s="106"/>
      <c r="I216" s="127"/>
      <c r="J216" s="106"/>
      <c r="K216" s="106"/>
      <c r="L216" s="106"/>
      <c r="M216" s="8">
        <f>N216+O216</f>
        <v>-4.75</v>
      </c>
      <c r="N216" s="8">
        <v>31.22</v>
      </c>
      <c r="O216" s="8">
        <v>-35.97</v>
      </c>
      <c r="P216" s="132"/>
      <c r="Q216" s="82" t="s">
        <v>7</v>
      </c>
      <c r="R216" s="60"/>
      <c r="S216" s="28">
        <f>T216+U216</f>
        <v>0</v>
      </c>
      <c r="T216" s="28">
        <v>0</v>
      </c>
      <c r="U216" s="28">
        <v>0</v>
      </c>
      <c r="V216" s="29">
        <f>X216</f>
        <v>0</v>
      </c>
      <c r="W216" s="28">
        <v>0</v>
      </c>
      <c r="X216" s="28">
        <v>0</v>
      </c>
      <c r="Y216" s="7">
        <f t="shared" si="102"/>
        <v>-4.75</v>
      </c>
      <c r="Z216" s="7">
        <f t="shared" si="103"/>
        <v>31.22</v>
      </c>
      <c r="AA216" s="7">
        <f>O216+U216-X216+W216</f>
        <v>-35.97</v>
      </c>
      <c r="AB216" s="52"/>
      <c r="AC216" s="52"/>
      <c r="AD216" s="53"/>
    </row>
    <row r="217" spans="1:30" s="4" customFormat="1" ht="12.75" customHeight="1" x14ac:dyDescent="0.25">
      <c r="A217" s="129"/>
      <c r="B217" s="107"/>
      <c r="C217" s="107"/>
      <c r="D217" s="107"/>
      <c r="E217" s="107"/>
      <c r="F217" s="107"/>
      <c r="G217" s="107"/>
      <c r="H217" s="107"/>
      <c r="I217" s="128"/>
      <c r="J217" s="107"/>
      <c r="K217" s="107"/>
      <c r="L217" s="107"/>
      <c r="M217" s="117"/>
      <c r="N217" s="118"/>
      <c r="O217" s="119"/>
      <c r="P217" s="133"/>
      <c r="Q217" s="33" t="s">
        <v>3</v>
      </c>
      <c r="R217" s="62">
        <f>R216</f>
        <v>0</v>
      </c>
      <c r="S217" s="30">
        <f t="shared" ref="S217:X217" si="104">SUM(S213:S216)</f>
        <v>374.58</v>
      </c>
      <c r="T217" s="30">
        <f t="shared" si="104"/>
        <v>187.32</v>
      </c>
      <c r="U217" s="30">
        <f t="shared" si="104"/>
        <v>187.26</v>
      </c>
      <c r="V217" s="30">
        <f t="shared" si="104"/>
        <v>446.20000000000005</v>
      </c>
      <c r="W217" s="30">
        <f t="shared" si="104"/>
        <v>187.32</v>
      </c>
      <c r="X217" s="30">
        <f t="shared" si="104"/>
        <v>446.20000000000005</v>
      </c>
      <c r="Y217" s="117"/>
      <c r="Z217" s="118"/>
      <c r="AA217" s="119"/>
      <c r="AB217" s="52"/>
      <c r="AC217" s="52"/>
      <c r="AD217" s="53"/>
    </row>
    <row r="218" spans="1:30" s="4" customFormat="1" ht="15.75" customHeight="1" x14ac:dyDescent="0.25">
      <c r="A218" s="129">
        <v>40</v>
      </c>
      <c r="B218" s="103" t="s">
        <v>9</v>
      </c>
      <c r="C218" s="103" t="s">
        <v>477</v>
      </c>
      <c r="D218" s="103" t="s">
        <v>478</v>
      </c>
      <c r="E218" s="103" t="s">
        <v>59</v>
      </c>
      <c r="F218" s="103">
        <v>290</v>
      </c>
      <c r="G218" s="103" t="s">
        <v>479</v>
      </c>
      <c r="H218" s="125" t="s">
        <v>30</v>
      </c>
      <c r="I218" s="126">
        <v>11</v>
      </c>
      <c r="J218" s="103">
        <v>12.44</v>
      </c>
      <c r="K218" s="130">
        <v>45828</v>
      </c>
      <c r="L218" s="130">
        <v>46161</v>
      </c>
      <c r="M218" s="8">
        <f>N218+O218</f>
        <v>0</v>
      </c>
      <c r="N218" s="8">
        <v>0</v>
      </c>
      <c r="O218" s="8">
        <v>0</v>
      </c>
      <c r="P218" s="131" t="s">
        <v>63</v>
      </c>
      <c r="Q218" s="93" t="s">
        <v>4</v>
      </c>
      <c r="R218" s="61"/>
      <c r="S218" s="28">
        <f>T218+U218</f>
        <v>0</v>
      </c>
      <c r="T218" s="28">
        <v>0</v>
      </c>
      <c r="U218" s="28">
        <v>0</v>
      </c>
      <c r="V218" s="29">
        <f>X218</f>
        <v>0</v>
      </c>
      <c r="W218" s="28">
        <v>0</v>
      </c>
      <c r="X218" s="28">
        <v>0</v>
      </c>
      <c r="Y218" s="8">
        <f t="shared" ref="Y218:Y221" si="105">M218+S218-V218</f>
        <v>0</v>
      </c>
      <c r="Z218" s="8">
        <f t="shared" ref="Z218:Z221" si="106">N218+T218-W218</f>
        <v>0</v>
      </c>
      <c r="AA218" s="8">
        <f>O218+U218-X218+W218</f>
        <v>0</v>
      </c>
      <c r="AB218" s="52"/>
      <c r="AC218" s="52"/>
      <c r="AD218" s="53"/>
    </row>
    <row r="219" spans="1:30" s="4" customFormat="1" ht="15.6" x14ac:dyDescent="0.25">
      <c r="A219" s="129"/>
      <c r="B219" s="106"/>
      <c r="C219" s="106"/>
      <c r="D219" s="106"/>
      <c r="E219" s="106"/>
      <c r="F219" s="106"/>
      <c r="G219" s="106"/>
      <c r="H219" s="106"/>
      <c r="I219" s="127"/>
      <c r="J219" s="106"/>
      <c r="K219" s="106"/>
      <c r="L219" s="106"/>
      <c r="M219" s="8">
        <f>N219+O219</f>
        <v>0</v>
      </c>
      <c r="N219" s="8">
        <v>0</v>
      </c>
      <c r="O219" s="8">
        <v>0</v>
      </c>
      <c r="P219" s="132"/>
      <c r="Q219" s="93" t="s">
        <v>5</v>
      </c>
      <c r="R219" s="60"/>
      <c r="S219" s="28">
        <f>T219+U219</f>
        <v>50.18</v>
      </c>
      <c r="T219" s="28">
        <v>25.09</v>
      </c>
      <c r="U219" s="28">
        <v>25.09</v>
      </c>
      <c r="V219" s="29">
        <f>X219</f>
        <v>460.75</v>
      </c>
      <c r="W219" s="28">
        <v>0</v>
      </c>
      <c r="X219" s="28">
        <v>460.75</v>
      </c>
      <c r="Y219" s="8">
        <f t="shared" si="105"/>
        <v>-410.57</v>
      </c>
      <c r="Z219" s="8">
        <f t="shared" si="106"/>
        <v>25.09</v>
      </c>
      <c r="AA219" s="8">
        <f>O219+U219-X219+W219</f>
        <v>-435.66</v>
      </c>
      <c r="AB219" s="52"/>
      <c r="AC219" s="52"/>
      <c r="AD219" s="53"/>
    </row>
    <row r="220" spans="1:30" s="4" customFormat="1" ht="15.6" x14ac:dyDescent="0.25">
      <c r="A220" s="129"/>
      <c r="B220" s="106"/>
      <c r="C220" s="106"/>
      <c r="D220" s="106"/>
      <c r="E220" s="106"/>
      <c r="F220" s="106"/>
      <c r="G220" s="106"/>
      <c r="H220" s="106"/>
      <c r="I220" s="127"/>
      <c r="J220" s="106"/>
      <c r="K220" s="106"/>
      <c r="L220" s="106"/>
      <c r="M220" s="8">
        <f>N220+O220</f>
        <v>0</v>
      </c>
      <c r="N220" s="8">
        <v>0</v>
      </c>
      <c r="O220" s="8">
        <v>0</v>
      </c>
      <c r="P220" s="132"/>
      <c r="Q220" s="93" t="s">
        <v>6</v>
      </c>
      <c r="R220" s="60"/>
      <c r="S220" s="28">
        <f>T220+U220</f>
        <v>0</v>
      </c>
      <c r="T220" s="28">
        <v>0</v>
      </c>
      <c r="U220" s="28">
        <v>0</v>
      </c>
      <c r="V220" s="29">
        <f>X220</f>
        <v>0</v>
      </c>
      <c r="W220" s="28">
        <v>0</v>
      </c>
      <c r="X220" s="28">
        <v>0</v>
      </c>
      <c r="Y220" s="8">
        <f t="shared" si="105"/>
        <v>0</v>
      </c>
      <c r="Z220" s="8">
        <f t="shared" si="106"/>
        <v>0</v>
      </c>
      <c r="AA220" s="8">
        <f>O220+U220-X220+W220</f>
        <v>0</v>
      </c>
      <c r="AB220" s="52"/>
      <c r="AC220" s="52"/>
      <c r="AD220" s="53"/>
    </row>
    <row r="221" spans="1:30" s="4" customFormat="1" ht="15.6" x14ac:dyDescent="0.25">
      <c r="A221" s="129"/>
      <c r="B221" s="106"/>
      <c r="C221" s="106"/>
      <c r="D221" s="106"/>
      <c r="E221" s="106"/>
      <c r="F221" s="106"/>
      <c r="G221" s="106"/>
      <c r="H221" s="106"/>
      <c r="I221" s="127"/>
      <c r="J221" s="106"/>
      <c r="K221" s="106"/>
      <c r="L221" s="106"/>
      <c r="M221" s="8">
        <f>N221+O221</f>
        <v>0</v>
      </c>
      <c r="N221" s="8">
        <v>0</v>
      </c>
      <c r="O221" s="8">
        <v>0</v>
      </c>
      <c r="P221" s="132"/>
      <c r="Q221" s="93" t="s">
        <v>7</v>
      </c>
      <c r="R221" s="60"/>
      <c r="S221" s="28">
        <f>T221+U221</f>
        <v>0</v>
      </c>
      <c r="T221" s="28">
        <v>0</v>
      </c>
      <c r="U221" s="28">
        <v>0</v>
      </c>
      <c r="V221" s="29">
        <f>X221</f>
        <v>0</v>
      </c>
      <c r="W221" s="28">
        <v>0</v>
      </c>
      <c r="X221" s="28">
        <v>0</v>
      </c>
      <c r="Y221" s="7">
        <f t="shared" si="105"/>
        <v>0</v>
      </c>
      <c r="Z221" s="7">
        <f t="shared" si="106"/>
        <v>0</v>
      </c>
      <c r="AA221" s="7">
        <f>O221+U221-X221+W221</f>
        <v>0</v>
      </c>
      <c r="AB221" s="52"/>
      <c r="AC221" s="52"/>
      <c r="AD221" s="53"/>
    </row>
    <row r="222" spans="1:30" s="4" customFormat="1" ht="12.75" customHeight="1" x14ac:dyDescent="0.25">
      <c r="A222" s="129"/>
      <c r="B222" s="107"/>
      <c r="C222" s="107"/>
      <c r="D222" s="107"/>
      <c r="E222" s="107"/>
      <c r="F222" s="107"/>
      <c r="G222" s="107"/>
      <c r="H222" s="107"/>
      <c r="I222" s="128"/>
      <c r="J222" s="107"/>
      <c r="K222" s="107"/>
      <c r="L222" s="107"/>
      <c r="M222" s="117"/>
      <c r="N222" s="118"/>
      <c r="O222" s="119"/>
      <c r="P222" s="133"/>
      <c r="Q222" s="33" t="s">
        <v>3</v>
      </c>
      <c r="R222" s="62">
        <f>R221</f>
        <v>0</v>
      </c>
      <c r="S222" s="30">
        <f t="shared" ref="S222:X222" si="107">SUM(S218:S221)</f>
        <v>50.18</v>
      </c>
      <c r="T222" s="30">
        <f t="shared" si="107"/>
        <v>25.09</v>
      </c>
      <c r="U222" s="30">
        <f t="shared" si="107"/>
        <v>25.09</v>
      </c>
      <c r="V222" s="30">
        <f t="shared" si="107"/>
        <v>460.75</v>
      </c>
      <c r="W222" s="30">
        <f t="shared" si="107"/>
        <v>0</v>
      </c>
      <c r="X222" s="30">
        <f t="shared" si="107"/>
        <v>460.75</v>
      </c>
      <c r="Y222" s="117"/>
      <c r="Z222" s="118"/>
      <c r="AA222" s="119"/>
      <c r="AB222" s="52"/>
      <c r="AC222" s="52"/>
      <c r="AD222" s="53"/>
    </row>
    <row r="223" spans="1:30" s="4" customFormat="1" ht="15.75" customHeight="1" x14ac:dyDescent="0.25">
      <c r="A223" s="223" t="s">
        <v>159</v>
      </c>
      <c r="B223" s="237" t="s">
        <v>286</v>
      </c>
      <c r="C223" s="238"/>
      <c r="D223" s="238"/>
      <c r="E223" s="238"/>
      <c r="F223" s="238"/>
      <c r="G223" s="238"/>
      <c r="H223" s="238"/>
      <c r="I223" s="238"/>
      <c r="J223" s="238"/>
      <c r="K223" s="238"/>
      <c r="L223" s="239"/>
      <c r="M223" s="7">
        <f>N223+O223</f>
        <v>0</v>
      </c>
      <c r="N223" s="30">
        <f>N228</f>
        <v>814.93</v>
      </c>
      <c r="O223" s="30">
        <f>O228</f>
        <v>-814.93</v>
      </c>
      <c r="P223" s="163"/>
      <c r="Q223" s="48" t="s">
        <v>4</v>
      </c>
      <c r="R223" s="12"/>
      <c r="S223" s="30">
        <f t="shared" ref="S223:S231" si="108">T223+U223</f>
        <v>4889.58</v>
      </c>
      <c r="T223" s="30">
        <f t="shared" ref="T223:U227" si="109">T228</f>
        <v>2444.79</v>
      </c>
      <c r="U223" s="30">
        <f t="shared" si="109"/>
        <v>2444.79</v>
      </c>
      <c r="V223" s="50">
        <f>X223</f>
        <v>6519.44</v>
      </c>
      <c r="W223" s="30">
        <f>W228</f>
        <v>2444.79</v>
      </c>
      <c r="X223" s="30">
        <f>X228</f>
        <v>6519.44</v>
      </c>
      <c r="Y223" s="7">
        <f t="shared" ref="Y223:Z226" si="110">M223+S223-V223</f>
        <v>-1629.8599999999997</v>
      </c>
      <c r="Z223" s="7">
        <f t="shared" si="110"/>
        <v>814.92999999999984</v>
      </c>
      <c r="AA223" s="7">
        <f>O223+U223-X223+W223</f>
        <v>-2444.79</v>
      </c>
      <c r="AB223" s="3"/>
      <c r="AC223" s="3"/>
      <c r="AD223" s="20"/>
    </row>
    <row r="224" spans="1:30" s="4" customFormat="1" ht="15.6" x14ac:dyDescent="0.25">
      <c r="A224" s="224"/>
      <c r="B224" s="240"/>
      <c r="C224" s="241"/>
      <c r="D224" s="241"/>
      <c r="E224" s="241"/>
      <c r="F224" s="241"/>
      <c r="G224" s="241"/>
      <c r="H224" s="241"/>
      <c r="I224" s="241"/>
      <c r="J224" s="241"/>
      <c r="K224" s="241"/>
      <c r="L224" s="242"/>
      <c r="M224" s="7">
        <f>N224+O224</f>
        <v>0</v>
      </c>
      <c r="N224" s="30">
        <f t="shared" ref="N224:O226" si="111">N229</f>
        <v>814.93</v>
      </c>
      <c r="O224" s="30">
        <f t="shared" si="111"/>
        <v>-814.93</v>
      </c>
      <c r="P224" s="164"/>
      <c r="Q224" s="48" t="s">
        <v>5</v>
      </c>
      <c r="R224" s="12"/>
      <c r="S224" s="30">
        <f t="shared" si="108"/>
        <v>4889.58</v>
      </c>
      <c r="T224" s="30">
        <f t="shared" si="109"/>
        <v>2444.79</v>
      </c>
      <c r="U224" s="30">
        <f t="shared" si="109"/>
        <v>2444.79</v>
      </c>
      <c r="V224" s="50">
        <f>X224</f>
        <v>5</v>
      </c>
      <c r="W224" s="30">
        <f t="shared" ref="W224:X226" si="112">W229</f>
        <v>2444.79</v>
      </c>
      <c r="X224" s="30">
        <f t="shared" si="112"/>
        <v>5</v>
      </c>
      <c r="Y224" s="7">
        <f t="shared" si="110"/>
        <v>4884.58</v>
      </c>
      <c r="Z224" s="7">
        <f t="shared" si="110"/>
        <v>814.92999999999984</v>
      </c>
      <c r="AA224" s="7">
        <f>O224+U224-X224+W224</f>
        <v>4069.65</v>
      </c>
      <c r="AB224" s="3"/>
      <c r="AC224" s="3"/>
      <c r="AD224" s="20"/>
    </row>
    <row r="225" spans="1:30" s="4" customFormat="1" ht="15.6" x14ac:dyDescent="0.25">
      <c r="A225" s="224"/>
      <c r="B225" s="240"/>
      <c r="C225" s="241"/>
      <c r="D225" s="241"/>
      <c r="E225" s="241"/>
      <c r="F225" s="241"/>
      <c r="G225" s="241"/>
      <c r="H225" s="241"/>
      <c r="I225" s="241"/>
      <c r="J225" s="241"/>
      <c r="K225" s="241"/>
      <c r="L225" s="242"/>
      <c r="M225" s="7">
        <f>N225+O225</f>
        <v>0</v>
      </c>
      <c r="N225" s="30">
        <f t="shared" si="111"/>
        <v>814.93</v>
      </c>
      <c r="O225" s="30">
        <f t="shared" si="111"/>
        <v>-814.93</v>
      </c>
      <c r="P225" s="164"/>
      <c r="Q225" s="48" t="s">
        <v>6</v>
      </c>
      <c r="R225" s="12"/>
      <c r="S225" s="30">
        <f t="shared" si="108"/>
        <v>0</v>
      </c>
      <c r="T225" s="30">
        <f t="shared" si="109"/>
        <v>0</v>
      </c>
      <c r="U225" s="30">
        <f t="shared" si="109"/>
        <v>0</v>
      </c>
      <c r="V225" s="50">
        <f>X225</f>
        <v>0</v>
      </c>
      <c r="W225" s="30">
        <f t="shared" si="112"/>
        <v>0</v>
      </c>
      <c r="X225" s="30">
        <f t="shared" si="112"/>
        <v>0</v>
      </c>
      <c r="Y225" s="7">
        <f t="shared" si="110"/>
        <v>0</v>
      </c>
      <c r="Z225" s="7">
        <f t="shared" si="110"/>
        <v>814.93</v>
      </c>
      <c r="AA225" s="7">
        <f>O225+U225-X225+W225</f>
        <v>-814.93</v>
      </c>
      <c r="AB225" s="3"/>
      <c r="AC225" s="3"/>
      <c r="AD225" s="20"/>
    </row>
    <row r="226" spans="1:30" s="4" customFormat="1" ht="15.6" x14ac:dyDescent="0.25">
      <c r="A226" s="224"/>
      <c r="B226" s="240"/>
      <c r="C226" s="241"/>
      <c r="D226" s="241"/>
      <c r="E226" s="241"/>
      <c r="F226" s="241"/>
      <c r="G226" s="241"/>
      <c r="H226" s="241"/>
      <c r="I226" s="241"/>
      <c r="J226" s="241"/>
      <c r="K226" s="241"/>
      <c r="L226" s="242"/>
      <c r="M226" s="7">
        <f>N226+O226</f>
        <v>0</v>
      </c>
      <c r="N226" s="30">
        <f t="shared" si="111"/>
        <v>814.93</v>
      </c>
      <c r="O226" s="30">
        <f t="shared" si="111"/>
        <v>-814.93</v>
      </c>
      <c r="P226" s="164"/>
      <c r="Q226" s="48" t="s">
        <v>7</v>
      </c>
      <c r="R226" s="12"/>
      <c r="S226" s="30">
        <f t="shared" si="108"/>
        <v>0</v>
      </c>
      <c r="T226" s="30">
        <f t="shared" si="109"/>
        <v>0</v>
      </c>
      <c r="U226" s="30">
        <f t="shared" si="109"/>
        <v>0</v>
      </c>
      <c r="V226" s="50">
        <f>X226</f>
        <v>0</v>
      </c>
      <c r="W226" s="30">
        <f t="shared" si="112"/>
        <v>0</v>
      </c>
      <c r="X226" s="30">
        <f t="shared" si="112"/>
        <v>0</v>
      </c>
      <c r="Y226" s="7">
        <f t="shared" si="110"/>
        <v>0</v>
      </c>
      <c r="Z226" s="7">
        <f t="shared" si="110"/>
        <v>814.93</v>
      </c>
      <c r="AA226" s="7">
        <f>O226+U226-X226+W226</f>
        <v>-814.93</v>
      </c>
      <c r="AB226" s="3"/>
      <c r="AC226" s="3"/>
      <c r="AD226" s="20"/>
    </row>
    <row r="227" spans="1:30" s="4" customFormat="1" ht="12.75" customHeight="1" x14ac:dyDescent="0.25">
      <c r="A227" s="225"/>
      <c r="B227" s="243"/>
      <c r="C227" s="244"/>
      <c r="D227" s="244"/>
      <c r="E227" s="244"/>
      <c r="F227" s="244"/>
      <c r="G227" s="244"/>
      <c r="H227" s="244"/>
      <c r="I227" s="244"/>
      <c r="J227" s="244"/>
      <c r="K227" s="244"/>
      <c r="L227" s="245"/>
      <c r="M227" s="183"/>
      <c r="N227" s="184"/>
      <c r="O227" s="185"/>
      <c r="P227" s="165"/>
      <c r="Q227" s="48" t="s">
        <v>3</v>
      </c>
      <c r="R227" s="12"/>
      <c r="S227" s="30">
        <f t="shared" si="108"/>
        <v>9779.16</v>
      </c>
      <c r="T227" s="30">
        <f t="shared" si="109"/>
        <v>4889.58</v>
      </c>
      <c r="U227" s="30">
        <f t="shared" si="109"/>
        <v>4889.58</v>
      </c>
      <c r="V227" s="30">
        <f>SUM(V223:V226)</f>
        <v>6524.44</v>
      </c>
      <c r="W227" s="30">
        <f t="shared" ref="W227" si="113">W232</f>
        <v>4889.58</v>
      </c>
      <c r="X227" s="30">
        <f>X232</f>
        <v>6524.44</v>
      </c>
      <c r="Y227" s="246"/>
      <c r="Z227" s="247"/>
      <c r="AA227" s="248"/>
      <c r="AB227" s="3"/>
      <c r="AC227" s="3"/>
      <c r="AD227" s="20"/>
    </row>
    <row r="228" spans="1:30" ht="15.6" x14ac:dyDescent="0.3">
      <c r="A228" s="129">
        <v>1</v>
      </c>
      <c r="B228" s="138" t="s">
        <v>168</v>
      </c>
      <c r="C228" s="98" t="s">
        <v>108</v>
      </c>
      <c r="D228" s="103" t="s">
        <v>369</v>
      </c>
      <c r="E228" s="98" t="s">
        <v>301</v>
      </c>
      <c r="F228" s="208"/>
      <c r="G228" s="98" t="s">
        <v>106</v>
      </c>
      <c r="H228" s="98" t="s">
        <v>109</v>
      </c>
      <c r="I228" s="129">
        <v>32.299999999999997</v>
      </c>
      <c r="J228" s="129">
        <v>50.46</v>
      </c>
      <c r="K228" s="130">
        <v>45627</v>
      </c>
      <c r="L228" s="130">
        <v>45991</v>
      </c>
      <c r="M228" s="9">
        <f>N228+O228</f>
        <v>0</v>
      </c>
      <c r="N228" s="9">
        <v>814.93</v>
      </c>
      <c r="O228" s="9">
        <v>-814.93</v>
      </c>
      <c r="P228" s="142" t="s">
        <v>107</v>
      </c>
      <c r="Q228" s="67" t="s">
        <v>4</v>
      </c>
      <c r="R228" s="68">
        <f>S228+T228</f>
        <v>7334.37</v>
      </c>
      <c r="S228" s="28">
        <f t="shared" si="108"/>
        <v>4889.58</v>
      </c>
      <c r="T228" s="28">
        <v>2444.79</v>
      </c>
      <c r="U228" s="28">
        <v>2444.79</v>
      </c>
      <c r="V228" s="29">
        <f>X228</f>
        <v>6519.44</v>
      </c>
      <c r="W228" s="28">
        <v>2444.79</v>
      </c>
      <c r="X228" s="28">
        <v>6519.44</v>
      </c>
      <c r="Y228" s="8">
        <f t="shared" ref="Y228:Z231" si="114">M228+S228-V228</f>
        <v>-1629.8599999999997</v>
      </c>
      <c r="Z228" s="8">
        <f t="shared" si="114"/>
        <v>814.92999999999984</v>
      </c>
      <c r="AA228" s="8">
        <f>O228+U228-X228+W228</f>
        <v>-2444.79</v>
      </c>
      <c r="AB228" s="69" t="s">
        <v>110</v>
      </c>
      <c r="AC228" s="42"/>
      <c r="AD228" s="70"/>
    </row>
    <row r="229" spans="1:30" ht="15.6" x14ac:dyDescent="0.3">
      <c r="A229" s="129"/>
      <c r="B229" s="138"/>
      <c r="C229" s="98"/>
      <c r="D229" s="106"/>
      <c r="E229" s="98"/>
      <c r="F229" s="208"/>
      <c r="G229" s="98"/>
      <c r="H229" s="98"/>
      <c r="I229" s="129"/>
      <c r="J229" s="129"/>
      <c r="K229" s="249"/>
      <c r="L229" s="249"/>
      <c r="M229" s="8">
        <f>N229+O229</f>
        <v>0</v>
      </c>
      <c r="N229" s="9">
        <v>814.93</v>
      </c>
      <c r="O229" s="9">
        <v>-814.93</v>
      </c>
      <c r="P229" s="142"/>
      <c r="Q229" s="67" t="s">
        <v>5</v>
      </c>
      <c r="R229" s="68">
        <f>S229+T229</f>
        <v>7334.37</v>
      </c>
      <c r="S229" s="28">
        <f t="shared" si="108"/>
        <v>4889.58</v>
      </c>
      <c r="T229" s="28">
        <v>2444.79</v>
      </c>
      <c r="U229" s="28">
        <v>2444.79</v>
      </c>
      <c r="V229" s="29">
        <f>X229</f>
        <v>5</v>
      </c>
      <c r="W229" s="28">
        <v>2444.79</v>
      </c>
      <c r="X229" s="28">
        <v>5</v>
      </c>
      <c r="Y229" s="8">
        <f t="shared" si="114"/>
        <v>4884.58</v>
      </c>
      <c r="Z229" s="8">
        <f t="shared" si="114"/>
        <v>814.92999999999984</v>
      </c>
      <c r="AA229" s="8">
        <f>O229+U229-X229+W229</f>
        <v>4069.65</v>
      </c>
      <c r="AB229" s="69"/>
      <c r="AC229" s="42"/>
      <c r="AD229" s="70"/>
    </row>
    <row r="230" spans="1:30" ht="15.6" x14ac:dyDescent="0.3">
      <c r="A230" s="129"/>
      <c r="B230" s="138"/>
      <c r="C230" s="98"/>
      <c r="D230" s="106"/>
      <c r="E230" s="98"/>
      <c r="F230" s="208"/>
      <c r="G230" s="98"/>
      <c r="H230" s="98"/>
      <c r="I230" s="129"/>
      <c r="J230" s="129"/>
      <c r="K230" s="249"/>
      <c r="L230" s="249"/>
      <c r="M230" s="8">
        <f>N230+O230</f>
        <v>0</v>
      </c>
      <c r="N230" s="9">
        <v>814.93</v>
      </c>
      <c r="O230" s="9">
        <v>-814.93</v>
      </c>
      <c r="P230" s="142"/>
      <c r="Q230" s="67" t="s">
        <v>6</v>
      </c>
      <c r="R230" s="68">
        <f>S230+T230</f>
        <v>0</v>
      </c>
      <c r="S230" s="28">
        <f t="shared" si="108"/>
        <v>0</v>
      </c>
      <c r="T230" s="28">
        <v>0</v>
      </c>
      <c r="U230" s="28">
        <v>0</v>
      </c>
      <c r="V230" s="29">
        <f>X230</f>
        <v>0</v>
      </c>
      <c r="W230" s="28">
        <v>0</v>
      </c>
      <c r="X230" s="28">
        <v>0</v>
      </c>
      <c r="Y230" s="8">
        <f t="shared" si="114"/>
        <v>0</v>
      </c>
      <c r="Z230" s="8">
        <f t="shared" si="114"/>
        <v>814.93</v>
      </c>
      <c r="AA230" s="8">
        <f>O230+U230-X230+W230</f>
        <v>-814.93</v>
      </c>
      <c r="AB230" s="69"/>
      <c r="AC230" s="42"/>
      <c r="AD230" s="70"/>
    </row>
    <row r="231" spans="1:30" ht="15.6" x14ac:dyDescent="0.3">
      <c r="A231" s="129"/>
      <c r="B231" s="138"/>
      <c r="C231" s="98"/>
      <c r="D231" s="106"/>
      <c r="E231" s="98"/>
      <c r="F231" s="208"/>
      <c r="G231" s="98"/>
      <c r="H231" s="98"/>
      <c r="I231" s="129"/>
      <c r="J231" s="129"/>
      <c r="K231" s="249"/>
      <c r="L231" s="249"/>
      <c r="M231" s="8">
        <f>N231+O231</f>
        <v>0</v>
      </c>
      <c r="N231" s="9">
        <v>814.93</v>
      </c>
      <c r="O231" s="9">
        <v>-814.93</v>
      </c>
      <c r="P231" s="142"/>
      <c r="Q231" s="67" t="s">
        <v>7</v>
      </c>
      <c r="R231" s="68">
        <f>S231+T231</f>
        <v>0</v>
      </c>
      <c r="S231" s="28">
        <f t="shared" si="108"/>
        <v>0</v>
      </c>
      <c r="T231" s="28">
        <v>0</v>
      </c>
      <c r="U231" s="28">
        <v>0</v>
      </c>
      <c r="V231" s="29">
        <f>X231</f>
        <v>0</v>
      </c>
      <c r="W231" s="28">
        <v>0</v>
      </c>
      <c r="X231" s="28">
        <v>0</v>
      </c>
      <c r="Y231" s="7">
        <f t="shared" si="114"/>
        <v>0</v>
      </c>
      <c r="Z231" s="8">
        <f t="shared" si="114"/>
        <v>814.93</v>
      </c>
      <c r="AA231" s="7">
        <f>O231+U231-X231+W231</f>
        <v>-814.93</v>
      </c>
      <c r="AB231" s="69"/>
      <c r="AC231" s="42"/>
      <c r="AD231" s="70"/>
    </row>
    <row r="232" spans="1:30" ht="15.6" x14ac:dyDescent="0.3">
      <c r="A232" s="129"/>
      <c r="B232" s="138"/>
      <c r="C232" s="98"/>
      <c r="D232" s="107"/>
      <c r="E232" s="98"/>
      <c r="F232" s="208"/>
      <c r="G232" s="98"/>
      <c r="H232" s="98"/>
      <c r="I232" s="129"/>
      <c r="J232" s="129"/>
      <c r="K232" s="250"/>
      <c r="L232" s="250"/>
      <c r="M232" s="123"/>
      <c r="N232" s="123"/>
      <c r="O232" s="123"/>
      <c r="P232" s="142"/>
      <c r="Q232" s="71" t="s">
        <v>3</v>
      </c>
      <c r="R232" s="72">
        <f t="shared" ref="R232:X232" si="115">SUM(R228:R231)</f>
        <v>14668.74</v>
      </c>
      <c r="S232" s="30">
        <f t="shared" si="115"/>
        <v>9779.16</v>
      </c>
      <c r="T232" s="30">
        <f t="shared" si="115"/>
        <v>4889.58</v>
      </c>
      <c r="U232" s="30">
        <f t="shared" si="115"/>
        <v>4889.58</v>
      </c>
      <c r="V232" s="30">
        <f t="shared" si="115"/>
        <v>6524.44</v>
      </c>
      <c r="W232" s="30">
        <f t="shared" si="115"/>
        <v>4889.58</v>
      </c>
      <c r="X232" s="30">
        <f t="shared" si="115"/>
        <v>6524.44</v>
      </c>
      <c r="Y232" s="134"/>
      <c r="Z232" s="134"/>
      <c r="AA232" s="134"/>
      <c r="AB232" s="73"/>
      <c r="AC232" s="74"/>
      <c r="AD232" s="70"/>
    </row>
    <row r="233" spans="1:30" ht="15.75" customHeight="1" x14ac:dyDescent="0.25">
      <c r="A233" s="139" t="s">
        <v>160</v>
      </c>
      <c r="B233" s="251" t="s">
        <v>115</v>
      </c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7">
        <f>N233+O233</f>
        <v>0</v>
      </c>
      <c r="N233" s="30">
        <f>N238+N243+N248+N253+N278+N258+N263+N268+N273+N283+N288+N293+N298+N303+N308+N313</f>
        <v>0</v>
      </c>
      <c r="O233" s="30">
        <f>O238+O243+O248+O253+O278+O258+O263+O268+O273+O283+O288+O293+O298+O303+O308+O313</f>
        <v>0</v>
      </c>
      <c r="P233" s="135"/>
      <c r="Q233" s="48" t="s">
        <v>4</v>
      </c>
      <c r="R233" s="11"/>
      <c r="S233" s="30">
        <f>T233+U233</f>
        <v>18885.89</v>
      </c>
      <c r="T233" s="30">
        <f>T238+T243+T248+T253+T278+T258+T263+T268+T273+T283+T288+T293+T298+T308+T313+T303</f>
        <v>9442.9599999999991</v>
      </c>
      <c r="U233" s="30">
        <f>U238+U243+U248+U253+U278+U258+U263+U268+U273+U283+U288+U293+U298+U308+U313+U303</f>
        <v>9442.93</v>
      </c>
      <c r="V233" s="50">
        <f>X233</f>
        <v>18885.89</v>
      </c>
      <c r="W233" s="30">
        <f>W238+W243+W248+W253+W258+W263+W268+W273+W278+W283+W288+W293+W298+W303+W308+W313+W318+W323+W328+W333+W338+W343+W348+W353</f>
        <v>9442.9599999999991</v>
      </c>
      <c r="X233" s="30">
        <f>X238+X243+X248+X253+X258+X263+X268+X273+X278+X283+X288+X293+X298+X303+X308+X313+X318+X323+X328+X333+X338+X343+X348+X353</f>
        <v>18885.89</v>
      </c>
      <c r="Y233" s="7">
        <f>M233+S233-V233</f>
        <v>0</v>
      </c>
      <c r="Z233" s="7">
        <f>N233+T233-W233</f>
        <v>0</v>
      </c>
      <c r="AA233" s="7">
        <f>O233+U233-X233+W233</f>
        <v>0</v>
      </c>
      <c r="AB233" s="44"/>
      <c r="AC233" s="44"/>
      <c r="AD233" s="23"/>
    </row>
    <row r="234" spans="1:30" ht="15.6" x14ac:dyDescent="0.25">
      <c r="A234" s="139"/>
      <c r="B234" s="139"/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7">
        <f>N234+O234</f>
        <v>0</v>
      </c>
      <c r="N234" s="30">
        <f t="shared" ref="N234:O234" si="116">N239+N244+N249+N254+N279+N259+N264+N269+N274+N284+N289+N294+N299+N304+N309+N314</f>
        <v>0</v>
      </c>
      <c r="O234" s="30">
        <f t="shared" si="116"/>
        <v>0</v>
      </c>
      <c r="P234" s="135"/>
      <c r="Q234" s="48" t="s">
        <v>5</v>
      </c>
      <c r="R234" s="11"/>
      <c r="S234" s="30">
        <f t="shared" ref="S234:S235" si="117">T234+U234</f>
        <v>16418.099999999999</v>
      </c>
      <c r="T234" s="30">
        <f>T239+T244+T249+T254+T279+T259+T264+T269+T274+T284+T289+T294+T299+T309+T314+T304+T319+T324+T329+T334+T339+T344+T349+T354</f>
        <v>8209.06</v>
      </c>
      <c r="U234" s="30">
        <f>U239+U244+U249+U254+U279+U259+U264+U269+U274+U284+U289+U294+U299+U309+U314+U304+U319+U324+U329+U334+U339+U344+U349+U354</f>
        <v>8209.0400000000009</v>
      </c>
      <c r="V234" s="50">
        <f>X234</f>
        <v>14978.099999999999</v>
      </c>
      <c r="W234" s="30">
        <f t="shared" ref="W234:X236" si="118">W239+W244+W249+W254+W259+W264+W269+W274+W279+W284+W289+W294+W299+W304+W309+W314+W319+W324+W329+W334+W339+W344+W349+W354</f>
        <v>8209.06</v>
      </c>
      <c r="X234" s="30">
        <f t="shared" si="118"/>
        <v>14978.099999999999</v>
      </c>
      <c r="Y234" s="7">
        <f t="shared" ref="Y234:Z236" si="119">M234+S234-V234</f>
        <v>1440</v>
      </c>
      <c r="Z234" s="7">
        <f t="shared" si="119"/>
        <v>0</v>
      </c>
      <c r="AA234" s="7">
        <f>O234+U234-X234+W234</f>
        <v>1440.0000000000018</v>
      </c>
      <c r="AB234" s="44"/>
      <c r="AC234" s="44"/>
      <c r="AD234" s="25"/>
    </row>
    <row r="235" spans="1:30" ht="15.6" x14ac:dyDescent="0.25">
      <c r="A235" s="139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7">
        <f>N235+O235</f>
        <v>0</v>
      </c>
      <c r="N235" s="30">
        <f t="shared" ref="N235:O235" si="120">N240+N245+N250+N255+N280+N260+N265+N270+N275+N285+N290+N295+N300+N305+N310+N315</f>
        <v>0</v>
      </c>
      <c r="O235" s="30">
        <f t="shared" si="120"/>
        <v>0</v>
      </c>
      <c r="P235" s="135"/>
      <c r="Q235" s="48" t="s">
        <v>6</v>
      </c>
      <c r="R235" s="11"/>
      <c r="S235" s="30">
        <f t="shared" si="117"/>
        <v>0</v>
      </c>
      <c r="T235" s="30">
        <f t="shared" ref="T235:U236" si="121">T240+T245+T250+T255+T280+T260+T265+T270+T275+T285+T290+T295+T300+T310+T315+T305+T320+T325+T330+T335+T340+T345+T350+T355</f>
        <v>0</v>
      </c>
      <c r="U235" s="30">
        <f t="shared" si="121"/>
        <v>0</v>
      </c>
      <c r="V235" s="50">
        <f>X235</f>
        <v>0</v>
      </c>
      <c r="W235" s="30">
        <f t="shared" si="118"/>
        <v>0</v>
      </c>
      <c r="X235" s="30">
        <f t="shared" si="118"/>
        <v>0</v>
      </c>
      <c r="Y235" s="7">
        <f t="shared" si="119"/>
        <v>0</v>
      </c>
      <c r="Z235" s="7">
        <f t="shared" si="119"/>
        <v>0</v>
      </c>
      <c r="AA235" s="7">
        <f>O235+U235-X235+W235</f>
        <v>0</v>
      </c>
      <c r="AB235" s="44"/>
      <c r="AC235" s="44"/>
      <c r="AD235" s="25"/>
    </row>
    <row r="236" spans="1:30" ht="15.6" x14ac:dyDescent="0.25">
      <c r="A236" s="139"/>
      <c r="B236" s="139"/>
      <c r="C236" s="139"/>
      <c r="D236" s="139"/>
      <c r="E236" s="139"/>
      <c r="F236" s="139"/>
      <c r="G236" s="139"/>
      <c r="H236" s="139"/>
      <c r="I236" s="139"/>
      <c r="J236" s="139"/>
      <c r="K236" s="139"/>
      <c r="L236" s="139"/>
      <c r="M236" s="7">
        <f>N236+O236</f>
        <v>0</v>
      </c>
      <c r="N236" s="30">
        <f t="shared" ref="N236:O236" si="122">N241+N246+N251+N256+N281+N261+N266+N271+N276+N286+N291+N296+N301+N306+N311+N316</f>
        <v>0</v>
      </c>
      <c r="O236" s="30">
        <f t="shared" si="122"/>
        <v>0</v>
      </c>
      <c r="P236" s="135"/>
      <c r="Q236" s="48" t="s">
        <v>7</v>
      </c>
      <c r="R236" s="11"/>
      <c r="S236" s="30">
        <f>T236+U236</f>
        <v>0</v>
      </c>
      <c r="T236" s="30">
        <f t="shared" si="121"/>
        <v>0</v>
      </c>
      <c r="U236" s="30">
        <f t="shared" si="121"/>
        <v>0</v>
      </c>
      <c r="V236" s="50">
        <f>X236</f>
        <v>0</v>
      </c>
      <c r="W236" s="30">
        <f t="shared" si="118"/>
        <v>0</v>
      </c>
      <c r="X236" s="30">
        <f t="shared" si="118"/>
        <v>0</v>
      </c>
      <c r="Y236" s="7">
        <f t="shared" si="119"/>
        <v>0</v>
      </c>
      <c r="Z236" s="7">
        <f t="shared" si="119"/>
        <v>0</v>
      </c>
      <c r="AA236" s="7">
        <f>O236+U236-X236+W236</f>
        <v>0</v>
      </c>
      <c r="AB236" s="44"/>
      <c r="AC236" s="44"/>
      <c r="AD236" s="25"/>
    </row>
    <row r="237" spans="1:30" ht="15.6" x14ac:dyDescent="0.25">
      <c r="A237" s="139"/>
      <c r="B237" s="139"/>
      <c r="C237" s="139"/>
      <c r="D237" s="139"/>
      <c r="E237" s="139"/>
      <c r="F237" s="139"/>
      <c r="G237" s="139"/>
      <c r="H237" s="139"/>
      <c r="I237" s="139"/>
      <c r="J237" s="139"/>
      <c r="K237" s="139"/>
      <c r="L237" s="139"/>
      <c r="M237" s="233"/>
      <c r="N237" s="233"/>
      <c r="O237" s="233"/>
      <c r="P237" s="135"/>
      <c r="Q237" s="48" t="s">
        <v>144</v>
      </c>
      <c r="R237" s="11"/>
      <c r="S237" s="30">
        <f t="shared" ref="S237:X237" si="123">SUM(S233:S236)</f>
        <v>35303.99</v>
      </c>
      <c r="T237" s="30">
        <f t="shared" si="123"/>
        <v>17652.019999999997</v>
      </c>
      <c r="U237" s="30">
        <f t="shared" si="123"/>
        <v>17651.97</v>
      </c>
      <c r="V237" s="30">
        <f t="shared" si="123"/>
        <v>33863.99</v>
      </c>
      <c r="W237" s="30">
        <f>SUM(W233:W236)</f>
        <v>17652.019999999997</v>
      </c>
      <c r="X237" s="30">
        <f t="shared" si="123"/>
        <v>33863.99</v>
      </c>
      <c r="Y237" s="235"/>
      <c r="Z237" s="235"/>
      <c r="AA237" s="235"/>
      <c r="AB237" s="44"/>
      <c r="AC237" s="44"/>
      <c r="AD237" s="24"/>
    </row>
    <row r="238" spans="1:30" ht="15.75" customHeight="1" x14ac:dyDescent="0.3">
      <c r="A238" s="98">
        <v>1</v>
      </c>
      <c r="B238" s="138" t="s">
        <v>76</v>
      </c>
      <c r="C238" s="98" t="s">
        <v>77</v>
      </c>
      <c r="D238" s="98" t="s">
        <v>445</v>
      </c>
      <c r="E238" s="98" t="s">
        <v>59</v>
      </c>
      <c r="F238" s="98"/>
      <c r="G238" s="98" t="s">
        <v>78</v>
      </c>
      <c r="H238" s="98" t="s">
        <v>79</v>
      </c>
      <c r="I238" s="140"/>
      <c r="J238" s="98"/>
      <c r="K238" s="111">
        <v>44876</v>
      </c>
      <c r="L238" s="111">
        <v>46022</v>
      </c>
      <c r="M238" s="8">
        <v>0</v>
      </c>
      <c r="N238" s="9">
        <v>0</v>
      </c>
      <c r="O238" s="9">
        <v>0</v>
      </c>
      <c r="P238" s="142" t="s">
        <v>107</v>
      </c>
      <c r="Q238" s="75" t="s">
        <v>4</v>
      </c>
      <c r="R238" s="68">
        <f t="shared" ref="R238:S241" si="124">S238+T238</f>
        <v>1350</v>
      </c>
      <c r="S238" s="28">
        <f t="shared" si="124"/>
        <v>900</v>
      </c>
      <c r="T238" s="28">
        <v>450</v>
      </c>
      <c r="U238" s="28">
        <v>450</v>
      </c>
      <c r="V238" s="29">
        <f>X238</f>
        <v>900</v>
      </c>
      <c r="W238" s="28">
        <v>450</v>
      </c>
      <c r="X238" s="28">
        <v>900</v>
      </c>
      <c r="Y238" s="8">
        <f t="shared" ref="Y238:Z241" si="125">M238+S238-V238</f>
        <v>0</v>
      </c>
      <c r="Z238" s="8">
        <f t="shared" si="125"/>
        <v>0</v>
      </c>
      <c r="AA238" s="8">
        <f>O238+U238-X238+W238</f>
        <v>0</v>
      </c>
      <c r="AB238" s="3" t="s">
        <v>110</v>
      </c>
      <c r="AC238" s="3"/>
      <c r="AD238" s="253"/>
    </row>
    <row r="239" spans="1:30" ht="15.6" x14ac:dyDescent="0.3">
      <c r="A239" s="99"/>
      <c r="B239" s="138"/>
      <c r="C239" s="99"/>
      <c r="D239" s="99"/>
      <c r="E239" s="99"/>
      <c r="F239" s="99"/>
      <c r="G239" s="99"/>
      <c r="H239" s="99"/>
      <c r="I239" s="141"/>
      <c r="J239" s="98"/>
      <c r="K239" s="104"/>
      <c r="L239" s="104"/>
      <c r="M239" s="8">
        <f>N239+O239</f>
        <v>0</v>
      </c>
      <c r="N239" s="9">
        <v>0</v>
      </c>
      <c r="O239" s="9">
        <v>0</v>
      </c>
      <c r="P239" s="142"/>
      <c r="Q239" s="75" t="s">
        <v>5</v>
      </c>
      <c r="R239" s="68">
        <f t="shared" si="124"/>
        <v>1350</v>
      </c>
      <c r="S239" s="28">
        <f t="shared" si="124"/>
        <v>900</v>
      </c>
      <c r="T239" s="28">
        <v>450</v>
      </c>
      <c r="U239" s="28">
        <v>450</v>
      </c>
      <c r="V239" s="29">
        <f>X239</f>
        <v>900</v>
      </c>
      <c r="W239" s="28">
        <v>450</v>
      </c>
      <c r="X239" s="28">
        <v>900</v>
      </c>
      <c r="Y239" s="8">
        <f t="shared" si="125"/>
        <v>0</v>
      </c>
      <c r="Z239" s="8">
        <f t="shared" si="125"/>
        <v>0</v>
      </c>
      <c r="AA239" s="8">
        <f>O239+U239-X239+W239</f>
        <v>0</v>
      </c>
      <c r="AB239" s="3"/>
      <c r="AC239" s="3"/>
      <c r="AD239" s="205"/>
    </row>
    <row r="240" spans="1:30" ht="15.6" x14ac:dyDescent="0.3">
      <c r="A240" s="99"/>
      <c r="B240" s="138"/>
      <c r="C240" s="99"/>
      <c r="D240" s="99"/>
      <c r="E240" s="99"/>
      <c r="F240" s="99"/>
      <c r="G240" s="99"/>
      <c r="H240" s="99"/>
      <c r="I240" s="141"/>
      <c r="J240" s="98"/>
      <c r="K240" s="104"/>
      <c r="L240" s="104"/>
      <c r="M240" s="8">
        <f>N240+O240</f>
        <v>0</v>
      </c>
      <c r="N240" s="9">
        <v>0</v>
      </c>
      <c r="O240" s="9">
        <v>0</v>
      </c>
      <c r="P240" s="142"/>
      <c r="Q240" s="75" t="s">
        <v>6</v>
      </c>
      <c r="R240" s="68">
        <f t="shared" si="124"/>
        <v>0</v>
      </c>
      <c r="S240" s="28">
        <f t="shared" si="124"/>
        <v>0</v>
      </c>
      <c r="T240" s="28">
        <v>0</v>
      </c>
      <c r="U240" s="28">
        <v>0</v>
      </c>
      <c r="V240" s="29">
        <f>X240</f>
        <v>0</v>
      </c>
      <c r="W240" s="28">
        <v>0</v>
      </c>
      <c r="X240" s="28">
        <v>0</v>
      </c>
      <c r="Y240" s="8">
        <f t="shared" si="125"/>
        <v>0</v>
      </c>
      <c r="Z240" s="8">
        <f t="shared" si="125"/>
        <v>0</v>
      </c>
      <c r="AA240" s="8">
        <f>O240+U240-X240+W240</f>
        <v>0</v>
      </c>
      <c r="AB240" s="3"/>
      <c r="AC240" s="3"/>
      <c r="AD240" s="205"/>
    </row>
    <row r="241" spans="1:30" ht="15.6" x14ac:dyDescent="0.3">
      <c r="A241" s="99"/>
      <c r="B241" s="138"/>
      <c r="C241" s="99"/>
      <c r="D241" s="99"/>
      <c r="E241" s="99"/>
      <c r="F241" s="99"/>
      <c r="G241" s="99"/>
      <c r="H241" s="99"/>
      <c r="I241" s="141"/>
      <c r="J241" s="98"/>
      <c r="K241" s="104"/>
      <c r="L241" s="104"/>
      <c r="M241" s="8">
        <f>N241+O241</f>
        <v>0</v>
      </c>
      <c r="N241" s="9">
        <v>0</v>
      </c>
      <c r="O241" s="9">
        <v>0</v>
      </c>
      <c r="P241" s="142"/>
      <c r="Q241" s="75" t="s">
        <v>7</v>
      </c>
      <c r="R241" s="68">
        <f t="shared" si="124"/>
        <v>0</v>
      </c>
      <c r="S241" s="28">
        <f t="shared" si="124"/>
        <v>0</v>
      </c>
      <c r="T241" s="28">
        <v>0</v>
      </c>
      <c r="U241" s="28">
        <v>0</v>
      </c>
      <c r="V241" s="29">
        <f>X241</f>
        <v>0</v>
      </c>
      <c r="W241" s="28">
        <v>0</v>
      </c>
      <c r="X241" s="28">
        <v>0</v>
      </c>
      <c r="Y241" s="7">
        <f t="shared" si="125"/>
        <v>0</v>
      </c>
      <c r="Z241" s="7">
        <f t="shared" si="125"/>
        <v>0</v>
      </c>
      <c r="AA241" s="7">
        <f>O241+U241-X241+W241</f>
        <v>0</v>
      </c>
      <c r="AB241" s="3"/>
      <c r="AC241" s="3"/>
      <c r="AD241" s="206"/>
    </row>
    <row r="242" spans="1:30" ht="15.6" x14ac:dyDescent="0.3">
      <c r="A242" s="99"/>
      <c r="B242" s="138"/>
      <c r="C242" s="99"/>
      <c r="D242" s="99"/>
      <c r="E242" s="99"/>
      <c r="F242" s="99"/>
      <c r="G242" s="99"/>
      <c r="H242" s="99"/>
      <c r="I242" s="141"/>
      <c r="J242" s="98"/>
      <c r="K242" s="105"/>
      <c r="L242" s="105"/>
      <c r="M242" s="123"/>
      <c r="N242" s="123"/>
      <c r="O242" s="123"/>
      <c r="P242" s="142"/>
      <c r="Q242" s="71" t="s">
        <v>3</v>
      </c>
      <c r="R242" s="72">
        <f t="shared" ref="R242:X242" si="126">SUM(R238:R241)</f>
        <v>2700</v>
      </c>
      <c r="S242" s="30">
        <f t="shared" si="126"/>
        <v>1800</v>
      </c>
      <c r="T242" s="30">
        <f t="shared" si="126"/>
        <v>900</v>
      </c>
      <c r="U242" s="30">
        <f t="shared" si="126"/>
        <v>900</v>
      </c>
      <c r="V242" s="30">
        <f t="shared" si="126"/>
        <v>1800</v>
      </c>
      <c r="W242" s="30">
        <f t="shared" si="126"/>
        <v>900</v>
      </c>
      <c r="X242" s="30">
        <f t="shared" si="126"/>
        <v>1800</v>
      </c>
      <c r="Y242" s="134"/>
      <c r="Z242" s="134"/>
      <c r="AA242" s="134"/>
      <c r="AB242" s="52"/>
      <c r="AC242" s="52"/>
      <c r="AD242" s="53"/>
    </row>
    <row r="243" spans="1:30" ht="15.75" customHeight="1" x14ac:dyDescent="0.25">
      <c r="A243" s="98">
        <v>2</v>
      </c>
      <c r="B243" s="138" t="s">
        <v>76</v>
      </c>
      <c r="C243" s="98" t="s">
        <v>80</v>
      </c>
      <c r="D243" s="98" t="s">
        <v>446</v>
      </c>
      <c r="E243" s="103" t="s">
        <v>64</v>
      </c>
      <c r="F243" s="98"/>
      <c r="G243" s="98" t="s">
        <v>164</v>
      </c>
      <c r="H243" s="98" t="s">
        <v>100</v>
      </c>
      <c r="I243" s="140">
        <v>26.7</v>
      </c>
      <c r="J243" s="98">
        <v>35.96</v>
      </c>
      <c r="K243" s="219">
        <v>45666</v>
      </c>
      <c r="L243" s="219">
        <v>46022</v>
      </c>
      <c r="M243" s="9">
        <v>0</v>
      </c>
      <c r="N243" s="9">
        <v>0</v>
      </c>
      <c r="O243" s="9">
        <v>0</v>
      </c>
      <c r="P243" s="143" t="s">
        <v>63</v>
      </c>
      <c r="Q243" s="41" t="s">
        <v>4</v>
      </c>
      <c r="R243" s="61"/>
      <c r="S243" s="28">
        <f>T243+U243</f>
        <v>2693.8900000000003</v>
      </c>
      <c r="T243" s="28">
        <v>1346.96</v>
      </c>
      <c r="U243" s="28">
        <v>1346.93</v>
      </c>
      <c r="V243" s="29">
        <f>X243</f>
        <v>2693.89</v>
      </c>
      <c r="W243" s="28">
        <v>1346.96</v>
      </c>
      <c r="X243" s="28">
        <v>2693.89</v>
      </c>
      <c r="Y243" s="8">
        <f t="shared" ref="Y243:Z246" si="127">M243+S243-V243</f>
        <v>0</v>
      </c>
      <c r="Z243" s="8">
        <f t="shared" si="127"/>
        <v>0</v>
      </c>
      <c r="AA243" s="8">
        <f>O243+U243-X243+W243</f>
        <v>0</v>
      </c>
      <c r="AB243" s="3" t="s">
        <v>111</v>
      </c>
      <c r="AC243" s="3"/>
      <c r="AD243" s="20"/>
    </row>
    <row r="244" spans="1:30" ht="15.6" x14ac:dyDescent="0.25">
      <c r="A244" s="99"/>
      <c r="B244" s="138"/>
      <c r="C244" s="99"/>
      <c r="D244" s="99"/>
      <c r="E244" s="106"/>
      <c r="F244" s="99"/>
      <c r="G244" s="99"/>
      <c r="H244" s="99"/>
      <c r="I244" s="141"/>
      <c r="J244" s="98"/>
      <c r="K244" s="99"/>
      <c r="L244" s="98"/>
      <c r="M244" s="9">
        <v>0</v>
      </c>
      <c r="N244" s="9">
        <v>0</v>
      </c>
      <c r="O244" s="9">
        <v>0</v>
      </c>
      <c r="P244" s="143"/>
      <c r="Q244" s="41" t="s">
        <v>5</v>
      </c>
      <c r="R244" s="60"/>
      <c r="S244" s="28">
        <f>T244+U244</f>
        <v>2881.05</v>
      </c>
      <c r="T244" s="28">
        <v>1440.53</v>
      </c>
      <c r="U244" s="28">
        <v>1440.52</v>
      </c>
      <c r="V244" s="29">
        <f>X244</f>
        <v>2881.05</v>
      </c>
      <c r="W244" s="28">
        <v>1440.53</v>
      </c>
      <c r="X244" s="28">
        <v>2881.05</v>
      </c>
      <c r="Y244" s="8">
        <f t="shared" si="127"/>
        <v>0</v>
      </c>
      <c r="Z244" s="8">
        <f t="shared" si="127"/>
        <v>0</v>
      </c>
      <c r="AA244" s="8">
        <f>O244+U244-X244+W244</f>
        <v>0</v>
      </c>
      <c r="AB244" s="3"/>
      <c r="AC244" s="3"/>
      <c r="AD244" s="20"/>
    </row>
    <row r="245" spans="1:30" ht="15.6" x14ac:dyDescent="0.25">
      <c r="A245" s="99"/>
      <c r="B245" s="138"/>
      <c r="C245" s="99"/>
      <c r="D245" s="99"/>
      <c r="E245" s="106"/>
      <c r="F245" s="99"/>
      <c r="G245" s="99"/>
      <c r="H245" s="99"/>
      <c r="I245" s="141"/>
      <c r="J245" s="98"/>
      <c r="K245" s="99"/>
      <c r="L245" s="98"/>
      <c r="M245" s="9">
        <v>0</v>
      </c>
      <c r="N245" s="9">
        <v>0</v>
      </c>
      <c r="O245" s="9">
        <v>0</v>
      </c>
      <c r="P245" s="143"/>
      <c r="Q245" s="41" t="s">
        <v>6</v>
      </c>
      <c r="R245" s="60"/>
      <c r="S245" s="28">
        <f>T245+U245</f>
        <v>0</v>
      </c>
      <c r="T245" s="28">
        <v>0</v>
      </c>
      <c r="U245" s="28">
        <v>0</v>
      </c>
      <c r="V245" s="29">
        <f>X245</f>
        <v>0</v>
      </c>
      <c r="W245" s="28">
        <v>0</v>
      </c>
      <c r="X245" s="28">
        <v>0</v>
      </c>
      <c r="Y245" s="8">
        <f t="shared" si="127"/>
        <v>0</v>
      </c>
      <c r="Z245" s="8">
        <f t="shared" si="127"/>
        <v>0</v>
      </c>
      <c r="AA245" s="8">
        <f>O245+U245-X245+W245</f>
        <v>0</v>
      </c>
      <c r="AB245" s="3"/>
      <c r="AC245" s="3"/>
      <c r="AD245" s="20"/>
    </row>
    <row r="246" spans="1:30" ht="15.6" x14ac:dyDescent="0.25">
      <c r="A246" s="99"/>
      <c r="B246" s="138"/>
      <c r="C246" s="99"/>
      <c r="D246" s="99"/>
      <c r="E246" s="106"/>
      <c r="F246" s="99"/>
      <c r="G246" s="99"/>
      <c r="H246" s="99"/>
      <c r="I246" s="141"/>
      <c r="J246" s="98"/>
      <c r="K246" s="99"/>
      <c r="L246" s="98"/>
      <c r="M246" s="9">
        <v>0</v>
      </c>
      <c r="N246" s="9">
        <v>0</v>
      </c>
      <c r="O246" s="9">
        <v>0</v>
      </c>
      <c r="P246" s="143"/>
      <c r="Q246" s="41" t="s">
        <v>7</v>
      </c>
      <c r="R246" s="60"/>
      <c r="S246" s="28">
        <f>T246+U246</f>
        <v>0</v>
      </c>
      <c r="T246" s="28">
        <v>0</v>
      </c>
      <c r="U246" s="28">
        <v>0</v>
      </c>
      <c r="V246" s="29">
        <f>X246</f>
        <v>0</v>
      </c>
      <c r="W246" s="28">
        <v>0</v>
      </c>
      <c r="X246" s="28">
        <v>0</v>
      </c>
      <c r="Y246" s="7">
        <f t="shared" si="127"/>
        <v>0</v>
      </c>
      <c r="Z246" s="7">
        <f t="shared" si="127"/>
        <v>0</v>
      </c>
      <c r="AA246" s="7">
        <f>O246+U246-X246+W246</f>
        <v>0</v>
      </c>
      <c r="AB246" s="3"/>
      <c r="AC246" s="3"/>
      <c r="AD246" s="20"/>
    </row>
    <row r="247" spans="1:30" ht="15.6" x14ac:dyDescent="0.25">
      <c r="A247" s="99"/>
      <c r="B247" s="138"/>
      <c r="C247" s="99"/>
      <c r="D247" s="99"/>
      <c r="E247" s="107"/>
      <c r="F247" s="99"/>
      <c r="G247" s="99"/>
      <c r="H247" s="99"/>
      <c r="I247" s="141"/>
      <c r="J247" s="98"/>
      <c r="K247" s="99"/>
      <c r="L247" s="98"/>
      <c r="M247" s="123"/>
      <c r="N247" s="123"/>
      <c r="O247" s="123"/>
      <c r="P247" s="143"/>
      <c r="Q247" s="33" t="s">
        <v>3</v>
      </c>
      <c r="R247" s="62">
        <f>R246</f>
        <v>0</v>
      </c>
      <c r="S247" s="30">
        <f t="shared" ref="S247:X247" si="128">SUM(S243:S246)</f>
        <v>5574.9400000000005</v>
      </c>
      <c r="T247" s="30">
        <f t="shared" si="128"/>
        <v>2787.49</v>
      </c>
      <c r="U247" s="30">
        <f t="shared" si="128"/>
        <v>2787.45</v>
      </c>
      <c r="V247" s="30">
        <f t="shared" si="128"/>
        <v>5574.9400000000005</v>
      </c>
      <c r="W247" s="30">
        <f t="shared" si="128"/>
        <v>2787.49</v>
      </c>
      <c r="X247" s="30">
        <f t="shared" si="128"/>
        <v>5574.9400000000005</v>
      </c>
      <c r="Y247" s="134"/>
      <c r="Z247" s="134"/>
      <c r="AA247" s="134"/>
      <c r="AB247" s="52"/>
      <c r="AC247" s="52"/>
      <c r="AD247" s="53"/>
    </row>
    <row r="248" spans="1:30" ht="15.6" x14ac:dyDescent="0.25">
      <c r="A248" s="98">
        <v>3</v>
      </c>
      <c r="B248" s="138" t="s">
        <v>76</v>
      </c>
      <c r="C248" s="98" t="s">
        <v>89</v>
      </c>
      <c r="D248" s="98" t="s">
        <v>163</v>
      </c>
      <c r="E248" s="98" t="s">
        <v>59</v>
      </c>
      <c r="F248" s="98"/>
      <c r="G248" s="98" t="s">
        <v>83</v>
      </c>
      <c r="H248" s="98" t="s">
        <v>81</v>
      </c>
      <c r="I248" s="140"/>
      <c r="J248" s="98"/>
      <c r="K248" s="112">
        <v>44348</v>
      </c>
      <c r="L248" s="112">
        <v>46022</v>
      </c>
      <c r="M248" s="9">
        <f>N248+O248</f>
        <v>0</v>
      </c>
      <c r="N248" s="9">
        <v>0</v>
      </c>
      <c r="O248" s="9">
        <v>0</v>
      </c>
      <c r="P248" s="143" t="s">
        <v>63</v>
      </c>
      <c r="Q248" s="41" t="s">
        <v>4</v>
      </c>
      <c r="R248" s="61"/>
      <c r="S248" s="28">
        <f>T248+U248</f>
        <v>1800</v>
      </c>
      <c r="T248" s="28">
        <v>900</v>
      </c>
      <c r="U248" s="28">
        <v>900</v>
      </c>
      <c r="V248" s="29">
        <f>X248</f>
        <v>1800</v>
      </c>
      <c r="W248" s="28">
        <v>900</v>
      </c>
      <c r="X248" s="28">
        <v>1800</v>
      </c>
      <c r="Y248" s="8">
        <f t="shared" ref="Y248:Z251" si="129">M248+S248-V248</f>
        <v>0</v>
      </c>
      <c r="Z248" s="8">
        <f t="shared" si="129"/>
        <v>0</v>
      </c>
      <c r="AA248" s="8">
        <f>O248+U248-X248+W248</f>
        <v>0</v>
      </c>
      <c r="AB248" s="3" t="s">
        <v>110</v>
      </c>
      <c r="AC248" s="3"/>
      <c r="AD248" s="20"/>
    </row>
    <row r="249" spans="1:30" ht="15.6" x14ac:dyDescent="0.25">
      <c r="A249" s="99"/>
      <c r="B249" s="138"/>
      <c r="C249" s="99"/>
      <c r="D249" s="99"/>
      <c r="E249" s="99"/>
      <c r="F249" s="99"/>
      <c r="G249" s="99"/>
      <c r="H249" s="99"/>
      <c r="I249" s="141"/>
      <c r="J249" s="98"/>
      <c r="K249" s="104"/>
      <c r="L249" s="104"/>
      <c r="M249" s="8">
        <f>N249+O249</f>
        <v>0</v>
      </c>
      <c r="N249" s="9">
        <v>0</v>
      </c>
      <c r="O249" s="9">
        <v>0</v>
      </c>
      <c r="P249" s="143"/>
      <c r="Q249" s="41" t="s">
        <v>5</v>
      </c>
      <c r="R249" s="60"/>
      <c r="S249" s="28">
        <f>T249+U249</f>
        <v>1350</v>
      </c>
      <c r="T249" s="28">
        <v>675</v>
      </c>
      <c r="U249" s="28">
        <v>675</v>
      </c>
      <c r="V249" s="29">
        <f>X249</f>
        <v>1350</v>
      </c>
      <c r="W249" s="28">
        <v>675</v>
      </c>
      <c r="X249" s="28">
        <v>1350</v>
      </c>
      <c r="Y249" s="8">
        <f t="shared" si="129"/>
        <v>0</v>
      </c>
      <c r="Z249" s="8">
        <f t="shared" si="129"/>
        <v>0</v>
      </c>
      <c r="AA249" s="8">
        <f>O249+U249-X249+W249</f>
        <v>0</v>
      </c>
      <c r="AB249" s="3"/>
      <c r="AC249" s="3"/>
      <c r="AD249" s="20"/>
    </row>
    <row r="250" spans="1:30" ht="15.6" x14ac:dyDescent="0.25">
      <c r="A250" s="99"/>
      <c r="B250" s="138"/>
      <c r="C250" s="99"/>
      <c r="D250" s="99"/>
      <c r="E250" s="99"/>
      <c r="F250" s="99"/>
      <c r="G250" s="99"/>
      <c r="H250" s="99"/>
      <c r="I250" s="141"/>
      <c r="J250" s="98"/>
      <c r="K250" s="104"/>
      <c r="L250" s="104"/>
      <c r="M250" s="8">
        <f>N250+O250</f>
        <v>0</v>
      </c>
      <c r="N250" s="9">
        <v>0</v>
      </c>
      <c r="O250" s="9">
        <v>0</v>
      </c>
      <c r="P250" s="143"/>
      <c r="Q250" s="41" t="s">
        <v>6</v>
      </c>
      <c r="R250" s="60"/>
      <c r="S250" s="28">
        <f>T250+U250</f>
        <v>0</v>
      </c>
      <c r="T250" s="28">
        <v>0</v>
      </c>
      <c r="U250" s="28">
        <v>0</v>
      </c>
      <c r="V250" s="29">
        <f>X250</f>
        <v>0</v>
      </c>
      <c r="W250" s="28">
        <v>0</v>
      </c>
      <c r="X250" s="28">
        <v>0</v>
      </c>
      <c r="Y250" s="8">
        <f t="shared" si="129"/>
        <v>0</v>
      </c>
      <c r="Z250" s="8">
        <f t="shared" si="129"/>
        <v>0</v>
      </c>
      <c r="AA250" s="8">
        <f>O250+U250-X250+W250</f>
        <v>0</v>
      </c>
      <c r="AB250" s="3"/>
      <c r="AC250" s="3"/>
      <c r="AD250" s="20"/>
    </row>
    <row r="251" spans="1:30" ht="15.6" x14ac:dyDescent="0.25">
      <c r="A251" s="99"/>
      <c r="B251" s="138"/>
      <c r="C251" s="99"/>
      <c r="D251" s="99"/>
      <c r="E251" s="99"/>
      <c r="F251" s="99"/>
      <c r="G251" s="99"/>
      <c r="H251" s="99"/>
      <c r="I251" s="141"/>
      <c r="J251" s="98"/>
      <c r="K251" s="104"/>
      <c r="L251" s="104"/>
      <c r="M251" s="8">
        <f>N251+O251</f>
        <v>0</v>
      </c>
      <c r="N251" s="9">
        <v>0</v>
      </c>
      <c r="O251" s="9">
        <v>0</v>
      </c>
      <c r="P251" s="143"/>
      <c r="Q251" s="41" t="s">
        <v>7</v>
      </c>
      <c r="R251" s="60"/>
      <c r="S251" s="28">
        <f>T251+U251</f>
        <v>0</v>
      </c>
      <c r="T251" s="28">
        <v>0</v>
      </c>
      <c r="U251" s="28">
        <v>0</v>
      </c>
      <c r="V251" s="29">
        <f>X251</f>
        <v>0</v>
      </c>
      <c r="W251" s="28">
        <v>0</v>
      </c>
      <c r="X251" s="28">
        <v>0</v>
      </c>
      <c r="Y251" s="7">
        <f t="shared" si="129"/>
        <v>0</v>
      </c>
      <c r="Z251" s="7">
        <f t="shared" si="129"/>
        <v>0</v>
      </c>
      <c r="AA251" s="7">
        <f>O251+U251-X251+W251</f>
        <v>0</v>
      </c>
      <c r="AB251" s="3"/>
      <c r="AC251" s="3"/>
      <c r="AD251" s="20"/>
    </row>
    <row r="252" spans="1:30" ht="15.6" x14ac:dyDescent="0.25">
      <c r="A252" s="99"/>
      <c r="B252" s="138"/>
      <c r="C252" s="99"/>
      <c r="D252" s="99"/>
      <c r="E252" s="99"/>
      <c r="F252" s="99"/>
      <c r="G252" s="99"/>
      <c r="H252" s="99"/>
      <c r="I252" s="141"/>
      <c r="J252" s="98"/>
      <c r="K252" s="105"/>
      <c r="L252" s="105"/>
      <c r="M252" s="123"/>
      <c r="N252" s="123"/>
      <c r="O252" s="123"/>
      <c r="P252" s="143"/>
      <c r="Q252" s="33" t="s">
        <v>3</v>
      </c>
      <c r="R252" s="62">
        <f>R251</f>
        <v>0</v>
      </c>
      <c r="S252" s="30">
        <f t="shared" ref="S252:X252" si="130">SUM(S248:S251)</f>
        <v>3150</v>
      </c>
      <c r="T252" s="30">
        <f t="shared" si="130"/>
        <v>1575</v>
      </c>
      <c r="U252" s="30">
        <f t="shared" si="130"/>
        <v>1575</v>
      </c>
      <c r="V252" s="30">
        <f t="shared" si="130"/>
        <v>3150</v>
      </c>
      <c r="W252" s="30">
        <f t="shared" si="130"/>
        <v>1575</v>
      </c>
      <c r="X252" s="30">
        <f t="shared" si="130"/>
        <v>3150</v>
      </c>
      <c r="Y252" s="134"/>
      <c r="Z252" s="134"/>
      <c r="AA252" s="134"/>
      <c r="AB252" s="52"/>
      <c r="AC252" s="52"/>
      <c r="AD252" s="53"/>
    </row>
    <row r="253" spans="1:30" ht="15.75" customHeight="1" x14ac:dyDescent="0.25">
      <c r="A253" s="98">
        <v>4</v>
      </c>
      <c r="B253" s="138" t="s">
        <v>76</v>
      </c>
      <c r="C253" s="98" t="s">
        <v>82</v>
      </c>
      <c r="D253" s="98" t="s">
        <v>162</v>
      </c>
      <c r="E253" s="98" t="s">
        <v>59</v>
      </c>
      <c r="F253" s="98"/>
      <c r="G253" s="98" t="s">
        <v>83</v>
      </c>
      <c r="H253" s="98" t="s">
        <v>81</v>
      </c>
      <c r="I253" s="140"/>
      <c r="J253" s="98"/>
      <c r="K253" s="112">
        <v>44197</v>
      </c>
      <c r="L253" s="112">
        <v>46022</v>
      </c>
      <c r="M253" s="9">
        <f>N253+O253</f>
        <v>0</v>
      </c>
      <c r="N253" s="9">
        <v>0</v>
      </c>
      <c r="O253" s="9">
        <v>0</v>
      </c>
      <c r="P253" s="143" t="s">
        <v>63</v>
      </c>
      <c r="Q253" s="41" t="s">
        <v>4</v>
      </c>
      <c r="R253" s="61"/>
      <c r="S253" s="28">
        <f>T253+U253</f>
        <v>2675</v>
      </c>
      <c r="T253" s="28">
        <v>1337.5</v>
      </c>
      <c r="U253" s="28">
        <v>1337.5</v>
      </c>
      <c r="V253" s="29">
        <f>X253</f>
        <v>2675</v>
      </c>
      <c r="W253" s="28">
        <v>1337.5</v>
      </c>
      <c r="X253" s="28">
        <v>2675</v>
      </c>
      <c r="Y253" s="8">
        <f t="shared" ref="Y253:Z256" si="131">M253+S253-V253</f>
        <v>0</v>
      </c>
      <c r="Z253" s="8">
        <f t="shared" si="131"/>
        <v>0</v>
      </c>
      <c r="AA253" s="8">
        <f>O253+U253-X253+W253</f>
        <v>0</v>
      </c>
      <c r="AB253" s="3" t="s">
        <v>112</v>
      </c>
      <c r="AC253" s="3"/>
      <c r="AD253" s="20"/>
    </row>
    <row r="254" spans="1:30" ht="15.6" x14ac:dyDescent="0.25">
      <c r="A254" s="99"/>
      <c r="B254" s="138"/>
      <c r="C254" s="98"/>
      <c r="D254" s="98"/>
      <c r="E254" s="99"/>
      <c r="F254" s="98"/>
      <c r="G254" s="98"/>
      <c r="H254" s="98"/>
      <c r="I254" s="140"/>
      <c r="J254" s="98"/>
      <c r="K254" s="104"/>
      <c r="L254" s="104"/>
      <c r="M254" s="8">
        <f>N254+O254</f>
        <v>0</v>
      </c>
      <c r="N254" s="8">
        <f t="shared" ref="N254:O256" si="132">Z253</f>
        <v>0</v>
      </c>
      <c r="O254" s="8">
        <f t="shared" si="132"/>
        <v>0</v>
      </c>
      <c r="P254" s="143"/>
      <c r="Q254" s="41" t="s">
        <v>5</v>
      </c>
      <c r="R254" s="60"/>
      <c r="S254" s="28">
        <f>T254+U254</f>
        <v>450</v>
      </c>
      <c r="T254" s="28">
        <v>225</v>
      </c>
      <c r="U254" s="28">
        <v>225</v>
      </c>
      <c r="V254" s="29">
        <f>X254</f>
        <v>450</v>
      </c>
      <c r="W254" s="28">
        <v>225</v>
      </c>
      <c r="X254" s="28">
        <v>450</v>
      </c>
      <c r="Y254" s="8">
        <f t="shared" si="131"/>
        <v>0</v>
      </c>
      <c r="Z254" s="8">
        <f t="shared" si="131"/>
        <v>0</v>
      </c>
      <c r="AA254" s="8">
        <f>O254+U254-X254+W254</f>
        <v>0</v>
      </c>
      <c r="AB254" s="3"/>
      <c r="AC254" s="3"/>
      <c r="AD254" s="20"/>
    </row>
    <row r="255" spans="1:30" ht="15.6" x14ac:dyDescent="0.25">
      <c r="A255" s="99"/>
      <c r="B255" s="138"/>
      <c r="C255" s="98"/>
      <c r="D255" s="98"/>
      <c r="E255" s="99"/>
      <c r="F255" s="98"/>
      <c r="G255" s="98"/>
      <c r="H255" s="98"/>
      <c r="I255" s="140"/>
      <c r="J255" s="98"/>
      <c r="K255" s="104"/>
      <c r="L255" s="104"/>
      <c r="M255" s="8">
        <f>N255+O255</f>
        <v>0</v>
      </c>
      <c r="N255" s="8">
        <f t="shared" si="132"/>
        <v>0</v>
      </c>
      <c r="O255" s="8">
        <f t="shared" si="132"/>
        <v>0</v>
      </c>
      <c r="P255" s="143"/>
      <c r="Q255" s="41" t="s">
        <v>6</v>
      </c>
      <c r="R255" s="60"/>
      <c r="S255" s="28">
        <f>T255+U255</f>
        <v>0</v>
      </c>
      <c r="T255" s="28">
        <v>0</v>
      </c>
      <c r="U255" s="28">
        <v>0</v>
      </c>
      <c r="V255" s="29">
        <f>X255</f>
        <v>0</v>
      </c>
      <c r="W255" s="28">
        <v>0</v>
      </c>
      <c r="X255" s="28">
        <v>0</v>
      </c>
      <c r="Y255" s="8">
        <f t="shared" si="131"/>
        <v>0</v>
      </c>
      <c r="Z255" s="8">
        <f t="shared" si="131"/>
        <v>0</v>
      </c>
      <c r="AA255" s="8">
        <f>O255+U255-X255+W255</f>
        <v>0</v>
      </c>
      <c r="AB255" s="3"/>
      <c r="AC255" s="3"/>
      <c r="AD255" s="20"/>
    </row>
    <row r="256" spans="1:30" ht="15.6" x14ac:dyDescent="0.25">
      <c r="A256" s="99"/>
      <c r="B256" s="138"/>
      <c r="C256" s="98"/>
      <c r="D256" s="98"/>
      <c r="E256" s="99"/>
      <c r="F256" s="98"/>
      <c r="G256" s="98"/>
      <c r="H256" s="98"/>
      <c r="I256" s="140"/>
      <c r="J256" s="98"/>
      <c r="K256" s="104"/>
      <c r="L256" s="104"/>
      <c r="M256" s="8">
        <f>N256+O256</f>
        <v>0</v>
      </c>
      <c r="N256" s="8">
        <f t="shared" si="132"/>
        <v>0</v>
      </c>
      <c r="O256" s="8">
        <f t="shared" si="132"/>
        <v>0</v>
      </c>
      <c r="P256" s="143"/>
      <c r="Q256" s="41" t="s">
        <v>7</v>
      </c>
      <c r="R256" s="60"/>
      <c r="S256" s="28">
        <f>T256+U256</f>
        <v>0</v>
      </c>
      <c r="T256" s="28">
        <v>0</v>
      </c>
      <c r="U256" s="28">
        <v>0</v>
      </c>
      <c r="V256" s="29">
        <f>X256</f>
        <v>0</v>
      </c>
      <c r="W256" s="28">
        <v>0</v>
      </c>
      <c r="X256" s="28">
        <v>0</v>
      </c>
      <c r="Y256" s="7">
        <f t="shared" si="131"/>
        <v>0</v>
      </c>
      <c r="Z256" s="7">
        <f t="shared" si="131"/>
        <v>0</v>
      </c>
      <c r="AA256" s="7">
        <f>O256+U256-X256+W256</f>
        <v>0</v>
      </c>
      <c r="AB256" s="3"/>
      <c r="AC256" s="3"/>
      <c r="AD256" s="20"/>
    </row>
    <row r="257" spans="1:30" ht="15.6" x14ac:dyDescent="0.25">
      <c r="A257" s="99"/>
      <c r="B257" s="138"/>
      <c r="C257" s="98"/>
      <c r="D257" s="98"/>
      <c r="E257" s="99"/>
      <c r="F257" s="98"/>
      <c r="G257" s="98"/>
      <c r="H257" s="98"/>
      <c r="I257" s="140"/>
      <c r="J257" s="98"/>
      <c r="K257" s="105"/>
      <c r="L257" s="105"/>
      <c r="M257" s="123"/>
      <c r="N257" s="123"/>
      <c r="O257" s="123"/>
      <c r="P257" s="143"/>
      <c r="Q257" s="33" t="s">
        <v>3</v>
      </c>
      <c r="R257" s="62">
        <f>R256</f>
        <v>0</v>
      </c>
      <c r="S257" s="30">
        <f t="shared" ref="S257:X257" si="133">SUM(S253:S256)</f>
        <v>3125</v>
      </c>
      <c r="T257" s="30">
        <f t="shared" si="133"/>
        <v>1562.5</v>
      </c>
      <c r="U257" s="30">
        <f t="shared" si="133"/>
        <v>1562.5</v>
      </c>
      <c r="V257" s="30">
        <f t="shared" si="133"/>
        <v>3125</v>
      </c>
      <c r="W257" s="30">
        <f t="shared" si="133"/>
        <v>1562.5</v>
      </c>
      <c r="X257" s="30">
        <f t="shared" si="133"/>
        <v>3125</v>
      </c>
      <c r="Y257" s="134"/>
      <c r="Z257" s="134"/>
      <c r="AA257" s="134"/>
      <c r="AB257" s="52"/>
      <c r="AC257" s="52"/>
      <c r="AD257" s="53"/>
    </row>
    <row r="258" spans="1:30" ht="15.6" x14ac:dyDescent="0.25">
      <c r="A258" s="98">
        <v>5</v>
      </c>
      <c r="B258" s="138" t="s">
        <v>76</v>
      </c>
      <c r="C258" s="98" t="s">
        <v>87</v>
      </c>
      <c r="D258" s="98" t="s">
        <v>169</v>
      </c>
      <c r="E258" s="98" t="s">
        <v>59</v>
      </c>
      <c r="F258" s="98"/>
      <c r="G258" s="103" t="s">
        <v>170</v>
      </c>
      <c r="H258" s="98" t="s">
        <v>81</v>
      </c>
      <c r="I258" s="140"/>
      <c r="J258" s="98"/>
      <c r="K258" s="111">
        <v>44197</v>
      </c>
      <c r="L258" s="111">
        <v>46022</v>
      </c>
      <c r="M258" s="9">
        <f>N258+O258</f>
        <v>0</v>
      </c>
      <c r="N258" s="9">
        <v>0</v>
      </c>
      <c r="O258" s="9">
        <v>0</v>
      </c>
      <c r="P258" s="143" t="s">
        <v>63</v>
      </c>
      <c r="Q258" s="41" t="s">
        <v>4</v>
      </c>
      <c r="R258" s="61"/>
      <c r="S258" s="28">
        <f>T258+U258</f>
        <v>800</v>
      </c>
      <c r="T258" s="28">
        <v>400</v>
      </c>
      <c r="U258" s="28">
        <v>400</v>
      </c>
      <c r="V258" s="29">
        <f>X258</f>
        <v>800</v>
      </c>
      <c r="W258" s="28">
        <v>400</v>
      </c>
      <c r="X258" s="28">
        <v>800</v>
      </c>
      <c r="Y258" s="8">
        <f t="shared" ref="Y258:Z261" si="134">M258+S258-V258</f>
        <v>0</v>
      </c>
      <c r="Z258" s="8">
        <f t="shared" si="134"/>
        <v>0</v>
      </c>
      <c r="AA258" s="8">
        <f>O258+U258-X258+W258</f>
        <v>0</v>
      </c>
      <c r="AB258" s="3" t="s">
        <v>110</v>
      </c>
      <c r="AC258" s="3"/>
      <c r="AD258" s="20"/>
    </row>
    <row r="259" spans="1:30" ht="15.6" x14ac:dyDescent="0.25">
      <c r="A259" s="99"/>
      <c r="B259" s="138"/>
      <c r="C259" s="99"/>
      <c r="D259" s="99"/>
      <c r="E259" s="99"/>
      <c r="F259" s="99"/>
      <c r="G259" s="106"/>
      <c r="H259" s="99"/>
      <c r="I259" s="141"/>
      <c r="J259" s="98"/>
      <c r="K259" s="112"/>
      <c r="L259" s="112"/>
      <c r="M259" s="8">
        <f>N259+O259</f>
        <v>0</v>
      </c>
      <c r="N259" s="8">
        <f t="shared" ref="N259:O261" si="135">Z258</f>
        <v>0</v>
      </c>
      <c r="O259" s="8">
        <f t="shared" si="135"/>
        <v>0</v>
      </c>
      <c r="P259" s="143"/>
      <c r="Q259" s="41" t="s">
        <v>5</v>
      </c>
      <c r="R259" s="60"/>
      <c r="S259" s="28">
        <f>T259+U259</f>
        <v>500</v>
      </c>
      <c r="T259" s="28">
        <v>250</v>
      </c>
      <c r="U259" s="28">
        <v>250</v>
      </c>
      <c r="V259" s="29">
        <f>X259</f>
        <v>500</v>
      </c>
      <c r="W259" s="28">
        <v>250</v>
      </c>
      <c r="X259" s="28">
        <v>500</v>
      </c>
      <c r="Y259" s="8">
        <f t="shared" si="134"/>
        <v>0</v>
      </c>
      <c r="Z259" s="8">
        <f t="shared" si="134"/>
        <v>0</v>
      </c>
      <c r="AA259" s="8">
        <f>O259+U259-X259+W259</f>
        <v>0</v>
      </c>
      <c r="AB259" s="3"/>
      <c r="AC259" s="3"/>
      <c r="AD259" s="20"/>
    </row>
    <row r="260" spans="1:30" ht="15.6" x14ac:dyDescent="0.25">
      <c r="A260" s="99"/>
      <c r="B260" s="138"/>
      <c r="C260" s="99"/>
      <c r="D260" s="99"/>
      <c r="E260" s="99"/>
      <c r="F260" s="99"/>
      <c r="G260" s="106"/>
      <c r="H260" s="99"/>
      <c r="I260" s="141"/>
      <c r="J260" s="98"/>
      <c r="K260" s="112"/>
      <c r="L260" s="112"/>
      <c r="M260" s="8">
        <f>N260+O260</f>
        <v>0</v>
      </c>
      <c r="N260" s="8">
        <f t="shared" si="135"/>
        <v>0</v>
      </c>
      <c r="O260" s="8">
        <f t="shared" si="135"/>
        <v>0</v>
      </c>
      <c r="P260" s="143"/>
      <c r="Q260" s="41" t="s">
        <v>6</v>
      </c>
      <c r="R260" s="60"/>
      <c r="S260" s="28">
        <f>T260+U260</f>
        <v>0</v>
      </c>
      <c r="T260" s="28">
        <v>0</v>
      </c>
      <c r="U260" s="28">
        <v>0</v>
      </c>
      <c r="V260" s="29">
        <f>X260</f>
        <v>0</v>
      </c>
      <c r="W260" s="28">
        <v>0</v>
      </c>
      <c r="X260" s="28">
        <v>0</v>
      </c>
      <c r="Y260" s="8">
        <f t="shared" si="134"/>
        <v>0</v>
      </c>
      <c r="Z260" s="8">
        <f t="shared" si="134"/>
        <v>0</v>
      </c>
      <c r="AA260" s="8">
        <f>O260+U260-X260+W260</f>
        <v>0</v>
      </c>
      <c r="AB260" s="3"/>
      <c r="AC260" s="3"/>
      <c r="AD260" s="20"/>
    </row>
    <row r="261" spans="1:30" ht="15.6" x14ac:dyDescent="0.25">
      <c r="A261" s="99"/>
      <c r="B261" s="138"/>
      <c r="C261" s="99"/>
      <c r="D261" s="99"/>
      <c r="E261" s="99"/>
      <c r="F261" s="99"/>
      <c r="G261" s="106"/>
      <c r="H261" s="99"/>
      <c r="I261" s="141"/>
      <c r="J261" s="98"/>
      <c r="K261" s="112"/>
      <c r="L261" s="112"/>
      <c r="M261" s="8">
        <f>N261+O261</f>
        <v>0</v>
      </c>
      <c r="N261" s="8">
        <f t="shared" si="135"/>
        <v>0</v>
      </c>
      <c r="O261" s="8">
        <f t="shared" si="135"/>
        <v>0</v>
      </c>
      <c r="P261" s="143"/>
      <c r="Q261" s="41" t="s">
        <v>7</v>
      </c>
      <c r="R261" s="60"/>
      <c r="S261" s="28">
        <f>T261+U261</f>
        <v>0</v>
      </c>
      <c r="T261" s="28">
        <v>0</v>
      </c>
      <c r="U261" s="28">
        <v>0</v>
      </c>
      <c r="V261" s="29">
        <f>X261</f>
        <v>0</v>
      </c>
      <c r="W261" s="28">
        <v>0</v>
      </c>
      <c r="X261" s="28">
        <v>0</v>
      </c>
      <c r="Y261" s="7">
        <f t="shared" si="134"/>
        <v>0</v>
      </c>
      <c r="Z261" s="7">
        <f t="shared" si="134"/>
        <v>0</v>
      </c>
      <c r="AA261" s="7">
        <f>O261+U261-X261+W261</f>
        <v>0</v>
      </c>
      <c r="AB261" s="3"/>
      <c r="AC261" s="3"/>
      <c r="AD261" s="20"/>
    </row>
    <row r="262" spans="1:30" ht="15.6" x14ac:dyDescent="0.25">
      <c r="A262" s="99"/>
      <c r="B262" s="138"/>
      <c r="C262" s="99"/>
      <c r="D262" s="99"/>
      <c r="E262" s="99"/>
      <c r="F262" s="99"/>
      <c r="G262" s="107"/>
      <c r="H262" s="99"/>
      <c r="I262" s="141"/>
      <c r="J262" s="98"/>
      <c r="K262" s="113"/>
      <c r="L262" s="113"/>
      <c r="M262" s="123"/>
      <c r="N262" s="123"/>
      <c r="O262" s="123"/>
      <c r="P262" s="143"/>
      <c r="Q262" s="33" t="s">
        <v>3</v>
      </c>
      <c r="R262" s="62">
        <f>R261</f>
        <v>0</v>
      </c>
      <c r="S262" s="30">
        <f t="shared" ref="S262:X262" si="136">SUM(S258:S261)</f>
        <v>1300</v>
      </c>
      <c r="T262" s="30">
        <f t="shared" si="136"/>
        <v>650</v>
      </c>
      <c r="U262" s="30">
        <f t="shared" si="136"/>
        <v>650</v>
      </c>
      <c r="V262" s="30">
        <f t="shared" si="136"/>
        <v>1300</v>
      </c>
      <c r="W262" s="30">
        <f t="shared" si="136"/>
        <v>650</v>
      </c>
      <c r="X262" s="30">
        <f t="shared" si="136"/>
        <v>1300</v>
      </c>
      <c r="Y262" s="134"/>
      <c r="Z262" s="134"/>
      <c r="AA262" s="134"/>
      <c r="AB262" s="52"/>
      <c r="AC262" s="52"/>
      <c r="AD262" s="53"/>
    </row>
    <row r="263" spans="1:30" ht="15.6" x14ac:dyDescent="0.25">
      <c r="A263" s="98">
        <v>6</v>
      </c>
      <c r="B263" s="138" t="s">
        <v>76</v>
      </c>
      <c r="C263" s="124" t="s">
        <v>90</v>
      </c>
      <c r="D263" s="98" t="s">
        <v>171</v>
      </c>
      <c r="E263" s="98" t="s">
        <v>59</v>
      </c>
      <c r="F263" s="98"/>
      <c r="G263" s="103" t="s">
        <v>170</v>
      </c>
      <c r="H263" s="98" t="s">
        <v>81</v>
      </c>
      <c r="I263" s="140"/>
      <c r="J263" s="98"/>
      <c r="K263" s="111">
        <v>44197</v>
      </c>
      <c r="L263" s="111">
        <v>46022</v>
      </c>
      <c r="M263" s="9">
        <f>N263+O263</f>
        <v>0</v>
      </c>
      <c r="N263" s="9">
        <v>0</v>
      </c>
      <c r="O263" s="9">
        <v>0</v>
      </c>
      <c r="P263" s="143" t="s">
        <v>63</v>
      </c>
      <c r="Q263" s="41" t="s">
        <v>4</v>
      </c>
      <c r="R263" s="61"/>
      <c r="S263" s="28">
        <f>T263+U263</f>
        <v>575</v>
      </c>
      <c r="T263" s="28">
        <v>287.5</v>
      </c>
      <c r="U263" s="28">
        <v>287.5</v>
      </c>
      <c r="V263" s="29">
        <f>X263</f>
        <v>575</v>
      </c>
      <c r="W263" s="28">
        <v>287.5</v>
      </c>
      <c r="X263" s="28">
        <v>575</v>
      </c>
      <c r="Y263" s="8">
        <f t="shared" ref="Y263:Z266" si="137">M263+S263-V263</f>
        <v>0</v>
      </c>
      <c r="Z263" s="8">
        <f t="shared" si="137"/>
        <v>0</v>
      </c>
      <c r="AA263" s="8">
        <f>O263+U263-X263+W263</f>
        <v>0</v>
      </c>
      <c r="AB263" s="3" t="s">
        <v>110</v>
      </c>
      <c r="AC263" s="3"/>
      <c r="AD263" s="20"/>
    </row>
    <row r="264" spans="1:30" ht="15.6" x14ac:dyDescent="0.25">
      <c r="A264" s="99"/>
      <c r="B264" s="138"/>
      <c r="C264" s="104"/>
      <c r="D264" s="99"/>
      <c r="E264" s="99"/>
      <c r="F264" s="99"/>
      <c r="G264" s="106"/>
      <c r="H264" s="99"/>
      <c r="I264" s="141"/>
      <c r="J264" s="98"/>
      <c r="K264" s="112"/>
      <c r="L264" s="112"/>
      <c r="M264" s="8">
        <f>N264+O264</f>
        <v>0</v>
      </c>
      <c r="N264" s="8">
        <f t="shared" ref="N264:O266" si="138">Z263</f>
        <v>0</v>
      </c>
      <c r="O264" s="8">
        <f t="shared" si="138"/>
        <v>0</v>
      </c>
      <c r="P264" s="143"/>
      <c r="Q264" s="41" t="s">
        <v>5</v>
      </c>
      <c r="R264" s="60"/>
      <c r="S264" s="28">
        <f>T264+U264</f>
        <v>450</v>
      </c>
      <c r="T264" s="28">
        <v>225</v>
      </c>
      <c r="U264" s="28">
        <v>225</v>
      </c>
      <c r="V264" s="29">
        <f>X264</f>
        <v>450</v>
      </c>
      <c r="W264" s="28">
        <v>225</v>
      </c>
      <c r="X264" s="28">
        <v>450</v>
      </c>
      <c r="Y264" s="8">
        <f t="shared" si="137"/>
        <v>0</v>
      </c>
      <c r="Z264" s="8">
        <f t="shared" si="137"/>
        <v>0</v>
      </c>
      <c r="AA264" s="8">
        <f>O264+U264-X264+W264</f>
        <v>0</v>
      </c>
      <c r="AB264" s="3"/>
      <c r="AC264" s="3"/>
      <c r="AD264" s="20"/>
    </row>
    <row r="265" spans="1:30" ht="15.6" x14ac:dyDescent="0.25">
      <c r="A265" s="99"/>
      <c r="B265" s="138"/>
      <c r="C265" s="104"/>
      <c r="D265" s="99"/>
      <c r="E265" s="99"/>
      <c r="F265" s="99"/>
      <c r="G265" s="106"/>
      <c r="H265" s="99"/>
      <c r="I265" s="141"/>
      <c r="J265" s="98"/>
      <c r="K265" s="112"/>
      <c r="L265" s="112"/>
      <c r="M265" s="8">
        <f>N265+O265</f>
        <v>0</v>
      </c>
      <c r="N265" s="8">
        <f t="shared" si="138"/>
        <v>0</v>
      </c>
      <c r="O265" s="8">
        <f t="shared" si="138"/>
        <v>0</v>
      </c>
      <c r="P265" s="143"/>
      <c r="Q265" s="41" t="s">
        <v>6</v>
      </c>
      <c r="R265" s="60"/>
      <c r="S265" s="28">
        <f>T265+U265</f>
        <v>0</v>
      </c>
      <c r="T265" s="28">
        <v>0</v>
      </c>
      <c r="U265" s="28">
        <v>0</v>
      </c>
      <c r="V265" s="29">
        <f>X265</f>
        <v>0</v>
      </c>
      <c r="W265" s="28">
        <v>0</v>
      </c>
      <c r="X265" s="28">
        <v>0</v>
      </c>
      <c r="Y265" s="8">
        <f t="shared" si="137"/>
        <v>0</v>
      </c>
      <c r="Z265" s="8">
        <f t="shared" si="137"/>
        <v>0</v>
      </c>
      <c r="AA265" s="8">
        <f>O265+U265-X265+W265</f>
        <v>0</v>
      </c>
      <c r="AB265" s="3"/>
      <c r="AC265" s="3"/>
      <c r="AD265" s="20"/>
    </row>
    <row r="266" spans="1:30" ht="15.6" x14ac:dyDescent="0.25">
      <c r="A266" s="99"/>
      <c r="B266" s="138"/>
      <c r="C266" s="104"/>
      <c r="D266" s="99"/>
      <c r="E266" s="99"/>
      <c r="F266" s="99"/>
      <c r="G266" s="106"/>
      <c r="H266" s="99"/>
      <c r="I266" s="141"/>
      <c r="J266" s="98"/>
      <c r="K266" s="112"/>
      <c r="L266" s="112"/>
      <c r="M266" s="8">
        <f>N266+O266</f>
        <v>0</v>
      </c>
      <c r="N266" s="8">
        <f t="shared" si="138"/>
        <v>0</v>
      </c>
      <c r="O266" s="8">
        <f t="shared" si="138"/>
        <v>0</v>
      </c>
      <c r="P266" s="143"/>
      <c r="Q266" s="41" t="s">
        <v>7</v>
      </c>
      <c r="R266" s="60"/>
      <c r="S266" s="28">
        <f>T266+U266</f>
        <v>0</v>
      </c>
      <c r="T266" s="28">
        <v>0</v>
      </c>
      <c r="U266" s="28">
        <v>0</v>
      </c>
      <c r="V266" s="29">
        <f>X266</f>
        <v>0</v>
      </c>
      <c r="W266" s="28">
        <v>0</v>
      </c>
      <c r="X266" s="28">
        <v>0</v>
      </c>
      <c r="Y266" s="7">
        <f t="shared" si="137"/>
        <v>0</v>
      </c>
      <c r="Z266" s="7">
        <f t="shared" si="137"/>
        <v>0</v>
      </c>
      <c r="AA266" s="7">
        <f>O266+U266-X266+W266</f>
        <v>0</v>
      </c>
      <c r="AB266" s="3"/>
      <c r="AC266" s="3"/>
      <c r="AD266" s="20"/>
    </row>
    <row r="267" spans="1:30" ht="15.6" x14ac:dyDescent="0.25">
      <c r="A267" s="99"/>
      <c r="B267" s="138"/>
      <c r="C267" s="105"/>
      <c r="D267" s="99"/>
      <c r="E267" s="99"/>
      <c r="F267" s="99"/>
      <c r="G267" s="107"/>
      <c r="H267" s="99"/>
      <c r="I267" s="141"/>
      <c r="J267" s="98"/>
      <c r="K267" s="113"/>
      <c r="L267" s="113"/>
      <c r="M267" s="123"/>
      <c r="N267" s="123"/>
      <c r="O267" s="123"/>
      <c r="P267" s="143"/>
      <c r="Q267" s="33" t="s">
        <v>3</v>
      </c>
      <c r="R267" s="62">
        <f>R266</f>
        <v>0</v>
      </c>
      <c r="S267" s="30">
        <f t="shared" ref="S267:X267" si="139">SUM(S263:S266)</f>
        <v>1025</v>
      </c>
      <c r="T267" s="30">
        <f t="shared" si="139"/>
        <v>512.5</v>
      </c>
      <c r="U267" s="30">
        <f t="shared" si="139"/>
        <v>512.5</v>
      </c>
      <c r="V267" s="30">
        <f t="shared" si="139"/>
        <v>1025</v>
      </c>
      <c r="W267" s="30">
        <f t="shared" si="139"/>
        <v>512.5</v>
      </c>
      <c r="X267" s="30">
        <f t="shared" si="139"/>
        <v>1025</v>
      </c>
      <c r="Y267" s="134"/>
      <c r="Z267" s="134"/>
      <c r="AA267" s="134"/>
      <c r="AB267" s="52"/>
      <c r="AC267" s="52"/>
      <c r="AD267" s="53"/>
    </row>
    <row r="268" spans="1:30" ht="15.6" x14ac:dyDescent="0.25">
      <c r="A268" s="98">
        <v>7</v>
      </c>
      <c r="B268" s="138" t="s">
        <v>76</v>
      </c>
      <c r="C268" s="124" t="s">
        <v>172</v>
      </c>
      <c r="D268" s="98" t="s">
        <v>173</v>
      </c>
      <c r="E268" s="98" t="s">
        <v>59</v>
      </c>
      <c r="F268" s="98"/>
      <c r="G268" s="103" t="s">
        <v>170</v>
      </c>
      <c r="H268" s="98" t="s">
        <v>81</v>
      </c>
      <c r="I268" s="140"/>
      <c r="J268" s="98"/>
      <c r="K268" s="219">
        <v>44785</v>
      </c>
      <c r="L268" s="219">
        <v>46022</v>
      </c>
      <c r="M268" s="9">
        <f>N268+O268</f>
        <v>0</v>
      </c>
      <c r="N268" s="9">
        <v>0</v>
      </c>
      <c r="O268" s="9">
        <v>0</v>
      </c>
      <c r="P268" s="143" t="s">
        <v>63</v>
      </c>
      <c r="Q268" s="41" t="s">
        <v>4</v>
      </c>
      <c r="R268" s="61"/>
      <c r="S268" s="28">
        <f>T268+U268</f>
        <v>1700</v>
      </c>
      <c r="T268" s="28">
        <v>850</v>
      </c>
      <c r="U268" s="28">
        <v>850</v>
      </c>
      <c r="V268" s="29">
        <f>X268</f>
        <v>1700</v>
      </c>
      <c r="W268" s="28">
        <v>850</v>
      </c>
      <c r="X268" s="28">
        <v>1700</v>
      </c>
      <c r="Y268" s="8">
        <f t="shared" ref="Y268:Z271" si="140">M268+S268-V268</f>
        <v>0</v>
      </c>
      <c r="Z268" s="8">
        <f t="shared" si="140"/>
        <v>0</v>
      </c>
      <c r="AA268" s="8">
        <f>O268+U268-X268+W268</f>
        <v>0</v>
      </c>
      <c r="AB268" s="3" t="s">
        <v>110</v>
      </c>
      <c r="AC268" s="3"/>
      <c r="AD268" s="20"/>
    </row>
    <row r="269" spans="1:30" ht="15.6" x14ac:dyDescent="0.25">
      <c r="A269" s="99"/>
      <c r="B269" s="138"/>
      <c r="C269" s="104"/>
      <c r="D269" s="99"/>
      <c r="E269" s="99"/>
      <c r="F269" s="99"/>
      <c r="G269" s="106"/>
      <c r="H269" s="99"/>
      <c r="I269" s="141"/>
      <c r="J269" s="98"/>
      <c r="K269" s="99"/>
      <c r="L269" s="98"/>
      <c r="M269" s="8">
        <f>N269+O269</f>
        <v>0</v>
      </c>
      <c r="N269" s="8">
        <f t="shared" ref="N269:O271" si="141">Z268</f>
        <v>0</v>
      </c>
      <c r="O269" s="8">
        <f t="shared" si="141"/>
        <v>0</v>
      </c>
      <c r="P269" s="143"/>
      <c r="Q269" s="41" t="s">
        <v>5</v>
      </c>
      <c r="R269" s="60"/>
      <c r="S269" s="28">
        <f>T269+U269</f>
        <v>375</v>
      </c>
      <c r="T269" s="28">
        <v>187.5</v>
      </c>
      <c r="U269" s="28">
        <v>187.5</v>
      </c>
      <c r="V269" s="29">
        <f>X269</f>
        <v>375</v>
      </c>
      <c r="W269" s="28">
        <v>187.5</v>
      </c>
      <c r="X269" s="28">
        <v>375</v>
      </c>
      <c r="Y269" s="8">
        <f t="shared" si="140"/>
        <v>0</v>
      </c>
      <c r="Z269" s="8">
        <f t="shared" si="140"/>
        <v>0</v>
      </c>
      <c r="AA269" s="8">
        <f>O269+U269-X269+W269</f>
        <v>0</v>
      </c>
      <c r="AB269" s="3"/>
      <c r="AC269" s="3"/>
      <c r="AD269" s="20"/>
    </row>
    <row r="270" spans="1:30" ht="15.6" x14ac:dyDescent="0.25">
      <c r="A270" s="99"/>
      <c r="B270" s="138"/>
      <c r="C270" s="104"/>
      <c r="D270" s="99"/>
      <c r="E270" s="99"/>
      <c r="F270" s="99"/>
      <c r="G270" s="106"/>
      <c r="H270" s="99"/>
      <c r="I270" s="141"/>
      <c r="J270" s="98"/>
      <c r="K270" s="99"/>
      <c r="L270" s="98"/>
      <c r="M270" s="8">
        <f>N270+O270</f>
        <v>0</v>
      </c>
      <c r="N270" s="8">
        <f t="shared" si="141"/>
        <v>0</v>
      </c>
      <c r="O270" s="8">
        <f t="shared" si="141"/>
        <v>0</v>
      </c>
      <c r="P270" s="143"/>
      <c r="Q270" s="41" t="s">
        <v>6</v>
      </c>
      <c r="R270" s="60"/>
      <c r="S270" s="28">
        <f>T270+U270</f>
        <v>0</v>
      </c>
      <c r="T270" s="28">
        <v>0</v>
      </c>
      <c r="U270" s="28">
        <v>0</v>
      </c>
      <c r="V270" s="29">
        <f>X270</f>
        <v>0</v>
      </c>
      <c r="W270" s="28">
        <v>0</v>
      </c>
      <c r="X270" s="28">
        <v>0</v>
      </c>
      <c r="Y270" s="8">
        <f t="shared" si="140"/>
        <v>0</v>
      </c>
      <c r="Z270" s="8">
        <f t="shared" si="140"/>
        <v>0</v>
      </c>
      <c r="AA270" s="8">
        <f>O270+U270-X270+W270</f>
        <v>0</v>
      </c>
      <c r="AB270" s="3"/>
      <c r="AC270" s="3"/>
      <c r="AD270" s="20"/>
    </row>
    <row r="271" spans="1:30" ht="15.6" x14ac:dyDescent="0.25">
      <c r="A271" s="99"/>
      <c r="B271" s="138"/>
      <c r="C271" s="104"/>
      <c r="D271" s="99"/>
      <c r="E271" s="99"/>
      <c r="F271" s="99"/>
      <c r="G271" s="106"/>
      <c r="H271" s="99"/>
      <c r="I271" s="141"/>
      <c r="J271" s="98"/>
      <c r="K271" s="99"/>
      <c r="L271" s="98"/>
      <c r="M271" s="8">
        <f>N271+O271</f>
        <v>0</v>
      </c>
      <c r="N271" s="8">
        <f t="shared" si="141"/>
        <v>0</v>
      </c>
      <c r="O271" s="8">
        <f t="shared" si="141"/>
        <v>0</v>
      </c>
      <c r="P271" s="143"/>
      <c r="Q271" s="41" t="s">
        <v>7</v>
      </c>
      <c r="R271" s="60"/>
      <c r="S271" s="28">
        <f>T271+U271</f>
        <v>0</v>
      </c>
      <c r="T271" s="28">
        <v>0</v>
      </c>
      <c r="U271" s="28">
        <v>0</v>
      </c>
      <c r="V271" s="29">
        <f>X271</f>
        <v>0</v>
      </c>
      <c r="W271" s="28">
        <v>0</v>
      </c>
      <c r="X271" s="28">
        <v>0</v>
      </c>
      <c r="Y271" s="7">
        <f t="shared" si="140"/>
        <v>0</v>
      </c>
      <c r="Z271" s="7">
        <f t="shared" si="140"/>
        <v>0</v>
      </c>
      <c r="AA271" s="7">
        <f>O271+U271-X271+W271</f>
        <v>0</v>
      </c>
      <c r="AB271" s="3"/>
      <c r="AC271" s="3"/>
      <c r="AD271" s="20"/>
    </row>
    <row r="272" spans="1:30" ht="15.6" x14ac:dyDescent="0.25">
      <c r="A272" s="99"/>
      <c r="B272" s="138"/>
      <c r="C272" s="105"/>
      <c r="D272" s="99"/>
      <c r="E272" s="99"/>
      <c r="F272" s="99"/>
      <c r="G272" s="107"/>
      <c r="H272" s="99"/>
      <c r="I272" s="141"/>
      <c r="J272" s="98"/>
      <c r="K272" s="99"/>
      <c r="L272" s="98"/>
      <c r="M272" s="123"/>
      <c r="N272" s="123"/>
      <c r="O272" s="123"/>
      <c r="P272" s="143"/>
      <c r="Q272" s="33" t="s">
        <v>3</v>
      </c>
      <c r="R272" s="62">
        <f>R271</f>
        <v>0</v>
      </c>
      <c r="S272" s="30">
        <f t="shared" ref="S272:X272" si="142">SUM(S268:S271)</f>
        <v>2075</v>
      </c>
      <c r="T272" s="30">
        <f t="shared" si="142"/>
        <v>1037.5</v>
      </c>
      <c r="U272" s="30">
        <f t="shared" si="142"/>
        <v>1037.5</v>
      </c>
      <c r="V272" s="30">
        <f t="shared" si="142"/>
        <v>2075</v>
      </c>
      <c r="W272" s="30">
        <f t="shared" si="142"/>
        <v>1037.5</v>
      </c>
      <c r="X272" s="30">
        <f t="shared" si="142"/>
        <v>2075</v>
      </c>
      <c r="Y272" s="134"/>
      <c r="Z272" s="134"/>
      <c r="AA272" s="134"/>
      <c r="AB272" s="52"/>
      <c r="AC272" s="52"/>
      <c r="AD272" s="53"/>
    </row>
    <row r="273" spans="1:30" ht="15.6" x14ac:dyDescent="0.25">
      <c r="A273" s="98">
        <v>8</v>
      </c>
      <c r="B273" s="100" t="s">
        <v>76</v>
      </c>
      <c r="C273" s="124" t="s">
        <v>96</v>
      </c>
      <c r="D273" s="103" t="s">
        <v>174</v>
      </c>
      <c r="E273" s="103" t="s">
        <v>59</v>
      </c>
      <c r="F273" s="103"/>
      <c r="G273" s="103" t="s">
        <v>170</v>
      </c>
      <c r="H273" s="103" t="s">
        <v>81</v>
      </c>
      <c r="I273" s="108"/>
      <c r="J273" s="103"/>
      <c r="K273" s="130">
        <v>44785</v>
      </c>
      <c r="L273" s="130">
        <v>46022</v>
      </c>
      <c r="M273" s="9">
        <f>N273+O273</f>
        <v>0</v>
      </c>
      <c r="N273" s="9">
        <v>0</v>
      </c>
      <c r="O273" s="9">
        <v>0</v>
      </c>
      <c r="P273" s="114" t="s">
        <v>63</v>
      </c>
      <c r="Q273" s="41" t="s">
        <v>4</v>
      </c>
      <c r="R273" s="61"/>
      <c r="S273" s="28">
        <f>T273+U273</f>
        <v>1725</v>
      </c>
      <c r="T273" s="28">
        <v>862.5</v>
      </c>
      <c r="U273" s="28">
        <v>862.5</v>
      </c>
      <c r="V273" s="29">
        <f>X273</f>
        <v>1725</v>
      </c>
      <c r="W273" s="28">
        <v>862.5</v>
      </c>
      <c r="X273" s="28">
        <v>1725</v>
      </c>
      <c r="Y273" s="8">
        <f t="shared" ref="Y273:Z276" si="143">M273+S273-V273</f>
        <v>0</v>
      </c>
      <c r="Z273" s="8">
        <f t="shared" si="143"/>
        <v>0</v>
      </c>
      <c r="AA273" s="8">
        <f>O273+U273-X273+W273</f>
        <v>0</v>
      </c>
      <c r="AB273" s="3" t="s">
        <v>110</v>
      </c>
      <c r="AC273" s="3"/>
      <c r="AD273" s="20"/>
    </row>
    <row r="274" spans="1:30" ht="15.6" x14ac:dyDescent="0.25">
      <c r="A274" s="99"/>
      <c r="B274" s="101"/>
      <c r="C274" s="104"/>
      <c r="D274" s="106"/>
      <c r="E274" s="106"/>
      <c r="F274" s="106"/>
      <c r="G274" s="106"/>
      <c r="H274" s="106"/>
      <c r="I274" s="109"/>
      <c r="J274" s="106"/>
      <c r="K274" s="181"/>
      <c r="L274" s="181"/>
      <c r="M274" s="8">
        <f>N274+O274</f>
        <v>0</v>
      </c>
      <c r="N274" s="8">
        <f t="shared" ref="N274:O276" si="144">Z273</f>
        <v>0</v>
      </c>
      <c r="O274" s="8">
        <f t="shared" si="144"/>
        <v>0</v>
      </c>
      <c r="P274" s="115"/>
      <c r="Q274" s="41" t="s">
        <v>5</v>
      </c>
      <c r="R274" s="60"/>
      <c r="S274" s="28">
        <f>T274+U274</f>
        <v>575</v>
      </c>
      <c r="T274" s="28">
        <v>287.5</v>
      </c>
      <c r="U274" s="28">
        <v>287.5</v>
      </c>
      <c r="V274" s="29">
        <f>X274</f>
        <v>575</v>
      </c>
      <c r="W274" s="28">
        <v>287.5</v>
      </c>
      <c r="X274" s="28">
        <v>575</v>
      </c>
      <c r="Y274" s="8">
        <f t="shared" si="143"/>
        <v>0</v>
      </c>
      <c r="Z274" s="8">
        <f t="shared" si="143"/>
        <v>0</v>
      </c>
      <c r="AA274" s="8">
        <f>O274+U274-X274+W274</f>
        <v>0</v>
      </c>
      <c r="AB274" s="3"/>
      <c r="AC274" s="3"/>
      <c r="AD274" s="20"/>
    </row>
    <row r="275" spans="1:30" ht="15.6" x14ac:dyDescent="0.25">
      <c r="A275" s="99"/>
      <c r="B275" s="101"/>
      <c r="C275" s="104"/>
      <c r="D275" s="106"/>
      <c r="E275" s="106"/>
      <c r="F275" s="106"/>
      <c r="G275" s="106"/>
      <c r="H275" s="106"/>
      <c r="I275" s="109"/>
      <c r="J275" s="106"/>
      <c r="K275" s="181"/>
      <c r="L275" s="181"/>
      <c r="M275" s="8">
        <f>N275+O275</f>
        <v>0</v>
      </c>
      <c r="N275" s="8">
        <f t="shared" si="144"/>
        <v>0</v>
      </c>
      <c r="O275" s="8">
        <f t="shared" si="144"/>
        <v>0</v>
      </c>
      <c r="P275" s="115"/>
      <c r="Q275" s="41" t="s">
        <v>6</v>
      </c>
      <c r="R275" s="60"/>
      <c r="S275" s="28">
        <f>T275+U275</f>
        <v>0</v>
      </c>
      <c r="T275" s="28">
        <v>0</v>
      </c>
      <c r="U275" s="28">
        <v>0</v>
      </c>
      <c r="V275" s="29">
        <f>X275</f>
        <v>0</v>
      </c>
      <c r="W275" s="28">
        <v>0</v>
      </c>
      <c r="X275" s="28">
        <v>0</v>
      </c>
      <c r="Y275" s="8">
        <f t="shared" si="143"/>
        <v>0</v>
      </c>
      <c r="Z275" s="8">
        <f t="shared" si="143"/>
        <v>0</v>
      </c>
      <c r="AA275" s="8">
        <f>O275+U275-X275+W275</f>
        <v>0</v>
      </c>
      <c r="AB275" s="3"/>
      <c r="AC275" s="3"/>
      <c r="AD275" s="20"/>
    </row>
    <row r="276" spans="1:30" ht="15.6" x14ac:dyDescent="0.25">
      <c r="A276" s="99"/>
      <c r="B276" s="101"/>
      <c r="C276" s="104"/>
      <c r="D276" s="106"/>
      <c r="E276" s="106"/>
      <c r="F276" s="106"/>
      <c r="G276" s="106"/>
      <c r="H276" s="106"/>
      <c r="I276" s="109"/>
      <c r="J276" s="106"/>
      <c r="K276" s="181"/>
      <c r="L276" s="181"/>
      <c r="M276" s="8">
        <f>N276+O276</f>
        <v>0</v>
      </c>
      <c r="N276" s="8">
        <f t="shared" si="144"/>
        <v>0</v>
      </c>
      <c r="O276" s="8">
        <f t="shared" si="144"/>
        <v>0</v>
      </c>
      <c r="P276" s="115"/>
      <c r="Q276" s="41" t="s">
        <v>7</v>
      </c>
      <c r="R276" s="60"/>
      <c r="S276" s="28">
        <f>T276+U276</f>
        <v>0</v>
      </c>
      <c r="T276" s="28">
        <v>0</v>
      </c>
      <c r="U276" s="28">
        <v>0</v>
      </c>
      <c r="V276" s="29">
        <f>X276</f>
        <v>0</v>
      </c>
      <c r="W276" s="28">
        <v>0</v>
      </c>
      <c r="X276" s="28">
        <v>0</v>
      </c>
      <c r="Y276" s="7">
        <f t="shared" si="143"/>
        <v>0</v>
      </c>
      <c r="Z276" s="7">
        <f t="shared" si="143"/>
        <v>0</v>
      </c>
      <c r="AA276" s="7">
        <f>O276+U276-X276+W276</f>
        <v>0</v>
      </c>
      <c r="AB276" s="3"/>
      <c r="AC276" s="3"/>
      <c r="AD276" s="20"/>
    </row>
    <row r="277" spans="1:30" ht="15.6" x14ac:dyDescent="0.25">
      <c r="A277" s="99"/>
      <c r="B277" s="102"/>
      <c r="C277" s="105"/>
      <c r="D277" s="107"/>
      <c r="E277" s="107"/>
      <c r="F277" s="107"/>
      <c r="G277" s="107"/>
      <c r="H277" s="107"/>
      <c r="I277" s="110"/>
      <c r="J277" s="107"/>
      <c r="K277" s="182"/>
      <c r="L277" s="182"/>
      <c r="M277" s="117"/>
      <c r="N277" s="118"/>
      <c r="O277" s="119"/>
      <c r="P277" s="116"/>
      <c r="Q277" s="33" t="s">
        <v>3</v>
      </c>
      <c r="R277" s="62">
        <f>R276</f>
        <v>0</v>
      </c>
      <c r="S277" s="30">
        <f t="shared" ref="S277:X277" si="145">SUM(S273:S276)</f>
        <v>2300</v>
      </c>
      <c r="T277" s="30">
        <f t="shared" si="145"/>
        <v>1150</v>
      </c>
      <c r="U277" s="30">
        <f t="shared" si="145"/>
        <v>1150</v>
      </c>
      <c r="V277" s="30">
        <f t="shared" si="145"/>
        <v>2300</v>
      </c>
      <c r="W277" s="30">
        <f t="shared" si="145"/>
        <v>1150</v>
      </c>
      <c r="X277" s="30">
        <f t="shared" si="145"/>
        <v>2300</v>
      </c>
      <c r="Y277" s="120"/>
      <c r="Z277" s="121"/>
      <c r="AA277" s="122"/>
      <c r="AB277" s="52"/>
      <c r="AC277" s="52"/>
      <c r="AD277" s="53"/>
    </row>
    <row r="278" spans="1:30" ht="15.6" x14ac:dyDescent="0.25">
      <c r="A278" s="98">
        <v>9</v>
      </c>
      <c r="B278" s="100" t="s">
        <v>76</v>
      </c>
      <c r="C278" s="124" t="s">
        <v>85</v>
      </c>
      <c r="D278" s="103" t="s">
        <v>447</v>
      </c>
      <c r="E278" s="103" t="s">
        <v>59</v>
      </c>
      <c r="F278" s="103"/>
      <c r="G278" s="103" t="s">
        <v>170</v>
      </c>
      <c r="H278" s="103" t="s">
        <v>81</v>
      </c>
      <c r="I278" s="108"/>
      <c r="J278" s="103"/>
      <c r="K278" s="111">
        <v>44197</v>
      </c>
      <c r="L278" s="111">
        <v>46022</v>
      </c>
      <c r="M278" s="9">
        <f>N278+O278</f>
        <v>0</v>
      </c>
      <c r="N278" s="9">
        <v>0</v>
      </c>
      <c r="O278" s="9">
        <v>0</v>
      </c>
      <c r="P278" s="114" t="s">
        <v>63</v>
      </c>
      <c r="Q278" s="41" t="s">
        <v>4</v>
      </c>
      <c r="R278" s="61"/>
      <c r="S278" s="28">
        <f>T278+U278</f>
        <v>2150</v>
      </c>
      <c r="T278" s="28">
        <v>1075</v>
      </c>
      <c r="U278" s="28">
        <v>1075</v>
      </c>
      <c r="V278" s="29">
        <f>X278</f>
        <v>2150</v>
      </c>
      <c r="W278" s="28">
        <v>1075</v>
      </c>
      <c r="X278" s="28">
        <v>2150</v>
      </c>
      <c r="Y278" s="8">
        <f t="shared" ref="Y278:Z281" si="146">M278+S278-V278</f>
        <v>0</v>
      </c>
      <c r="Z278" s="8">
        <f t="shared" si="146"/>
        <v>0</v>
      </c>
      <c r="AA278" s="8">
        <f>O278+U278-X278+W278</f>
        <v>0</v>
      </c>
      <c r="AB278" s="3" t="s">
        <v>110</v>
      </c>
      <c r="AC278" s="3"/>
      <c r="AD278" s="20"/>
    </row>
    <row r="279" spans="1:30" ht="15.6" x14ac:dyDescent="0.25">
      <c r="A279" s="99"/>
      <c r="B279" s="101"/>
      <c r="C279" s="104"/>
      <c r="D279" s="106"/>
      <c r="E279" s="106"/>
      <c r="F279" s="106"/>
      <c r="G279" s="106"/>
      <c r="H279" s="106"/>
      <c r="I279" s="109"/>
      <c r="J279" s="106"/>
      <c r="K279" s="112"/>
      <c r="L279" s="112"/>
      <c r="M279" s="8">
        <f>N279+O279</f>
        <v>0</v>
      </c>
      <c r="N279" s="8">
        <f t="shared" ref="N279:O281" si="147">Z278</f>
        <v>0</v>
      </c>
      <c r="O279" s="8">
        <f t="shared" si="147"/>
        <v>0</v>
      </c>
      <c r="P279" s="115"/>
      <c r="Q279" s="41" t="s">
        <v>5</v>
      </c>
      <c r="R279" s="60"/>
      <c r="S279" s="28">
        <f>T279+U279</f>
        <v>525</v>
      </c>
      <c r="T279" s="28">
        <v>262.5</v>
      </c>
      <c r="U279" s="28">
        <v>262.5</v>
      </c>
      <c r="V279" s="29">
        <f>X279</f>
        <v>525</v>
      </c>
      <c r="W279" s="28">
        <v>262.5</v>
      </c>
      <c r="X279" s="28">
        <v>525</v>
      </c>
      <c r="Y279" s="8">
        <f t="shared" si="146"/>
        <v>0</v>
      </c>
      <c r="Z279" s="8">
        <f t="shared" si="146"/>
        <v>0</v>
      </c>
      <c r="AA279" s="8">
        <f>O279+U279-X279+W279</f>
        <v>0</v>
      </c>
      <c r="AB279" s="3"/>
      <c r="AC279" s="3"/>
      <c r="AD279" s="20"/>
    </row>
    <row r="280" spans="1:30" ht="15.6" x14ac:dyDescent="0.25">
      <c r="A280" s="99"/>
      <c r="B280" s="101"/>
      <c r="C280" s="104"/>
      <c r="D280" s="106"/>
      <c r="E280" s="106"/>
      <c r="F280" s="106"/>
      <c r="G280" s="106"/>
      <c r="H280" s="106"/>
      <c r="I280" s="109"/>
      <c r="J280" s="106"/>
      <c r="K280" s="112"/>
      <c r="L280" s="112"/>
      <c r="M280" s="8">
        <f>N280+O280</f>
        <v>0</v>
      </c>
      <c r="N280" s="8">
        <f t="shared" si="147"/>
        <v>0</v>
      </c>
      <c r="O280" s="8">
        <f t="shared" si="147"/>
        <v>0</v>
      </c>
      <c r="P280" s="115"/>
      <c r="Q280" s="41" t="s">
        <v>6</v>
      </c>
      <c r="R280" s="60"/>
      <c r="S280" s="28">
        <f>T280+U280</f>
        <v>0</v>
      </c>
      <c r="T280" s="28">
        <v>0</v>
      </c>
      <c r="U280" s="28">
        <v>0</v>
      </c>
      <c r="V280" s="29">
        <f>X280</f>
        <v>0</v>
      </c>
      <c r="W280" s="28">
        <v>0</v>
      </c>
      <c r="X280" s="28">
        <v>0</v>
      </c>
      <c r="Y280" s="8">
        <f t="shared" si="146"/>
        <v>0</v>
      </c>
      <c r="Z280" s="8">
        <f t="shared" si="146"/>
        <v>0</v>
      </c>
      <c r="AA280" s="8">
        <f>O280+U280-X280+W280</f>
        <v>0</v>
      </c>
      <c r="AB280" s="3"/>
      <c r="AC280" s="3"/>
      <c r="AD280" s="20"/>
    </row>
    <row r="281" spans="1:30" ht="15.6" x14ac:dyDescent="0.25">
      <c r="A281" s="99"/>
      <c r="B281" s="101"/>
      <c r="C281" s="104"/>
      <c r="D281" s="106"/>
      <c r="E281" s="106"/>
      <c r="F281" s="106"/>
      <c r="G281" s="106"/>
      <c r="H281" s="106"/>
      <c r="I281" s="109"/>
      <c r="J281" s="106"/>
      <c r="K281" s="112"/>
      <c r="L281" s="112"/>
      <c r="M281" s="8">
        <f>N281+O281</f>
        <v>0</v>
      </c>
      <c r="N281" s="8">
        <f t="shared" si="147"/>
        <v>0</v>
      </c>
      <c r="O281" s="8">
        <f t="shared" si="147"/>
        <v>0</v>
      </c>
      <c r="P281" s="115"/>
      <c r="Q281" s="41" t="s">
        <v>7</v>
      </c>
      <c r="R281" s="60"/>
      <c r="S281" s="28">
        <f>T281+U281</f>
        <v>0</v>
      </c>
      <c r="T281" s="28">
        <v>0</v>
      </c>
      <c r="U281" s="28">
        <v>0</v>
      </c>
      <c r="V281" s="29">
        <f>X281</f>
        <v>0</v>
      </c>
      <c r="W281" s="28">
        <v>0</v>
      </c>
      <c r="X281" s="28">
        <v>0</v>
      </c>
      <c r="Y281" s="7">
        <f t="shared" si="146"/>
        <v>0</v>
      </c>
      <c r="Z281" s="7">
        <f t="shared" si="146"/>
        <v>0</v>
      </c>
      <c r="AA281" s="7">
        <f>O281+U281-X281+W281</f>
        <v>0</v>
      </c>
      <c r="AB281" s="3"/>
      <c r="AC281" s="3"/>
      <c r="AD281" s="20"/>
    </row>
    <row r="282" spans="1:30" ht="15.6" x14ac:dyDescent="0.25">
      <c r="A282" s="99"/>
      <c r="B282" s="102"/>
      <c r="C282" s="105"/>
      <c r="D282" s="107"/>
      <c r="E282" s="107"/>
      <c r="F282" s="107"/>
      <c r="G282" s="107"/>
      <c r="H282" s="107"/>
      <c r="I282" s="110"/>
      <c r="J282" s="107"/>
      <c r="K282" s="113"/>
      <c r="L282" s="113"/>
      <c r="M282" s="117"/>
      <c r="N282" s="118"/>
      <c r="O282" s="119"/>
      <c r="P282" s="116"/>
      <c r="Q282" s="33" t="s">
        <v>3</v>
      </c>
      <c r="R282" s="62">
        <f>R281</f>
        <v>0</v>
      </c>
      <c r="S282" s="30">
        <f t="shared" ref="S282:X282" si="148">SUM(S278:S281)</f>
        <v>2675</v>
      </c>
      <c r="T282" s="30">
        <f t="shared" si="148"/>
        <v>1337.5</v>
      </c>
      <c r="U282" s="30">
        <f t="shared" si="148"/>
        <v>1337.5</v>
      </c>
      <c r="V282" s="30">
        <f t="shared" si="148"/>
        <v>2675</v>
      </c>
      <c r="W282" s="30">
        <f t="shared" si="148"/>
        <v>1337.5</v>
      </c>
      <c r="X282" s="30">
        <f t="shared" si="148"/>
        <v>2675</v>
      </c>
      <c r="Y282" s="120"/>
      <c r="Z282" s="121"/>
      <c r="AA282" s="122"/>
      <c r="AB282" s="52"/>
      <c r="AC282" s="52"/>
      <c r="AD282" s="53"/>
    </row>
    <row r="283" spans="1:30" ht="15.75" customHeight="1" x14ac:dyDescent="0.25">
      <c r="A283" s="98">
        <v>10</v>
      </c>
      <c r="B283" s="100" t="s">
        <v>76</v>
      </c>
      <c r="C283" s="124" t="s">
        <v>332</v>
      </c>
      <c r="D283" s="103" t="s">
        <v>287</v>
      </c>
      <c r="E283" s="103" t="s">
        <v>59</v>
      </c>
      <c r="F283" s="103"/>
      <c r="G283" s="103" t="s">
        <v>170</v>
      </c>
      <c r="H283" s="103" t="s">
        <v>79</v>
      </c>
      <c r="I283" s="108"/>
      <c r="J283" s="103"/>
      <c r="K283" s="111">
        <v>43624</v>
      </c>
      <c r="L283" s="111">
        <v>46022</v>
      </c>
      <c r="M283" s="9">
        <f>N283+O283</f>
        <v>0</v>
      </c>
      <c r="N283" s="9">
        <v>0</v>
      </c>
      <c r="O283" s="9">
        <v>0</v>
      </c>
      <c r="P283" s="114" t="s">
        <v>63</v>
      </c>
      <c r="Q283" s="41" t="s">
        <v>4</v>
      </c>
      <c r="R283" s="61"/>
      <c r="S283" s="28">
        <f>T283+U283</f>
        <v>400</v>
      </c>
      <c r="T283" s="28">
        <v>200</v>
      </c>
      <c r="U283" s="28">
        <v>200</v>
      </c>
      <c r="V283" s="29">
        <f>X283</f>
        <v>400</v>
      </c>
      <c r="W283" s="28">
        <v>200</v>
      </c>
      <c r="X283" s="28">
        <v>400</v>
      </c>
      <c r="Y283" s="8">
        <f t="shared" ref="Y283:Z286" si="149">M283+S283-V283</f>
        <v>0</v>
      </c>
      <c r="Z283" s="8">
        <f t="shared" si="149"/>
        <v>0</v>
      </c>
      <c r="AA283" s="8">
        <f>O283+U283-X283+W283</f>
        <v>0</v>
      </c>
      <c r="AB283" s="3" t="s">
        <v>110</v>
      </c>
      <c r="AC283" s="3"/>
      <c r="AD283" s="20"/>
    </row>
    <row r="284" spans="1:30" ht="15.6" x14ac:dyDescent="0.25">
      <c r="A284" s="99"/>
      <c r="B284" s="101"/>
      <c r="C284" s="104"/>
      <c r="D284" s="106"/>
      <c r="E284" s="106"/>
      <c r="F284" s="106"/>
      <c r="G284" s="106"/>
      <c r="H284" s="106"/>
      <c r="I284" s="109"/>
      <c r="J284" s="106"/>
      <c r="K284" s="112"/>
      <c r="L284" s="112"/>
      <c r="M284" s="8">
        <f>N284+O284</f>
        <v>0</v>
      </c>
      <c r="N284" s="8">
        <f t="shared" ref="N284:O286" si="150">Z283</f>
        <v>0</v>
      </c>
      <c r="O284" s="8">
        <f t="shared" si="150"/>
        <v>0</v>
      </c>
      <c r="P284" s="115"/>
      <c r="Q284" s="41" t="s">
        <v>5</v>
      </c>
      <c r="R284" s="60"/>
      <c r="S284" s="28">
        <f>T284+U284</f>
        <v>0</v>
      </c>
      <c r="T284" s="28">
        <v>0</v>
      </c>
      <c r="U284" s="28">
        <v>0</v>
      </c>
      <c r="V284" s="29">
        <f>X284</f>
        <v>0</v>
      </c>
      <c r="W284" s="28">
        <v>0</v>
      </c>
      <c r="X284" s="28">
        <v>0</v>
      </c>
      <c r="Y284" s="8">
        <f t="shared" si="149"/>
        <v>0</v>
      </c>
      <c r="Z284" s="8">
        <f t="shared" si="149"/>
        <v>0</v>
      </c>
      <c r="AA284" s="8">
        <f>O284+U284-X284+W284</f>
        <v>0</v>
      </c>
      <c r="AB284" s="3"/>
      <c r="AC284" s="3"/>
      <c r="AD284" s="20"/>
    </row>
    <row r="285" spans="1:30" ht="15.6" x14ac:dyDescent="0.25">
      <c r="A285" s="99"/>
      <c r="B285" s="101"/>
      <c r="C285" s="104"/>
      <c r="D285" s="106"/>
      <c r="E285" s="106"/>
      <c r="F285" s="106"/>
      <c r="G285" s="106"/>
      <c r="H285" s="106"/>
      <c r="I285" s="109"/>
      <c r="J285" s="106"/>
      <c r="K285" s="112"/>
      <c r="L285" s="112"/>
      <c r="M285" s="8">
        <f>N285+O285</f>
        <v>0</v>
      </c>
      <c r="N285" s="8">
        <f t="shared" si="150"/>
        <v>0</v>
      </c>
      <c r="O285" s="8">
        <f t="shared" si="150"/>
        <v>0</v>
      </c>
      <c r="P285" s="115"/>
      <c r="Q285" s="41" t="s">
        <v>6</v>
      </c>
      <c r="R285" s="60"/>
      <c r="S285" s="28">
        <f>T285+U285</f>
        <v>0</v>
      </c>
      <c r="T285" s="28">
        <v>0</v>
      </c>
      <c r="U285" s="28">
        <v>0</v>
      </c>
      <c r="V285" s="29">
        <f>X285</f>
        <v>0</v>
      </c>
      <c r="W285" s="28">
        <v>0</v>
      </c>
      <c r="X285" s="28">
        <v>0</v>
      </c>
      <c r="Y285" s="8">
        <f t="shared" si="149"/>
        <v>0</v>
      </c>
      <c r="Z285" s="8">
        <f t="shared" si="149"/>
        <v>0</v>
      </c>
      <c r="AA285" s="8">
        <f>O285+U285-X285+W285</f>
        <v>0</v>
      </c>
      <c r="AB285" s="3"/>
      <c r="AC285" s="3"/>
      <c r="AD285" s="20"/>
    </row>
    <row r="286" spans="1:30" ht="15.6" x14ac:dyDescent="0.25">
      <c r="A286" s="99"/>
      <c r="B286" s="101"/>
      <c r="C286" s="104"/>
      <c r="D286" s="106"/>
      <c r="E286" s="106"/>
      <c r="F286" s="106"/>
      <c r="G286" s="106"/>
      <c r="H286" s="106"/>
      <c r="I286" s="109"/>
      <c r="J286" s="106"/>
      <c r="K286" s="112"/>
      <c r="L286" s="112"/>
      <c r="M286" s="8">
        <f>N286+O286</f>
        <v>0</v>
      </c>
      <c r="N286" s="8">
        <f t="shared" si="150"/>
        <v>0</v>
      </c>
      <c r="O286" s="8">
        <f t="shared" si="150"/>
        <v>0</v>
      </c>
      <c r="P286" s="115"/>
      <c r="Q286" s="41" t="s">
        <v>7</v>
      </c>
      <c r="R286" s="60"/>
      <c r="S286" s="28">
        <f>T286+U286</f>
        <v>0</v>
      </c>
      <c r="T286" s="28">
        <v>0</v>
      </c>
      <c r="U286" s="28">
        <v>0</v>
      </c>
      <c r="V286" s="29">
        <f>X286</f>
        <v>0</v>
      </c>
      <c r="W286" s="28">
        <v>0</v>
      </c>
      <c r="X286" s="28">
        <v>0</v>
      </c>
      <c r="Y286" s="7">
        <f t="shared" si="149"/>
        <v>0</v>
      </c>
      <c r="Z286" s="7">
        <f t="shared" si="149"/>
        <v>0</v>
      </c>
      <c r="AA286" s="7">
        <f>O286+U286-X286+W286</f>
        <v>0</v>
      </c>
      <c r="AB286" s="3"/>
      <c r="AC286" s="3"/>
      <c r="AD286" s="20"/>
    </row>
    <row r="287" spans="1:30" ht="15.6" x14ac:dyDescent="0.25">
      <c r="A287" s="99"/>
      <c r="B287" s="102"/>
      <c r="C287" s="105"/>
      <c r="D287" s="107"/>
      <c r="E287" s="107"/>
      <c r="F287" s="107"/>
      <c r="G287" s="107"/>
      <c r="H287" s="107"/>
      <c r="I287" s="110"/>
      <c r="J287" s="107"/>
      <c r="K287" s="113"/>
      <c r="L287" s="113"/>
      <c r="M287" s="117"/>
      <c r="N287" s="118"/>
      <c r="O287" s="119"/>
      <c r="P287" s="116"/>
      <c r="Q287" s="33" t="s">
        <v>3</v>
      </c>
      <c r="R287" s="62">
        <f>R286</f>
        <v>0</v>
      </c>
      <c r="S287" s="30">
        <f t="shared" ref="S287:X287" si="151">SUM(S283:S286)</f>
        <v>400</v>
      </c>
      <c r="T287" s="30">
        <f t="shared" si="151"/>
        <v>200</v>
      </c>
      <c r="U287" s="30">
        <f t="shared" si="151"/>
        <v>200</v>
      </c>
      <c r="V287" s="30">
        <f t="shared" si="151"/>
        <v>400</v>
      </c>
      <c r="W287" s="30">
        <f t="shared" si="151"/>
        <v>200</v>
      </c>
      <c r="X287" s="30">
        <f t="shared" si="151"/>
        <v>400</v>
      </c>
      <c r="Y287" s="120"/>
      <c r="Z287" s="121"/>
      <c r="AA287" s="122"/>
      <c r="AB287" s="52"/>
      <c r="AC287" s="52"/>
      <c r="AD287" s="53"/>
    </row>
    <row r="288" spans="1:30" ht="15.75" customHeight="1" x14ac:dyDescent="0.25">
      <c r="A288" s="98">
        <v>11</v>
      </c>
      <c r="B288" s="100" t="s">
        <v>76</v>
      </c>
      <c r="C288" s="124" t="s">
        <v>370</v>
      </c>
      <c r="D288" s="103" t="s">
        <v>371</v>
      </c>
      <c r="E288" s="103" t="s">
        <v>59</v>
      </c>
      <c r="F288" s="103"/>
      <c r="G288" s="103" t="s">
        <v>170</v>
      </c>
      <c r="H288" s="103" t="s">
        <v>79</v>
      </c>
      <c r="I288" s="108"/>
      <c r="J288" s="103"/>
      <c r="K288" s="130">
        <v>43830</v>
      </c>
      <c r="L288" s="130">
        <v>46022</v>
      </c>
      <c r="M288" s="9">
        <f>N288+O288</f>
        <v>0</v>
      </c>
      <c r="N288" s="9">
        <v>0</v>
      </c>
      <c r="O288" s="9">
        <v>0</v>
      </c>
      <c r="P288" s="114" t="s">
        <v>63</v>
      </c>
      <c r="Q288" s="41" t="s">
        <v>4</v>
      </c>
      <c r="R288" s="61"/>
      <c r="S288" s="28">
        <f>T288+U288</f>
        <v>150</v>
      </c>
      <c r="T288" s="28">
        <v>75</v>
      </c>
      <c r="U288" s="28">
        <v>75</v>
      </c>
      <c r="V288" s="29">
        <f>X288</f>
        <v>150</v>
      </c>
      <c r="W288" s="28">
        <v>75</v>
      </c>
      <c r="X288" s="28">
        <v>150</v>
      </c>
      <c r="Y288" s="8">
        <f t="shared" ref="Y288:Y291" si="152">M288+S288-V288</f>
        <v>0</v>
      </c>
      <c r="Z288" s="8">
        <f t="shared" ref="Z288:Z291" si="153">N288+T288-W288</f>
        <v>0</v>
      </c>
      <c r="AA288" s="8">
        <f>O288+U288-X288+W288</f>
        <v>0</v>
      </c>
      <c r="AB288" s="3" t="s">
        <v>110</v>
      </c>
      <c r="AC288" s="3"/>
      <c r="AD288" s="20"/>
    </row>
    <row r="289" spans="1:30" ht="15.6" x14ac:dyDescent="0.25">
      <c r="A289" s="99"/>
      <c r="B289" s="101"/>
      <c r="C289" s="104"/>
      <c r="D289" s="106"/>
      <c r="E289" s="106"/>
      <c r="F289" s="106"/>
      <c r="G289" s="106"/>
      <c r="H289" s="106"/>
      <c r="I289" s="109"/>
      <c r="J289" s="106"/>
      <c r="K289" s="181"/>
      <c r="L289" s="181"/>
      <c r="M289" s="8">
        <f>N289+O289</f>
        <v>0</v>
      </c>
      <c r="N289" s="8">
        <f t="shared" ref="N289:N291" si="154">Z288</f>
        <v>0</v>
      </c>
      <c r="O289" s="8">
        <f t="shared" ref="O289:O291" si="155">AA288</f>
        <v>0</v>
      </c>
      <c r="P289" s="115"/>
      <c r="Q289" s="41" t="s">
        <v>5</v>
      </c>
      <c r="R289" s="60"/>
      <c r="S289" s="28">
        <f>T289+U289</f>
        <v>0</v>
      </c>
      <c r="T289" s="28">
        <v>0</v>
      </c>
      <c r="U289" s="28">
        <v>0</v>
      </c>
      <c r="V289" s="29">
        <f>X289</f>
        <v>0</v>
      </c>
      <c r="W289" s="28">
        <v>0</v>
      </c>
      <c r="X289" s="28">
        <v>0</v>
      </c>
      <c r="Y289" s="8">
        <f t="shared" si="152"/>
        <v>0</v>
      </c>
      <c r="Z289" s="8">
        <f t="shared" si="153"/>
        <v>0</v>
      </c>
      <c r="AA289" s="8">
        <f>O289+U289-X289+W289</f>
        <v>0</v>
      </c>
      <c r="AB289" s="3"/>
      <c r="AC289" s="3"/>
      <c r="AD289" s="20"/>
    </row>
    <row r="290" spans="1:30" ht="15.6" x14ac:dyDescent="0.25">
      <c r="A290" s="99"/>
      <c r="B290" s="101"/>
      <c r="C290" s="104"/>
      <c r="D290" s="106"/>
      <c r="E290" s="106"/>
      <c r="F290" s="106"/>
      <c r="G290" s="106"/>
      <c r="H290" s="106"/>
      <c r="I290" s="109"/>
      <c r="J290" s="106"/>
      <c r="K290" s="181"/>
      <c r="L290" s="181"/>
      <c r="M290" s="8">
        <f>N290+O290</f>
        <v>0</v>
      </c>
      <c r="N290" s="8">
        <f t="shared" si="154"/>
        <v>0</v>
      </c>
      <c r="O290" s="8">
        <f t="shared" si="155"/>
        <v>0</v>
      </c>
      <c r="P290" s="115"/>
      <c r="Q290" s="41" t="s">
        <v>6</v>
      </c>
      <c r="R290" s="60"/>
      <c r="S290" s="28">
        <f>T290+U290</f>
        <v>0</v>
      </c>
      <c r="T290" s="28">
        <v>0</v>
      </c>
      <c r="U290" s="28">
        <v>0</v>
      </c>
      <c r="V290" s="29">
        <f>X290</f>
        <v>0</v>
      </c>
      <c r="W290" s="28">
        <v>0</v>
      </c>
      <c r="X290" s="28">
        <v>0</v>
      </c>
      <c r="Y290" s="8">
        <f t="shared" si="152"/>
        <v>0</v>
      </c>
      <c r="Z290" s="8">
        <f t="shared" si="153"/>
        <v>0</v>
      </c>
      <c r="AA290" s="8">
        <f>O290+U290-X290+W290</f>
        <v>0</v>
      </c>
      <c r="AB290" s="3"/>
      <c r="AC290" s="3"/>
      <c r="AD290" s="20"/>
    </row>
    <row r="291" spans="1:30" ht="15.6" x14ac:dyDescent="0.25">
      <c r="A291" s="99"/>
      <c r="B291" s="101"/>
      <c r="C291" s="104"/>
      <c r="D291" s="106"/>
      <c r="E291" s="106"/>
      <c r="F291" s="106"/>
      <c r="G291" s="106"/>
      <c r="H291" s="106"/>
      <c r="I291" s="109"/>
      <c r="J291" s="106"/>
      <c r="K291" s="181"/>
      <c r="L291" s="181"/>
      <c r="M291" s="8">
        <f>N291+O291</f>
        <v>0</v>
      </c>
      <c r="N291" s="8">
        <f t="shared" si="154"/>
        <v>0</v>
      </c>
      <c r="O291" s="8">
        <f t="shared" si="155"/>
        <v>0</v>
      </c>
      <c r="P291" s="115"/>
      <c r="Q291" s="41" t="s">
        <v>7</v>
      </c>
      <c r="R291" s="60"/>
      <c r="S291" s="28">
        <f>T291+U291</f>
        <v>0</v>
      </c>
      <c r="T291" s="28">
        <v>0</v>
      </c>
      <c r="U291" s="28">
        <v>0</v>
      </c>
      <c r="V291" s="29">
        <f>X291</f>
        <v>0</v>
      </c>
      <c r="W291" s="28">
        <v>0</v>
      </c>
      <c r="X291" s="28">
        <v>0</v>
      </c>
      <c r="Y291" s="7">
        <f t="shared" si="152"/>
        <v>0</v>
      </c>
      <c r="Z291" s="7">
        <f t="shared" si="153"/>
        <v>0</v>
      </c>
      <c r="AA291" s="7">
        <f>O291+U291-X291+W291</f>
        <v>0</v>
      </c>
      <c r="AB291" s="3"/>
      <c r="AC291" s="3"/>
      <c r="AD291" s="20"/>
    </row>
    <row r="292" spans="1:30" ht="15.6" x14ac:dyDescent="0.25">
      <c r="A292" s="99"/>
      <c r="B292" s="102"/>
      <c r="C292" s="105"/>
      <c r="D292" s="107"/>
      <c r="E292" s="107"/>
      <c r="F292" s="107"/>
      <c r="G292" s="107"/>
      <c r="H292" s="107"/>
      <c r="I292" s="110"/>
      <c r="J292" s="107"/>
      <c r="K292" s="182"/>
      <c r="L292" s="182"/>
      <c r="M292" s="117"/>
      <c r="N292" s="118"/>
      <c r="O292" s="119"/>
      <c r="P292" s="116"/>
      <c r="Q292" s="33" t="s">
        <v>3</v>
      </c>
      <c r="R292" s="62">
        <f>R291</f>
        <v>0</v>
      </c>
      <c r="S292" s="30">
        <f t="shared" ref="S292:X292" si="156">SUM(S288:S291)</f>
        <v>150</v>
      </c>
      <c r="T292" s="30">
        <f t="shared" si="156"/>
        <v>75</v>
      </c>
      <c r="U292" s="30">
        <f t="shared" si="156"/>
        <v>75</v>
      </c>
      <c r="V292" s="30">
        <f t="shared" si="156"/>
        <v>150</v>
      </c>
      <c r="W292" s="30">
        <f t="shared" si="156"/>
        <v>75</v>
      </c>
      <c r="X292" s="30">
        <f t="shared" si="156"/>
        <v>150</v>
      </c>
      <c r="Y292" s="120"/>
      <c r="Z292" s="121"/>
      <c r="AA292" s="122"/>
      <c r="AB292" s="52"/>
      <c r="AC292" s="52"/>
      <c r="AD292" s="53"/>
    </row>
    <row r="293" spans="1:30" ht="15.75" customHeight="1" x14ac:dyDescent="0.25">
      <c r="A293" s="98">
        <v>12</v>
      </c>
      <c r="B293" s="100" t="s">
        <v>76</v>
      </c>
      <c r="C293" s="124" t="s">
        <v>372</v>
      </c>
      <c r="D293" s="103" t="s">
        <v>373</v>
      </c>
      <c r="E293" s="103" t="s">
        <v>59</v>
      </c>
      <c r="F293" s="103"/>
      <c r="G293" s="103" t="s">
        <v>170</v>
      </c>
      <c r="H293" s="103" t="s">
        <v>79</v>
      </c>
      <c r="I293" s="108"/>
      <c r="J293" s="103"/>
      <c r="K293" s="130">
        <v>45427</v>
      </c>
      <c r="L293" s="130">
        <v>46022</v>
      </c>
      <c r="M293" s="9">
        <f>N293+O293</f>
        <v>0</v>
      </c>
      <c r="N293" s="9">
        <v>0</v>
      </c>
      <c r="O293" s="9">
        <v>0</v>
      </c>
      <c r="P293" s="114" t="s">
        <v>63</v>
      </c>
      <c r="Q293" s="41" t="s">
        <v>4</v>
      </c>
      <c r="R293" s="61"/>
      <c r="S293" s="28">
        <f>T293+U293</f>
        <v>150</v>
      </c>
      <c r="T293" s="28">
        <v>75</v>
      </c>
      <c r="U293" s="28">
        <v>75</v>
      </c>
      <c r="V293" s="29">
        <f>X293</f>
        <v>150</v>
      </c>
      <c r="W293" s="28">
        <v>75</v>
      </c>
      <c r="X293" s="28">
        <v>150</v>
      </c>
      <c r="Y293" s="8">
        <f t="shared" ref="Y293:Y296" si="157">M293+S293-V293</f>
        <v>0</v>
      </c>
      <c r="Z293" s="8">
        <f t="shared" ref="Z293:Z296" si="158">N293+T293-W293</f>
        <v>0</v>
      </c>
      <c r="AA293" s="8">
        <f>O293+U293-X293+W293</f>
        <v>0</v>
      </c>
      <c r="AB293" s="3" t="s">
        <v>110</v>
      </c>
      <c r="AC293" s="3"/>
      <c r="AD293" s="20"/>
    </row>
    <row r="294" spans="1:30" ht="15.6" x14ac:dyDescent="0.25">
      <c r="A294" s="99"/>
      <c r="B294" s="101"/>
      <c r="C294" s="104"/>
      <c r="D294" s="106"/>
      <c r="E294" s="106"/>
      <c r="F294" s="106"/>
      <c r="G294" s="106"/>
      <c r="H294" s="106"/>
      <c r="I294" s="109"/>
      <c r="J294" s="106"/>
      <c r="K294" s="181"/>
      <c r="L294" s="181"/>
      <c r="M294" s="8">
        <f>N294+O294</f>
        <v>0</v>
      </c>
      <c r="N294" s="8">
        <f t="shared" ref="N294:N296" si="159">Z293</f>
        <v>0</v>
      </c>
      <c r="O294" s="8">
        <f t="shared" ref="O294:O296" si="160">AA293</f>
        <v>0</v>
      </c>
      <c r="P294" s="115"/>
      <c r="Q294" s="41" t="s">
        <v>5</v>
      </c>
      <c r="R294" s="60"/>
      <c r="S294" s="28">
        <f>T294+U294</f>
        <v>0</v>
      </c>
      <c r="T294" s="28">
        <v>0</v>
      </c>
      <c r="U294" s="28">
        <v>0</v>
      </c>
      <c r="V294" s="29">
        <f>X294</f>
        <v>0</v>
      </c>
      <c r="W294" s="28">
        <v>0</v>
      </c>
      <c r="X294" s="28">
        <v>0</v>
      </c>
      <c r="Y294" s="8">
        <f t="shared" si="157"/>
        <v>0</v>
      </c>
      <c r="Z294" s="8">
        <f t="shared" si="158"/>
        <v>0</v>
      </c>
      <c r="AA294" s="8">
        <f>O294+U294-X294+W294</f>
        <v>0</v>
      </c>
      <c r="AB294" s="3"/>
      <c r="AC294" s="3"/>
      <c r="AD294" s="20"/>
    </row>
    <row r="295" spans="1:30" ht="15.6" x14ac:dyDescent="0.25">
      <c r="A295" s="99"/>
      <c r="B295" s="101"/>
      <c r="C295" s="104"/>
      <c r="D295" s="106"/>
      <c r="E295" s="106"/>
      <c r="F295" s="106"/>
      <c r="G295" s="106"/>
      <c r="H295" s="106"/>
      <c r="I295" s="109"/>
      <c r="J295" s="106"/>
      <c r="K295" s="181"/>
      <c r="L295" s="181"/>
      <c r="M295" s="8">
        <f>N295+O295</f>
        <v>0</v>
      </c>
      <c r="N295" s="8">
        <f t="shared" si="159"/>
        <v>0</v>
      </c>
      <c r="O295" s="8">
        <f t="shared" si="160"/>
        <v>0</v>
      </c>
      <c r="P295" s="115"/>
      <c r="Q295" s="41" t="s">
        <v>6</v>
      </c>
      <c r="R295" s="60"/>
      <c r="S295" s="28">
        <f>T295+U295</f>
        <v>0</v>
      </c>
      <c r="T295" s="28">
        <v>0</v>
      </c>
      <c r="U295" s="28">
        <v>0</v>
      </c>
      <c r="V295" s="29">
        <f>X295</f>
        <v>0</v>
      </c>
      <c r="W295" s="28">
        <v>0</v>
      </c>
      <c r="X295" s="28">
        <v>0</v>
      </c>
      <c r="Y295" s="8">
        <f t="shared" si="157"/>
        <v>0</v>
      </c>
      <c r="Z295" s="8">
        <f t="shared" si="158"/>
        <v>0</v>
      </c>
      <c r="AA295" s="8">
        <f>O295+U295-X295+W295</f>
        <v>0</v>
      </c>
      <c r="AB295" s="3"/>
      <c r="AC295" s="3"/>
      <c r="AD295" s="20"/>
    </row>
    <row r="296" spans="1:30" ht="15.6" x14ac:dyDescent="0.25">
      <c r="A296" s="99"/>
      <c r="B296" s="101"/>
      <c r="C296" s="104"/>
      <c r="D296" s="106"/>
      <c r="E296" s="106"/>
      <c r="F296" s="106"/>
      <c r="G296" s="106"/>
      <c r="H296" s="106"/>
      <c r="I296" s="109"/>
      <c r="J296" s="106"/>
      <c r="K296" s="181"/>
      <c r="L296" s="181"/>
      <c r="M296" s="8">
        <f>N296+O296</f>
        <v>0</v>
      </c>
      <c r="N296" s="8">
        <f t="shared" si="159"/>
        <v>0</v>
      </c>
      <c r="O296" s="8">
        <f t="shared" si="160"/>
        <v>0</v>
      </c>
      <c r="P296" s="115"/>
      <c r="Q296" s="41" t="s">
        <v>7</v>
      </c>
      <c r="R296" s="60"/>
      <c r="S296" s="28">
        <f>T296+U296</f>
        <v>0</v>
      </c>
      <c r="T296" s="28">
        <v>0</v>
      </c>
      <c r="U296" s="28">
        <v>0</v>
      </c>
      <c r="V296" s="29">
        <f>X296</f>
        <v>0</v>
      </c>
      <c r="W296" s="28">
        <v>0</v>
      </c>
      <c r="X296" s="28">
        <v>0</v>
      </c>
      <c r="Y296" s="7">
        <f t="shared" si="157"/>
        <v>0</v>
      </c>
      <c r="Z296" s="7">
        <f t="shared" si="158"/>
        <v>0</v>
      </c>
      <c r="AA296" s="7">
        <f>O296+U296-X296+W296</f>
        <v>0</v>
      </c>
      <c r="AB296" s="3"/>
      <c r="AC296" s="3"/>
      <c r="AD296" s="20"/>
    </row>
    <row r="297" spans="1:30" ht="15.6" x14ac:dyDescent="0.25">
      <c r="A297" s="99"/>
      <c r="B297" s="102"/>
      <c r="C297" s="105"/>
      <c r="D297" s="107"/>
      <c r="E297" s="107"/>
      <c r="F297" s="107"/>
      <c r="G297" s="107"/>
      <c r="H297" s="107"/>
      <c r="I297" s="110"/>
      <c r="J297" s="107"/>
      <c r="K297" s="182"/>
      <c r="L297" s="182"/>
      <c r="M297" s="117"/>
      <c r="N297" s="118"/>
      <c r="O297" s="119"/>
      <c r="P297" s="116"/>
      <c r="Q297" s="33" t="s">
        <v>3</v>
      </c>
      <c r="R297" s="62">
        <f>R296</f>
        <v>0</v>
      </c>
      <c r="S297" s="30">
        <f t="shared" ref="S297:X297" si="161">SUM(S293:S296)</f>
        <v>150</v>
      </c>
      <c r="T297" s="30">
        <f t="shared" si="161"/>
        <v>75</v>
      </c>
      <c r="U297" s="30">
        <f t="shared" si="161"/>
        <v>75</v>
      </c>
      <c r="V297" s="30">
        <f t="shared" si="161"/>
        <v>150</v>
      </c>
      <c r="W297" s="30">
        <f t="shared" si="161"/>
        <v>75</v>
      </c>
      <c r="X297" s="30">
        <f t="shared" si="161"/>
        <v>150</v>
      </c>
      <c r="Y297" s="120"/>
      <c r="Z297" s="121"/>
      <c r="AA297" s="122"/>
      <c r="AB297" s="52"/>
      <c r="AC297" s="52"/>
      <c r="AD297" s="53"/>
    </row>
    <row r="298" spans="1:30" ht="15.75" customHeight="1" x14ac:dyDescent="0.25">
      <c r="A298" s="98">
        <v>13</v>
      </c>
      <c r="B298" s="100" t="s">
        <v>76</v>
      </c>
      <c r="C298" s="124" t="s">
        <v>384</v>
      </c>
      <c r="D298" s="103" t="s">
        <v>448</v>
      </c>
      <c r="E298" s="103" t="s">
        <v>59</v>
      </c>
      <c r="F298" s="103"/>
      <c r="G298" s="103" t="s">
        <v>78</v>
      </c>
      <c r="H298" s="103" t="s">
        <v>79</v>
      </c>
      <c r="I298" s="108"/>
      <c r="J298" s="103"/>
      <c r="K298" s="111">
        <v>45698</v>
      </c>
      <c r="L298" s="111">
        <v>46022</v>
      </c>
      <c r="M298" s="9">
        <f>N298+O298</f>
        <v>0</v>
      </c>
      <c r="N298" s="9">
        <v>0</v>
      </c>
      <c r="O298" s="9">
        <v>0</v>
      </c>
      <c r="P298" s="114" t="s">
        <v>63</v>
      </c>
      <c r="Q298" s="41" t="s">
        <v>4</v>
      </c>
      <c r="R298" s="61"/>
      <c r="S298" s="28">
        <f>T298+U298</f>
        <v>1692</v>
      </c>
      <c r="T298" s="28">
        <v>846</v>
      </c>
      <c r="U298" s="28">
        <v>846</v>
      </c>
      <c r="V298" s="29">
        <f>X298</f>
        <v>1692</v>
      </c>
      <c r="W298" s="28">
        <v>846</v>
      </c>
      <c r="X298" s="28">
        <v>1692</v>
      </c>
      <c r="Y298" s="8">
        <f t="shared" ref="Y298:Y301" si="162">M298+S298-V298</f>
        <v>0</v>
      </c>
      <c r="Z298" s="8">
        <f t="shared" ref="Z298:Z301" si="163">N298+T298-W298</f>
        <v>0</v>
      </c>
      <c r="AA298" s="8">
        <f>O298+U298-X298+W298</f>
        <v>0</v>
      </c>
      <c r="AB298" s="3" t="s">
        <v>110</v>
      </c>
      <c r="AC298" s="3"/>
      <c r="AD298" s="20"/>
    </row>
    <row r="299" spans="1:30" ht="15.6" x14ac:dyDescent="0.25">
      <c r="A299" s="99"/>
      <c r="B299" s="101"/>
      <c r="C299" s="104"/>
      <c r="D299" s="106"/>
      <c r="E299" s="106"/>
      <c r="F299" s="106"/>
      <c r="G299" s="106"/>
      <c r="H299" s="106"/>
      <c r="I299" s="109"/>
      <c r="J299" s="106"/>
      <c r="K299" s="112"/>
      <c r="L299" s="112"/>
      <c r="M299" s="8">
        <f>N299+O299</f>
        <v>0</v>
      </c>
      <c r="N299" s="8">
        <f t="shared" ref="N299:N301" si="164">Z298</f>
        <v>0</v>
      </c>
      <c r="O299" s="8">
        <f t="shared" ref="O299:O301" si="165">AA298</f>
        <v>0</v>
      </c>
      <c r="P299" s="115"/>
      <c r="Q299" s="41" t="s">
        <v>5</v>
      </c>
      <c r="R299" s="60"/>
      <c r="S299" s="28">
        <f>T299+U299</f>
        <v>3276</v>
      </c>
      <c r="T299" s="28">
        <v>1638</v>
      </c>
      <c r="U299" s="28">
        <v>1638</v>
      </c>
      <c r="V299" s="29">
        <f>X299</f>
        <v>3276</v>
      </c>
      <c r="W299" s="28">
        <v>1638</v>
      </c>
      <c r="X299" s="28">
        <v>3276</v>
      </c>
      <c r="Y299" s="28">
        <v>0</v>
      </c>
      <c r="Z299" s="28">
        <v>0</v>
      </c>
      <c r="AA299" s="8">
        <f>O299+U299-X299+W299</f>
        <v>0</v>
      </c>
      <c r="AB299" s="3"/>
      <c r="AC299" s="3"/>
      <c r="AD299" s="20"/>
    </row>
    <row r="300" spans="1:30" ht="15.6" x14ac:dyDescent="0.25">
      <c r="A300" s="99"/>
      <c r="B300" s="101"/>
      <c r="C300" s="104"/>
      <c r="D300" s="106"/>
      <c r="E300" s="106"/>
      <c r="F300" s="106"/>
      <c r="G300" s="106"/>
      <c r="H300" s="106"/>
      <c r="I300" s="109"/>
      <c r="J300" s="106"/>
      <c r="K300" s="112"/>
      <c r="L300" s="112"/>
      <c r="M300" s="8">
        <f>N300+O300</f>
        <v>0</v>
      </c>
      <c r="N300" s="8">
        <f t="shared" si="164"/>
        <v>0</v>
      </c>
      <c r="O300" s="8">
        <f t="shared" si="165"/>
        <v>0</v>
      </c>
      <c r="P300" s="115"/>
      <c r="Q300" s="41" t="s">
        <v>6</v>
      </c>
      <c r="R300" s="60"/>
      <c r="S300" s="28">
        <f>T300+U300</f>
        <v>0</v>
      </c>
      <c r="T300" s="28">
        <v>0</v>
      </c>
      <c r="U300" s="28">
        <v>0</v>
      </c>
      <c r="V300" s="29">
        <f>X300</f>
        <v>0</v>
      </c>
      <c r="W300" s="28">
        <v>0</v>
      </c>
      <c r="X300" s="28">
        <v>0</v>
      </c>
      <c r="Y300" s="8">
        <f t="shared" si="162"/>
        <v>0</v>
      </c>
      <c r="Z300" s="8">
        <f t="shared" si="163"/>
        <v>0</v>
      </c>
      <c r="AA300" s="8">
        <f>O300+U300-X300+W300</f>
        <v>0</v>
      </c>
      <c r="AB300" s="3"/>
      <c r="AC300" s="3"/>
      <c r="AD300" s="20"/>
    </row>
    <row r="301" spans="1:30" ht="15.6" x14ac:dyDescent="0.25">
      <c r="A301" s="99"/>
      <c r="B301" s="101"/>
      <c r="C301" s="104"/>
      <c r="D301" s="106"/>
      <c r="E301" s="106"/>
      <c r="F301" s="106"/>
      <c r="G301" s="106"/>
      <c r="H301" s="106"/>
      <c r="I301" s="109"/>
      <c r="J301" s="106"/>
      <c r="K301" s="112"/>
      <c r="L301" s="112"/>
      <c r="M301" s="8">
        <f>N301+O301</f>
        <v>0</v>
      </c>
      <c r="N301" s="8">
        <f t="shared" si="164"/>
        <v>0</v>
      </c>
      <c r="O301" s="8">
        <f t="shared" si="165"/>
        <v>0</v>
      </c>
      <c r="P301" s="115"/>
      <c r="Q301" s="41" t="s">
        <v>7</v>
      </c>
      <c r="R301" s="60"/>
      <c r="S301" s="28">
        <f>T301+U301</f>
        <v>0</v>
      </c>
      <c r="T301" s="28">
        <v>0</v>
      </c>
      <c r="U301" s="28">
        <v>0</v>
      </c>
      <c r="V301" s="29">
        <f>X301</f>
        <v>0</v>
      </c>
      <c r="W301" s="28">
        <v>0</v>
      </c>
      <c r="X301" s="28">
        <v>0</v>
      </c>
      <c r="Y301" s="7">
        <f t="shared" si="162"/>
        <v>0</v>
      </c>
      <c r="Z301" s="7">
        <f t="shared" si="163"/>
        <v>0</v>
      </c>
      <c r="AA301" s="7">
        <f>O301+U301-X301+W301</f>
        <v>0</v>
      </c>
      <c r="AB301" s="3"/>
      <c r="AC301" s="3"/>
      <c r="AD301" s="20"/>
    </row>
    <row r="302" spans="1:30" ht="15.6" x14ac:dyDescent="0.25">
      <c r="A302" s="99"/>
      <c r="B302" s="102"/>
      <c r="C302" s="105"/>
      <c r="D302" s="107"/>
      <c r="E302" s="107"/>
      <c r="F302" s="107"/>
      <c r="G302" s="107"/>
      <c r="H302" s="107"/>
      <c r="I302" s="110"/>
      <c r="J302" s="107"/>
      <c r="K302" s="113"/>
      <c r="L302" s="113"/>
      <c r="M302" s="117"/>
      <c r="N302" s="118"/>
      <c r="O302" s="119"/>
      <c r="P302" s="116"/>
      <c r="Q302" s="33" t="s">
        <v>3</v>
      </c>
      <c r="R302" s="62">
        <f>R301</f>
        <v>0</v>
      </c>
      <c r="S302" s="30">
        <f t="shared" ref="S302:X302" si="166">SUM(S298:S301)</f>
        <v>4968</v>
      </c>
      <c r="T302" s="30">
        <f t="shared" si="166"/>
        <v>2484</v>
      </c>
      <c r="U302" s="30">
        <f t="shared" si="166"/>
        <v>2484</v>
      </c>
      <c r="V302" s="30">
        <f t="shared" si="166"/>
        <v>4968</v>
      </c>
      <c r="W302" s="30">
        <f t="shared" si="166"/>
        <v>2484</v>
      </c>
      <c r="X302" s="30">
        <f t="shared" si="166"/>
        <v>4968</v>
      </c>
      <c r="Y302" s="120"/>
      <c r="Z302" s="121"/>
      <c r="AA302" s="122"/>
      <c r="AB302" s="52"/>
      <c r="AC302" s="52"/>
      <c r="AD302" s="53"/>
    </row>
    <row r="303" spans="1:30" ht="15.75" customHeight="1" x14ac:dyDescent="0.25">
      <c r="A303" s="98">
        <v>14</v>
      </c>
      <c r="B303" s="100" t="s">
        <v>76</v>
      </c>
      <c r="C303" s="124" t="s">
        <v>385</v>
      </c>
      <c r="D303" s="103" t="s">
        <v>449</v>
      </c>
      <c r="E303" s="103" t="s">
        <v>59</v>
      </c>
      <c r="F303" s="103"/>
      <c r="G303" s="103" t="s">
        <v>170</v>
      </c>
      <c r="H303" s="103" t="s">
        <v>79</v>
      </c>
      <c r="I303" s="108"/>
      <c r="J303" s="103"/>
      <c r="K303" s="130">
        <v>45536</v>
      </c>
      <c r="L303" s="130">
        <v>46022</v>
      </c>
      <c r="M303" s="9">
        <f>N303+O303</f>
        <v>0</v>
      </c>
      <c r="N303" s="9">
        <v>0</v>
      </c>
      <c r="O303" s="9">
        <v>0</v>
      </c>
      <c r="P303" s="114" t="s">
        <v>63</v>
      </c>
      <c r="Q303" s="41" t="s">
        <v>4</v>
      </c>
      <c r="R303" s="61"/>
      <c r="S303" s="28">
        <f>T303+U303</f>
        <v>75</v>
      </c>
      <c r="T303" s="28">
        <v>37.5</v>
      </c>
      <c r="U303" s="28">
        <v>37.5</v>
      </c>
      <c r="V303" s="29">
        <f>X303</f>
        <v>75</v>
      </c>
      <c r="W303" s="28">
        <v>37.5</v>
      </c>
      <c r="X303" s="28">
        <v>75</v>
      </c>
      <c r="Y303" s="8">
        <f t="shared" ref="Y303:Y306" si="167">M303+S303-V303</f>
        <v>0</v>
      </c>
      <c r="Z303" s="8">
        <f t="shared" ref="Z303:Z306" si="168">N303+T303-W303</f>
        <v>0</v>
      </c>
      <c r="AA303" s="8">
        <f>O303+U303-X303+W303</f>
        <v>0</v>
      </c>
      <c r="AB303" s="3" t="s">
        <v>110</v>
      </c>
      <c r="AC303" s="3"/>
      <c r="AD303" s="20"/>
    </row>
    <row r="304" spans="1:30" ht="15.6" x14ac:dyDescent="0.25">
      <c r="A304" s="99"/>
      <c r="B304" s="101"/>
      <c r="C304" s="104"/>
      <c r="D304" s="106"/>
      <c r="E304" s="106"/>
      <c r="F304" s="106"/>
      <c r="G304" s="106"/>
      <c r="H304" s="106"/>
      <c r="I304" s="109"/>
      <c r="J304" s="106"/>
      <c r="K304" s="181"/>
      <c r="L304" s="181"/>
      <c r="M304" s="8">
        <f>N304+O304</f>
        <v>0</v>
      </c>
      <c r="N304" s="8">
        <f t="shared" ref="N304:N306" si="169">Z303</f>
        <v>0</v>
      </c>
      <c r="O304" s="8">
        <f t="shared" ref="O304:O306" si="170">AA303</f>
        <v>0</v>
      </c>
      <c r="P304" s="115"/>
      <c r="Q304" s="41" t="s">
        <v>5</v>
      </c>
      <c r="R304" s="60"/>
      <c r="S304" s="28">
        <f>T304+U304</f>
        <v>75</v>
      </c>
      <c r="T304" s="28">
        <v>37.5</v>
      </c>
      <c r="U304" s="28">
        <v>37.5</v>
      </c>
      <c r="V304" s="29">
        <f>X304</f>
        <v>75</v>
      </c>
      <c r="W304" s="28">
        <v>37.5</v>
      </c>
      <c r="X304" s="28">
        <v>75</v>
      </c>
      <c r="Y304" s="8">
        <f t="shared" si="167"/>
        <v>0</v>
      </c>
      <c r="Z304" s="8">
        <f t="shared" si="168"/>
        <v>0</v>
      </c>
      <c r="AA304" s="8">
        <f>O304+U304-X304+W304</f>
        <v>0</v>
      </c>
      <c r="AB304" s="3"/>
      <c r="AC304" s="3"/>
      <c r="AD304" s="20"/>
    </row>
    <row r="305" spans="1:30" ht="15.6" x14ac:dyDescent="0.25">
      <c r="A305" s="99"/>
      <c r="B305" s="101"/>
      <c r="C305" s="104"/>
      <c r="D305" s="106"/>
      <c r="E305" s="106"/>
      <c r="F305" s="106"/>
      <c r="G305" s="106"/>
      <c r="H305" s="106"/>
      <c r="I305" s="109"/>
      <c r="J305" s="106"/>
      <c r="K305" s="181"/>
      <c r="L305" s="181"/>
      <c r="M305" s="8">
        <f>N305+O305</f>
        <v>0</v>
      </c>
      <c r="N305" s="8">
        <f t="shared" si="169"/>
        <v>0</v>
      </c>
      <c r="O305" s="8">
        <f t="shared" si="170"/>
        <v>0</v>
      </c>
      <c r="P305" s="115"/>
      <c r="Q305" s="41" t="s">
        <v>6</v>
      </c>
      <c r="R305" s="60"/>
      <c r="S305" s="28">
        <f>T305+U305</f>
        <v>0</v>
      </c>
      <c r="T305" s="28">
        <v>0</v>
      </c>
      <c r="U305" s="28">
        <v>0</v>
      </c>
      <c r="V305" s="29">
        <f>X305</f>
        <v>0</v>
      </c>
      <c r="W305" s="28">
        <v>0</v>
      </c>
      <c r="X305" s="28">
        <v>0</v>
      </c>
      <c r="Y305" s="8">
        <f t="shared" si="167"/>
        <v>0</v>
      </c>
      <c r="Z305" s="8">
        <f t="shared" si="168"/>
        <v>0</v>
      </c>
      <c r="AA305" s="8">
        <f>O305+U305-X305+W305</f>
        <v>0</v>
      </c>
      <c r="AB305" s="3"/>
      <c r="AC305" s="3"/>
      <c r="AD305" s="20"/>
    </row>
    <row r="306" spans="1:30" ht="15.6" x14ac:dyDescent="0.25">
      <c r="A306" s="99"/>
      <c r="B306" s="101"/>
      <c r="C306" s="104"/>
      <c r="D306" s="106"/>
      <c r="E306" s="106"/>
      <c r="F306" s="106"/>
      <c r="G306" s="106"/>
      <c r="H306" s="106"/>
      <c r="I306" s="109"/>
      <c r="J306" s="106"/>
      <c r="K306" s="181"/>
      <c r="L306" s="181"/>
      <c r="M306" s="8">
        <f>N306+O306</f>
        <v>0</v>
      </c>
      <c r="N306" s="8">
        <f t="shared" si="169"/>
        <v>0</v>
      </c>
      <c r="O306" s="8">
        <f t="shared" si="170"/>
        <v>0</v>
      </c>
      <c r="P306" s="115"/>
      <c r="Q306" s="41" t="s">
        <v>7</v>
      </c>
      <c r="R306" s="60"/>
      <c r="S306" s="28">
        <f>T306+U306</f>
        <v>0</v>
      </c>
      <c r="T306" s="28">
        <v>0</v>
      </c>
      <c r="U306" s="28">
        <v>0</v>
      </c>
      <c r="V306" s="29">
        <f>X306</f>
        <v>0</v>
      </c>
      <c r="W306" s="28">
        <v>0</v>
      </c>
      <c r="X306" s="28">
        <v>0</v>
      </c>
      <c r="Y306" s="7">
        <f t="shared" si="167"/>
        <v>0</v>
      </c>
      <c r="Z306" s="7">
        <f t="shared" si="168"/>
        <v>0</v>
      </c>
      <c r="AA306" s="7">
        <f>O306+U306-X306+W306</f>
        <v>0</v>
      </c>
      <c r="AB306" s="3"/>
      <c r="AC306" s="3"/>
      <c r="AD306" s="20"/>
    </row>
    <row r="307" spans="1:30" ht="15.6" x14ac:dyDescent="0.25">
      <c r="A307" s="99"/>
      <c r="B307" s="102"/>
      <c r="C307" s="105"/>
      <c r="D307" s="107"/>
      <c r="E307" s="107"/>
      <c r="F307" s="107"/>
      <c r="G307" s="107"/>
      <c r="H307" s="107"/>
      <c r="I307" s="110"/>
      <c r="J307" s="107"/>
      <c r="K307" s="182"/>
      <c r="L307" s="182"/>
      <c r="M307" s="117"/>
      <c r="N307" s="118"/>
      <c r="O307" s="119"/>
      <c r="P307" s="116"/>
      <c r="Q307" s="33" t="s">
        <v>3</v>
      </c>
      <c r="R307" s="62">
        <f>R306</f>
        <v>0</v>
      </c>
      <c r="S307" s="30">
        <f t="shared" ref="S307:X307" si="171">SUM(S303:S306)</f>
        <v>150</v>
      </c>
      <c r="T307" s="30">
        <f t="shared" si="171"/>
        <v>75</v>
      </c>
      <c r="U307" s="30">
        <f t="shared" si="171"/>
        <v>75</v>
      </c>
      <c r="V307" s="30">
        <f t="shared" si="171"/>
        <v>150</v>
      </c>
      <c r="W307" s="30">
        <f t="shared" si="171"/>
        <v>75</v>
      </c>
      <c r="X307" s="30">
        <f t="shared" si="171"/>
        <v>150</v>
      </c>
      <c r="Y307" s="120"/>
      <c r="Z307" s="121"/>
      <c r="AA307" s="122"/>
      <c r="AB307" s="52"/>
      <c r="AC307" s="52"/>
      <c r="AD307" s="53"/>
    </row>
    <row r="308" spans="1:30" ht="15.75" customHeight="1" x14ac:dyDescent="0.25">
      <c r="A308" s="98">
        <v>15</v>
      </c>
      <c r="B308" s="100" t="s">
        <v>76</v>
      </c>
      <c r="C308" s="103" t="s">
        <v>450</v>
      </c>
      <c r="D308" s="103" t="s">
        <v>451</v>
      </c>
      <c r="E308" s="103" t="s">
        <v>59</v>
      </c>
      <c r="F308" s="103"/>
      <c r="G308" s="103" t="s">
        <v>170</v>
      </c>
      <c r="H308" s="103" t="s">
        <v>79</v>
      </c>
      <c r="I308" s="108"/>
      <c r="J308" s="103"/>
      <c r="K308" s="111">
        <v>45651</v>
      </c>
      <c r="L308" s="111">
        <v>46022</v>
      </c>
      <c r="M308" s="9">
        <f>N308+O308</f>
        <v>0</v>
      </c>
      <c r="N308" s="9">
        <v>0</v>
      </c>
      <c r="O308" s="9">
        <v>0</v>
      </c>
      <c r="P308" s="114" t="s">
        <v>63</v>
      </c>
      <c r="Q308" s="41" t="s">
        <v>4</v>
      </c>
      <c r="R308" s="61"/>
      <c r="S308" s="28">
        <f>T308+U308</f>
        <v>550</v>
      </c>
      <c r="T308" s="28">
        <v>275</v>
      </c>
      <c r="U308" s="28">
        <v>275</v>
      </c>
      <c r="V308" s="29">
        <f>X308</f>
        <v>550</v>
      </c>
      <c r="W308" s="28">
        <v>275</v>
      </c>
      <c r="X308" s="28">
        <v>550</v>
      </c>
      <c r="Y308" s="8">
        <f t="shared" ref="Y308:Y311" si="172">M308+S308-V308</f>
        <v>0</v>
      </c>
      <c r="Z308" s="8">
        <f t="shared" ref="Z308:Z311" si="173">N308+T308-W308</f>
        <v>0</v>
      </c>
      <c r="AA308" s="8">
        <f>O308+U308-X308+W308</f>
        <v>0</v>
      </c>
      <c r="AB308" s="3" t="s">
        <v>110</v>
      </c>
      <c r="AC308" s="3"/>
      <c r="AD308" s="20"/>
    </row>
    <row r="309" spans="1:30" ht="15.6" x14ac:dyDescent="0.25">
      <c r="A309" s="99"/>
      <c r="B309" s="101"/>
      <c r="C309" s="104"/>
      <c r="D309" s="106"/>
      <c r="E309" s="106"/>
      <c r="F309" s="106"/>
      <c r="G309" s="106"/>
      <c r="H309" s="106"/>
      <c r="I309" s="109"/>
      <c r="J309" s="106"/>
      <c r="K309" s="112"/>
      <c r="L309" s="112"/>
      <c r="M309" s="8">
        <f>N309+O309</f>
        <v>0</v>
      </c>
      <c r="N309" s="8">
        <f t="shared" ref="N309:N311" si="174">Z308</f>
        <v>0</v>
      </c>
      <c r="O309" s="8">
        <f t="shared" ref="O309:O311" si="175">AA308</f>
        <v>0</v>
      </c>
      <c r="P309" s="115"/>
      <c r="Q309" s="41" t="s">
        <v>5</v>
      </c>
      <c r="R309" s="60"/>
      <c r="S309" s="28">
        <f>T309+U309</f>
        <v>0</v>
      </c>
      <c r="T309" s="28">
        <v>0</v>
      </c>
      <c r="U309" s="28">
        <v>0</v>
      </c>
      <c r="V309" s="29">
        <f>X309</f>
        <v>0</v>
      </c>
      <c r="W309" s="28">
        <v>0</v>
      </c>
      <c r="X309" s="28">
        <v>0</v>
      </c>
      <c r="Y309" s="8">
        <f t="shared" si="172"/>
        <v>0</v>
      </c>
      <c r="Z309" s="8">
        <f t="shared" si="173"/>
        <v>0</v>
      </c>
      <c r="AA309" s="8">
        <f>O309+U309-X309+W309</f>
        <v>0</v>
      </c>
      <c r="AB309" s="3"/>
      <c r="AC309" s="3"/>
      <c r="AD309" s="20"/>
    </row>
    <row r="310" spans="1:30" ht="15.6" x14ac:dyDescent="0.25">
      <c r="A310" s="99"/>
      <c r="B310" s="101"/>
      <c r="C310" s="104"/>
      <c r="D310" s="106"/>
      <c r="E310" s="106"/>
      <c r="F310" s="106"/>
      <c r="G310" s="106"/>
      <c r="H310" s="106"/>
      <c r="I310" s="109"/>
      <c r="J310" s="106"/>
      <c r="K310" s="112"/>
      <c r="L310" s="112"/>
      <c r="M310" s="8">
        <f>N310+O310</f>
        <v>0</v>
      </c>
      <c r="N310" s="8">
        <f t="shared" si="174"/>
        <v>0</v>
      </c>
      <c r="O310" s="8">
        <f t="shared" si="175"/>
        <v>0</v>
      </c>
      <c r="P310" s="115"/>
      <c r="Q310" s="41" t="s">
        <v>6</v>
      </c>
      <c r="R310" s="60"/>
      <c r="S310" s="28">
        <f>T310+U310</f>
        <v>0</v>
      </c>
      <c r="T310" s="28">
        <v>0</v>
      </c>
      <c r="U310" s="28">
        <v>0</v>
      </c>
      <c r="V310" s="29">
        <f>X310</f>
        <v>0</v>
      </c>
      <c r="W310" s="28">
        <v>0</v>
      </c>
      <c r="X310" s="28">
        <v>0</v>
      </c>
      <c r="Y310" s="8">
        <f t="shared" si="172"/>
        <v>0</v>
      </c>
      <c r="Z310" s="8">
        <f t="shared" si="173"/>
        <v>0</v>
      </c>
      <c r="AA310" s="8">
        <f>O310+U310-X310+W310</f>
        <v>0</v>
      </c>
      <c r="AB310" s="3"/>
      <c r="AC310" s="3"/>
      <c r="AD310" s="20"/>
    </row>
    <row r="311" spans="1:30" ht="15.6" x14ac:dyDescent="0.25">
      <c r="A311" s="99"/>
      <c r="B311" s="101"/>
      <c r="C311" s="104"/>
      <c r="D311" s="106"/>
      <c r="E311" s="106"/>
      <c r="F311" s="106"/>
      <c r="G311" s="106"/>
      <c r="H311" s="106"/>
      <c r="I311" s="109"/>
      <c r="J311" s="106"/>
      <c r="K311" s="112"/>
      <c r="L311" s="112"/>
      <c r="M311" s="8">
        <f>N311+O311</f>
        <v>0</v>
      </c>
      <c r="N311" s="8">
        <f t="shared" si="174"/>
        <v>0</v>
      </c>
      <c r="O311" s="8">
        <f t="shared" si="175"/>
        <v>0</v>
      </c>
      <c r="P311" s="115"/>
      <c r="Q311" s="41" t="s">
        <v>7</v>
      </c>
      <c r="R311" s="60"/>
      <c r="S311" s="28">
        <f>T311+U311</f>
        <v>0</v>
      </c>
      <c r="T311" s="28">
        <v>0</v>
      </c>
      <c r="U311" s="28">
        <v>0</v>
      </c>
      <c r="V311" s="29">
        <f>X311</f>
        <v>0</v>
      </c>
      <c r="W311" s="28">
        <v>0</v>
      </c>
      <c r="X311" s="28">
        <v>0</v>
      </c>
      <c r="Y311" s="7">
        <f t="shared" si="172"/>
        <v>0</v>
      </c>
      <c r="Z311" s="7">
        <f t="shared" si="173"/>
        <v>0</v>
      </c>
      <c r="AA311" s="7">
        <f>O311+U311-X311+W311</f>
        <v>0</v>
      </c>
      <c r="AB311" s="3"/>
      <c r="AC311" s="3"/>
      <c r="AD311" s="20"/>
    </row>
    <row r="312" spans="1:30" ht="15.6" x14ac:dyDescent="0.25">
      <c r="A312" s="99"/>
      <c r="B312" s="102"/>
      <c r="C312" s="105"/>
      <c r="D312" s="107"/>
      <c r="E312" s="107"/>
      <c r="F312" s="107"/>
      <c r="G312" s="107"/>
      <c r="H312" s="107"/>
      <c r="I312" s="110"/>
      <c r="J312" s="107"/>
      <c r="K312" s="113"/>
      <c r="L312" s="113"/>
      <c r="M312" s="117"/>
      <c r="N312" s="118"/>
      <c r="O312" s="119"/>
      <c r="P312" s="116"/>
      <c r="Q312" s="33" t="s">
        <v>3</v>
      </c>
      <c r="R312" s="62">
        <f>R311</f>
        <v>0</v>
      </c>
      <c r="S312" s="30">
        <f t="shared" ref="S312:X312" si="176">SUM(S308:S311)</f>
        <v>550</v>
      </c>
      <c r="T312" s="30">
        <f t="shared" si="176"/>
        <v>275</v>
      </c>
      <c r="U312" s="30">
        <f t="shared" si="176"/>
        <v>275</v>
      </c>
      <c r="V312" s="30">
        <f t="shared" si="176"/>
        <v>550</v>
      </c>
      <c r="W312" s="30">
        <f t="shared" si="176"/>
        <v>275</v>
      </c>
      <c r="X312" s="30">
        <f t="shared" si="176"/>
        <v>550</v>
      </c>
      <c r="Y312" s="120"/>
      <c r="Z312" s="121"/>
      <c r="AA312" s="122"/>
      <c r="AB312" s="52"/>
      <c r="AC312" s="52"/>
      <c r="AD312" s="53"/>
    </row>
    <row r="313" spans="1:30" ht="15.75" customHeight="1" x14ac:dyDescent="0.25">
      <c r="A313" s="98">
        <v>16</v>
      </c>
      <c r="B313" s="100" t="s">
        <v>76</v>
      </c>
      <c r="C313" s="103" t="s">
        <v>92</v>
      </c>
      <c r="D313" s="103" t="s">
        <v>452</v>
      </c>
      <c r="E313" s="103" t="s">
        <v>59</v>
      </c>
      <c r="F313" s="103"/>
      <c r="G313" s="103" t="s">
        <v>170</v>
      </c>
      <c r="H313" s="103" t="s">
        <v>79</v>
      </c>
      <c r="I313" s="108"/>
      <c r="J313" s="103"/>
      <c r="K313" s="111">
        <v>45651</v>
      </c>
      <c r="L313" s="111">
        <v>46022</v>
      </c>
      <c r="M313" s="9">
        <f>N313+O313</f>
        <v>0</v>
      </c>
      <c r="N313" s="9">
        <v>0</v>
      </c>
      <c r="O313" s="9">
        <v>0</v>
      </c>
      <c r="P313" s="114" t="s">
        <v>63</v>
      </c>
      <c r="Q313" s="41" t="s">
        <v>4</v>
      </c>
      <c r="R313" s="61"/>
      <c r="S313" s="28">
        <f>T313+U313</f>
        <v>850</v>
      </c>
      <c r="T313" s="28">
        <v>425</v>
      </c>
      <c r="U313" s="28">
        <v>425</v>
      </c>
      <c r="V313" s="29">
        <f>X313</f>
        <v>850</v>
      </c>
      <c r="W313" s="28">
        <v>425</v>
      </c>
      <c r="X313" s="28">
        <v>850</v>
      </c>
      <c r="Y313" s="8">
        <f t="shared" ref="Y313:Y316" si="177">M313+S313-V313</f>
        <v>0</v>
      </c>
      <c r="Z313" s="8">
        <f t="shared" ref="Z313:Z316" si="178">N313+T313-W313</f>
        <v>0</v>
      </c>
      <c r="AA313" s="8">
        <f>O313+U313-X313+W313</f>
        <v>0</v>
      </c>
      <c r="AB313" s="3" t="s">
        <v>110</v>
      </c>
      <c r="AC313" s="3"/>
      <c r="AD313" s="20"/>
    </row>
    <row r="314" spans="1:30" ht="15.6" x14ac:dyDescent="0.25">
      <c r="A314" s="99"/>
      <c r="B314" s="101"/>
      <c r="C314" s="104"/>
      <c r="D314" s="106"/>
      <c r="E314" s="106"/>
      <c r="F314" s="106"/>
      <c r="G314" s="106"/>
      <c r="H314" s="106"/>
      <c r="I314" s="109"/>
      <c r="J314" s="106"/>
      <c r="K314" s="112"/>
      <c r="L314" s="112"/>
      <c r="M314" s="8">
        <f>N314+O314</f>
        <v>0</v>
      </c>
      <c r="N314" s="8">
        <f t="shared" ref="N314:N316" si="179">Z313</f>
        <v>0</v>
      </c>
      <c r="O314" s="8">
        <f t="shared" ref="O314:O316" si="180">AA313</f>
        <v>0</v>
      </c>
      <c r="P314" s="115"/>
      <c r="Q314" s="41" t="s">
        <v>5</v>
      </c>
      <c r="R314" s="60"/>
      <c r="S314" s="28">
        <f>T314+U314</f>
        <v>150</v>
      </c>
      <c r="T314" s="28">
        <v>75</v>
      </c>
      <c r="U314" s="28">
        <v>75</v>
      </c>
      <c r="V314" s="29">
        <f>X314</f>
        <v>150</v>
      </c>
      <c r="W314" s="28">
        <v>75</v>
      </c>
      <c r="X314" s="28">
        <v>150</v>
      </c>
      <c r="Y314" s="8">
        <f t="shared" si="177"/>
        <v>0</v>
      </c>
      <c r="Z314" s="8">
        <f t="shared" si="178"/>
        <v>0</v>
      </c>
      <c r="AA314" s="8">
        <f>O314+U314-X314+W314</f>
        <v>0</v>
      </c>
      <c r="AB314" s="3"/>
      <c r="AC314" s="3"/>
      <c r="AD314" s="20"/>
    </row>
    <row r="315" spans="1:30" ht="15.6" x14ac:dyDescent="0.25">
      <c r="A315" s="99"/>
      <c r="B315" s="101"/>
      <c r="C315" s="104"/>
      <c r="D315" s="106"/>
      <c r="E315" s="106"/>
      <c r="F315" s="106"/>
      <c r="G315" s="106"/>
      <c r="H315" s="106"/>
      <c r="I315" s="109"/>
      <c r="J315" s="106"/>
      <c r="K315" s="112"/>
      <c r="L315" s="112"/>
      <c r="M315" s="8">
        <f>N315+O315</f>
        <v>0</v>
      </c>
      <c r="N315" s="8">
        <f t="shared" si="179"/>
        <v>0</v>
      </c>
      <c r="O315" s="8">
        <f t="shared" si="180"/>
        <v>0</v>
      </c>
      <c r="P315" s="115"/>
      <c r="Q315" s="41" t="s">
        <v>6</v>
      </c>
      <c r="R315" s="60"/>
      <c r="S315" s="28">
        <f>T315+U315</f>
        <v>0</v>
      </c>
      <c r="T315" s="28">
        <v>0</v>
      </c>
      <c r="U315" s="28">
        <v>0</v>
      </c>
      <c r="V315" s="29">
        <f>X315</f>
        <v>0</v>
      </c>
      <c r="W315" s="28">
        <v>0</v>
      </c>
      <c r="X315" s="28">
        <v>0</v>
      </c>
      <c r="Y315" s="8">
        <f t="shared" si="177"/>
        <v>0</v>
      </c>
      <c r="Z315" s="8">
        <f t="shared" si="178"/>
        <v>0</v>
      </c>
      <c r="AA315" s="8">
        <f>O315+U315-X315+W315</f>
        <v>0</v>
      </c>
      <c r="AB315" s="3"/>
      <c r="AC315" s="3"/>
      <c r="AD315" s="20"/>
    </row>
    <row r="316" spans="1:30" ht="15.6" x14ac:dyDescent="0.25">
      <c r="A316" s="99"/>
      <c r="B316" s="101"/>
      <c r="C316" s="104"/>
      <c r="D316" s="106"/>
      <c r="E316" s="106"/>
      <c r="F316" s="106"/>
      <c r="G316" s="106"/>
      <c r="H316" s="106"/>
      <c r="I316" s="109"/>
      <c r="J316" s="106"/>
      <c r="K316" s="112"/>
      <c r="L316" s="112"/>
      <c r="M316" s="8">
        <f>N316+O316</f>
        <v>0</v>
      </c>
      <c r="N316" s="8">
        <f t="shared" si="179"/>
        <v>0</v>
      </c>
      <c r="O316" s="8">
        <f t="shared" si="180"/>
        <v>0</v>
      </c>
      <c r="P316" s="115"/>
      <c r="Q316" s="41" t="s">
        <v>7</v>
      </c>
      <c r="R316" s="60"/>
      <c r="S316" s="28">
        <f>T316+U316</f>
        <v>0</v>
      </c>
      <c r="T316" s="28">
        <v>0</v>
      </c>
      <c r="U316" s="28">
        <v>0</v>
      </c>
      <c r="V316" s="29">
        <f>X316</f>
        <v>0</v>
      </c>
      <c r="W316" s="28">
        <v>0</v>
      </c>
      <c r="X316" s="28">
        <v>0</v>
      </c>
      <c r="Y316" s="7">
        <f t="shared" si="177"/>
        <v>0</v>
      </c>
      <c r="Z316" s="7">
        <f t="shared" si="178"/>
        <v>0</v>
      </c>
      <c r="AA316" s="7">
        <f>O316+U316-X316+W316</f>
        <v>0</v>
      </c>
      <c r="AB316" s="3"/>
      <c r="AC316" s="3"/>
      <c r="AD316" s="20"/>
    </row>
    <row r="317" spans="1:30" ht="15.6" x14ac:dyDescent="0.25">
      <c r="A317" s="99"/>
      <c r="B317" s="102"/>
      <c r="C317" s="105"/>
      <c r="D317" s="107"/>
      <c r="E317" s="107"/>
      <c r="F317" s="107"/>
      <c r="G317" s="107"/>
      <c r="H317" s="107"/>
      <c r="I317" s="110"/>
      <c r="J317" s="107"/>
      <c r="K317" s="113"/>
      <c r="L317" s="113"/>
      <c r="M317" s="117"/>
      <c r="N317" s="118"/>
      <c r="O317" s="119"/>
      <c r="P317" s="116"/>
      <c r="Q317" s="33" t="s">
        <v>3</v>
      </c>
      <c r="R317" s="62">
        <f>R316</f>
        <v>0</v>
      </c>
      <c r="S317" s="30">
        <f t="shared" ref="S317:X317" si="181">SUM(S313:S316)</f>
        <v>1000</v>
      </c>
      <c r="T317" s="30">
        <f t="shared" si="181"/>
        <v>500</v>
      </c>
      <c r="U317" s="30">
        <f t="shared" si="181"/>
        <v>500</v>
      </c>
      <c r="V317" s="30">
        <f t="shared" si="181"/>
        <v>1000</v>
      </c>
      <c r="W317" s="30">
        <f t="shared" si="181"/>
        <v>500</v>
      </c>
      <c r="X317" s="30">
        <f t="shared" si="181"/>
        <v>1000</v>
      </c>
      <c r="Y317" s="120"/>
      <c r="Z317" s="121"/>
      <c r="AA317" s="122"/>
      <c r="AB317" s="52"/>
      <c r="AC317" s="52"/>
      <c r="AD317" s="53"/>
    </row>
    <row r="318" spans="1:30" ht="15.75" customHeight="1" x14ac:dyDescent="0.25">
      <c r="A318" s="98">
        <v>16</v>
      </c>
      <c r="B318" s="100" t="s">
        <v>76</v>
      </c>
      <c r="C318" s="103" t="s">
        <v>455</v>
      </c>
      <c r="D318" s="103" t="s">
        <v>456</v>
      </c>
      <c r="E318" s="103" t="s">
        <v>59</v>
      </c>
      <c r="F318" s="103"/>
      <c r="G318" s="103" t="s">
        <v>78</v>
      </c>
      <c r="H318" s="103" t="s">
        <v>79</v>
      </c>
      <c r="I318" s="108"/>
      <c r="J318" s="103"/>
      <c r="K318" s="111">
        <v>45791</v>
      </c>
      <c r="L318" s="111">
        <v>46022</v>
      </c>
      <c r="M318" s="9">
        <f>N318+O318</f>
        <v>0</v>
      </c>
      <c r="N318" s="9">
        <v>0</v>
      </c>
      <c r="O318" s="9">
        <v>0</v>
      </c>
      <c r="P318" s="114" t="s">
        <v>63</v>
      </c>
      <c r="Q318" s="90" t="s">
        <v>4</v>
      </c>
      <c r="R318" s="61"/>
      <c r="S318" s="28">
        <f>T318+U318</f>
        <v>0</v>
      </c>
      <c r="T318" s="28">
        <v>0</v>
      </c>
      <c r="U318" s="28">
        <v>0</v>
      </c>
      <c r="V318" s="29">
        <f>X318</f>
        <v>0</v>
      </c>
      <c r="W318" s="28">
        <v>0</v>
      </c>
      <c r="X318" s="28">
        <v>0</v>
      </c>
      <c r="Y318" s="8">
        <f t="shared" ref="Y318:Y321" si="182">M318+S318-V318</f>
        <v>0</v>
      </c>
      <c r="Z318" s="8">
        <f t="shared" ref="Z318:Z321" si="183">N318+T318-W318</f>
        <v>0</v>
      </c>
      <c r="AA318" s="8">
        <f>O318+U318-X318+W318</f>
        <v>0</v>
      </c>
      <c r="AB318" s="3" t="s">
        <v>110</v>
      </c>
      <c r="AC318" s="3"/>
      <c r="AD318" s="20"/>
    </row>
    <row r="319" spans="1:30" ht="15.6" x14ac:dyDescent="0.25">
      <c r="A319" s="99"/>
      <c r="B319" s="101"/>
      <c r="C319" s="104"/>
      <c r="D319" s="106"/>
      <c r="E319" s="106"/>
      <c r="F319" s="106"/>
      <c r="G319" s="106"/>
      <c r="H319" s="106"/>
      <c r="I319" s="109"/>
      <c r="J319" s="106"/>
      <c r="K319" s="112"/>
      <c r="L319" s="112"/>
      <c r="M319" s="8">
        <f>N319+O319</f>
        <v>0</v>
      </c>
      <c r="N319" s="8">
        <f t="shared" ref="N319:N321" si="184">Z318</f>
        <v>0</v>
      </c>
      <c r="O319" s="8">
        <f t="shared" ref="O319:O321" si="185">AA318</f>
        <v>0</v>
      </c>
      <c r="P319" s="115"/>
      <c r="Q319" s="90" t="s">
        <v>5</v>
      </c>
      <c r="R319" s="60"/>
      <c r="S319" s="28">
        <f>T319+U319</f>
        <v>100.3</v>
      </c>
      <c r="T319" s="28">
        <v>50.15</v>
      </c>
      <c r="U319" s="28">
        <v>50.15</v>
      </c>
      <c r="V319" s="29">
        <f>X319</f>
        <v>100.3</v>
      </c>
      <c r="W319" s="28">
        <v>50.15</v>
      </c>
      <c r="X319" s="28">
        <v>100.3</v>
      </c>
      <c r="Y319" s="8">
        <f t="shared" si="182"/>
        <v>0</v>
      </c>
      <c r="Z319" s="8">
        <f t="shared" si="183"/>
        <v>0</v>
      </c>
      <c r="AA319" s="8">
        <f>O319+U319-X319+W319</f>
        <v>0</v>
      </c>
      <c r="AB319" s="3"/>
      <c r="AC319" s="3"/>
      <c r="AD319" s="20"/>
    </row>
    <row r="320" spans="1:30" ht="15.6" x14ac:dyDescent="0.25">
      <c r="A320" s="99"/>
      <c r="B320" s="101"/>
      <c r="C320" s="104"/>
      <c r="D320" s="106"/>
      <c r="E320" s="106"/>
      <c r="F320" s="106"/>
      <c r="G320" s="106"/>
      <c r="H320" s="106"/>
      <c r="I320" s="109"/>
      <c r="J320" s="106"/>
      <c r="K320" s="112"/>
      <c r="L320" s="112"/>
      <c r="M320" s="8">
        <f>N320+O320</f>
        <v>0</v>
      </c>
      <c r="N320" s="8">
        <f t="shared" si="184"/>
        <v>0</v>
      </c>
      <c r="O320" s="8">
        <f t="shared" si="185"/>
        <v>0</v>
      </c>
      <c r="P320" s="115"/>
      <c r="Q320" s="90" t="s">
        <v>6</v>
      </c>
      <c r="R320" s="60"/>
      <c r="S320" s="28">
        <f>T320+U320</f>
        <v>0</v>
      </c>
      <c r="T320" s="28">
        <v>0</v>
      </c>
      <c r="U320" s="28">
        <v>0</v>
      </c>
      <c r="V320" s="29">
        <f>X320</f>
        <v>0</v>
      </c>
      <c r="W320" s="28">
        <v>0</v>
      </c>
      <c r="X320" s="28">
        <v>0</v>
      </c>
      <c r="Y320" s="8">
        <f t="shared" si="182"/>
        <v>0</v>
      </c>
      <c r="Z320" s="8">
        <f t="shared" si="183"/>
        <v>0</v>
      </c>
      <c r="AA320" s="8">
        <f>O320+U320-X320+W320</f>
        <v>0</v>
      </c>
      <c r="AB320" s="3"/>
      <c r="AC320" s="3"/>
      <c r="AD320" s="20"/>
    </row>
    <row r="321" spans="1:30" ht="15.6" x14ac:dyDescent="0.25">
      <c r="A321" s="99"/>
      <c r="B321" s="101"/>
      <c r="C321" s="104"/>
      <c r="D321" s="106"/>
      <c r="E321" s="106"/>
      <c r="F321" s="106"/>
      <c r="G321" s="106"/>
      <c r="H321" s="106"/>
      <c r="I321" s="109"/>
      <c r="J321" s="106"/>
      <c r="K321" s="112"/>
      <c r="L321" s="112"/>
      <c r="M321" s="8">
        <f>N321+O321</f>
        <v>0</v>
      </c>
      <c r="N321" s="8">
        <f t="shared" si="184"/>
        <v>0</v>
      </c>
      <c r="O321" s="8">
        <f t="shared" si="185"/>
        <v>0</v>
      </c>
      <c r="P321" s="115"/>
      <c r="Q321" s="90" t="s">
        <v>7</v>
      </c>
      <c r="R321" s="60"/>
      <c r="S321" s="28">
        <f>T321+U321</f>
        <v>0</v>
      </c>
      <c r="T321" s="28">
        <v>0</v>
      </c>
      <c r="U321" s="28">
        <v>0</v>
      </c>
      <c r="V321" s="29">
        <f>X321</f>
        <v>0</v>
      </c>
      <c r="W321" s="28">
        <v>0</v>
      </c>
      <c r="X321" s="28">
        <v>0</v>
      </c>
      <c r="Y321" s="7">
        <f t="shared" si="182"/>
        <v>0</v>
      </c>
      <c r="Z321" s="7">
        <f t="shared" si="183"/>
        <v>0</v>
      </c>
      <c r="AA321" s="7">
        <f>O321+U321-X321+W321</f>
        <v>0</v>
      </c>
      <c r="AB321" s="3"/>
      <c r="AC321" s="3"/>
      <c r="AD321" s="20"/>
    </row>
    <row r="322" spans="1:30" ht="15.6" x14ac:dyDescent="0.25">
      <c r="A322" s="99"/>
      <c r="B322" s="102"/>
      <c r="C322" s="105"/>
      <c r="D322" s="107"/>
      <c r="E322" s="107"/>
      <c r="F322" s="107"/>
      <c r="G322" s="107"/>
      <c r="H322" s="107"/>
      <c r="I322" s="110"/>
      <c r="J322" s="107"/>
      <c r="K322" s="113"/>
      <c r="L322" s="113"/>
      <c r="M322" s="117"/>
      <c r="N322" s="118"/>
      <c r="O322" s="119"/>
      <c r="P322" s="116"/>
      <c r="Q322" s="33" t="s">
        <v>3</v>
      </c>
      <c r="R322" s="62">
        <f>R321</f>
        <v>0</v>
      </c>
      <c r="S322" s="30">
        <f t="shared" ref="S322:X322" si="186">SUM(S318:S321)</f>
        <v>100.3</v>
      </c>
      <c r="T322" s="30">
        <f t="shared" si="186"/>
        <v>50.15</v>
      </c>
      <c r="U322" s="30">
        <f t="shared" si="186"/>
        <v>50.15</v>
      </c>
      <c r="V322" s="30">
        <f t="shared" si="186"/>
        <v>100.3</v>
      </c>
      <c r="W322" s="30">
        <f t="shared" si="186"/>
        <v>50.15</v>
      </c>
      <c r="X322" s="30">
        <f t="shared" si="186"/>
        <v>100.3</v>
      </c>
      <c r="Y322" s="120"/>
      <c r="Z322" s="121"/>
      <c r="AA322" s="122"/>
      <c r="AB322" s="52"/>
      <c r="AC322" s="52"/>
      <c r="AD322" s="53"/>
    </row>
    <row r="323" spans="1:30" ht="15.75" customHeight="1" x14ac:dyDescent="0.25">
      <c r="A323" s="98">
        <v>16</v>
      </c>
      <c r="B323" s="100" t="s">
        <v>76</v>
      </c>
      <c r="C323" s="103" t="s">
        <v>457</v>
      </c>
      <c r="D323" s="103" t="s">
        <v>458</v>
      </c>
      <c r="E323" s="103" t="s">
        <v>59</v>
      </c>
      <c r="F323" s="103"/>
      <c r="G323" s="103" t="s">
        <v>78</v>
      </c>
      <c r="H323" s="103" t="s">
        <v>79</v>
      </c>
      <c r="I323" s="108"/>
      <c r="J323" s="103"/>
      <c r="K323" s="111">
        <v>45797</v>
      </c>
      <c r="L323" s="111">
        <v>45798</v>
      </c>
      <c r="M323" s="9">
        <f>N323+O323</f>
        <v>0</v>
      </c>
      <c r="N323" s="9">
        <v>0</v>
      </c>
      <c r="O323" s="9">
        <v>0</v>
      </c>
      <c r="P323" s="114" t="s">
        <v>63</v>
      </c>
      <c r="Q323" s="90" t="s">
        <v>4</v>
      </c>
      <c r="R323" s="61"/>
      <c r="S323" s="28">
        <f>T323+U323</f>
        <v>0</v>
      </c>
      <c r="T323" s="28">
        <v>0</v>
      </c>
      <c r="U323" s="28">
        <v>0</v>
      </c>
      <c r="V323" s="29">
        <f>X323</f>
        <v>0</v>
      </c>
      <c r="W323" s="28">
        <v>0</v>
      </c>
      <c r="X323" s="28">
        <v>0</v>
      </c>
      <c r="Y323" s="8">
        <f t="shared" ref="Y323:Y326" si="187">M323+S323-V323</f>
        <v>0</v>
      </c>
      <c r="Z323" s="8">
        <f t="shared" ref="Z323:Z326" si="188">N323+T323-W323</f>
        <v>0</v>
      </c>
      <c r="AA323" s="8">
        <f>O323+U323-X323+W323</f>
        <v>0</v>
      </c>
      <c r="AB323" s="3" t="s">
        <v>110</v>
      </c>
      <c r="AC323" s="3"/>
      <c r="AD323" s="20"/>
    </row>
    <row r="324" spans="1:30" ht="15.6" x14ac:dyDescent="0.25">
      <c r="A324" s="99"/>
      <c r="B324" s="101"/>
      <c r="C324" s="104"/>
      <c r="D324" s="106"/>
      <c r="E324" s="106"/>
      <c r="F324" s="106"/>
      <c r="G324" s="106"/>
      <c r="H324" s="106"/>
      <c r="I324" s="109"/>
      <c r="J324" s="106"/>
      <c r="K324" s="112"/>
      <c r="L324" s="112"/>
      <c r="M324" s="8">
        <f>N324+O324</f>
        <v>0</v>
      </c>
      <c r="N324" s="8">
        <f t="shared" ref="N324:N326" si="189">Z323</f>
        <v>0</v>
      </c>
      <c r="O324" s="8">
        <f t="shared" ref="O324:O326" si="190">AA323</f>
        <v>0</v>
      </c>
      <c r="P324" s="115"/>
      <c r="Q324" s="90" t="s">
        <v>5</v>
      </c>
      <c r="R324" s="60"/>
      <c r="S324" s="28">
        <f>T324+U324</f>
        <v>88</v>
      </c>
      <c r="T324" s="28">
        <v>44</v>
      </c>
      <c r="U324" s="28">
        <v>44</v>
      </c>
      <c r="V324" s="29">
        <f>X324</f>
        <v>88</v>
      </c>
      <c r="W324" s="28">
        <v>44</v>
      </c>
      <c r="X324" s="28">
        <v>88</v>
      </c>
      <c r="Y324" s="8">
        <f t="shared" si="187"/>
        <v>0</v>
      </c>
      <c r="Z324" s="8">
        <f t="shared" si="188"/>
        <v>0</v>
      </c>
      <c r="AA324" s="8">
        <f>O324+U324-X324+W324</f>
        <v>0</v>
      </c>
      <c r="AB324" s="3"/>
      <c r="AC324" s="3"/>
      <c r="AD324" s="20"/>
    </row>
    <row r="325" spans="1:30" ht="15.6" x14ac:dyDescent="0.25">
      <c r="A325" s="99"/>
      <c r="B325" s="101"/>
      <c r="C325" s="104"/>
      <c r="D325" s="106"/>
      <c r="E325" s="106"/>
      <c r="F325" s="106"/>
      <c r="G325" s="106"/>
      <c r="H325" s="106"/>
      <c r="I325" s="109"/>
      <c r="J325" s="106"/>
      <c r="K325" s="112"/>
      <c r="L325" s="112"/>
      <c r="M325" s="8">
        <f>N325+O325</f>
        <v>0</v>
      </c>
      <c r="N325" s="8">
        <f t="shared" si="189"/>
        <v>0</v>
      </c>
      <c r="O325" s="8">
        <f t="shared" si="190"/>
        <v>0</v>
      </c>
      <c r="P325" s="115"/>
      <c r="Q325" s="90" t="s">
        <v>6</v>
      </c>
      <c r="R325" s="60"/>
      <c r="S325" s="28">
        <f>T325+U325</f>
        <v>0</v>
      </c>
      <c r="T325" s="28">
        <v>0</v>
      </c>
      <c r="U325" s="28">
        <v>0</v>
      </c>
      <c r="V325" s="29">
        <f>X325</f>
        <v>0</v>
      </c>
      <c r="W325" s="28">
        <v>0</v>
      </c>
      <c r="X325" s="28">
        <v>0</v>
      </c>
      <c r="Y325" s="8">
        <f t="shared" si="187"/>
        <v>0</v>
      </c>
      <c r="Z325" s="8">
        <f t="shared" si="188"/>
        <v>0</v>
      </c>
      <c r="AA325" s="8">
        <f>O325+U325-X325+W325</f>
        <v>0</v>
      </c>
      <c r="AB325" s="3"/>
      <c r="AC325" s="3"/>
      <c r="AD325" s="20"/>
    </row>
    <row r="326" spans="1:30" ht="15.6" x14ac:dyDescent="0.25">
      <c r="A326" s="99"/>
      <c r="B326" s="101"/>
      <c r="C326" s="104"/>
      <c r="D326" s="106"/>
      <c r="E326" s="106"/>
      <c r="F326" s="106"/>
      <c r="G326" s="106"/>
      <c r="H326" s="106"/>
      <c r="I326" s="109"/>
      <c r="J326" s="106"/>
      <c r="K326" s="112"/>
      <c r="L326" s="112"/>
      <c r="M326" s="8">
        <f>N326+O326</f>
        <v>0</v>
      </c>
      <c r="N326" s="8">
        <f t="shared" si="189"/>
        <v>0</v>
      </c>
      <c r="O326" s="8">
        <f t="shared" si="190"/>
        <v>0</v>
      </c>
      <c r="P326" s="115"/>
      <c r="Q326" s="90" t="s">
        <v>7</v>
      </c>
      <c r="R326" s="60"/>
      <c r="S326" s="28">
        <f>T326+U326</f>
        <v>0</v>
      </c>
      <c r="T326" s="28">
        <v>0</v>
      </c>
      <c r="U326" s="28">
        <v>0</v>
      </c>
      <c r="V326" s="29">
        <f>X326</f>
        <v>0</v>
      </c>
      <c r="W326" s="28">
        <v>0</v>
      </c>
      <c r="X326" s="28">
        <v>0</v>
      </c>
      <c r="Y326" s="7">
        <f t="shared" si="187"/>
        <v>0</v>
      </c>
      <c r="Z326" s="7">
        <f t="shared" si="188"/>
        <v>0</v>
      </c>
      <c r="AA326" s="7">
        <f>O326+U326-X326+W326</f>
        <v>0</v>
      </c>
      <c r="AB326" s="3"/>
      <c r="AC326" s="3"/>
      <c r="AD326" s="20"/>
    </row>
    <row r="327" spans="1:30" ht="15.6" x14ac:dyDescent="0.25">
      <c r="A327" s="99"/>
      <c r="B327" s="102"/>
      <c r="C327" s="105"/>
      <c r="D327" s="107"/>
      <c r="E327" s="107"/>
      <c r="F327" s="107"/>
      <c r="G327" s="107"/>
      <c r="H327" s="107"/>
      <c r="I327" s="110"/>
      <c r="J327" s="107"/>
      <c r="K327" s="113"/>
      <c r="L327" s="113"/>
      <c r="M327" s="117"/>
      <c r="N327" s="118"/>
      <c r="O327" s="119"/>
      <c r="P327" s="116"/>
      <c r="Q327" s="33" t="s">
        <v>3</v>
      </c>
      <c r="R327" s="62">
        <f>R326</f>
        <v>0</v>
      </c>
      <c r="S327" s="30">
        <f t="shared" ref="S327:X327" si="191">SUM(S323:S326)</f>
        <v>88</v>
      </c>
      <c r="T327" s="30">
        <f t="shared" si="191"/>
        <v>44</v>
      </c>
      <c r="U327" s="30">
        <f t="shared" si="191"/>
        <v>44</v>
      </c>
      <c r="V327" s="30">
        <f t="shared" si="191"/>
        <v>88</v>
      </c>
      <c r="W327" s="30">
        <f t="shared" si="191"/>
        <v>44</v>
      </c>
      <c r="X327" s="30">
        <f t="shared" si="191"/>
        <v>88</v>
      </c>
      <c r="Y327" s="120"/>
      <c r="Z327" s="121"/>
      <c r="AA327" s="122"/>
      <c r="AB327" s="52"/>
      <c r="AC327" s="52"/>
      <c r="AD327" s="53"/>
    </row>
    <row r="328" spans="1:30" ht="15.75" customHeight="1" x14ac:dyDescent="0.25">
      <c r="A328" s="98">
        <v>16</v>
      </c>
      <c r="B328" s="100" t="s">
        <v>76</v>
      </c>
      <c r="C328" s="103" t="s">
        <v>459</v>
      </c>
      <c r="D328" s="103" t="s">
        <v>460</v>
      </c>
      <c r="E328" s="103" t="s">
        <v>59</v>
      </c>
      <c r="F328" s="103"/>
      <c r="G328" s="103" t="s">
        <v>78</v>
      </c>
      <c r="H328" s="103" t="s">
        <v>79</v>
      </c>
      <c r="I328" s="108"/>
      <c r="J328" s="103"/>
      <c r="K328" s="111">
        <v>45782</v>
      </c>
      <c r="L328" s="111">
        <v>45808</v>
      </c>
      <c r="M328" s="9">
        <f>N328+O328</f>
        <v>0</v>
      </c>
      <c r="N328" s="9">
        <v>0</v>
      </c>
      <c r="O328" s="9">
        <v>0</v>
      </c>
      <c r="P328" s="114" t="s">
        <v>63</v>
      </c>
      <c r="Q328" s="90" t="s">
        <v>4</v>
      </c>
      <c r="R328" s="61"/>
      <c r="S328" s="28">
        <f>T328+U328</f>
        <v>0</v>
      </c>
      <c r="T328" s="28">
        <v>0</v>
      </c>
      <c r="U328" s="28">
        <v>0</v>
      </c>
      <c r="V328" s="29">
        <f>X328</f>
        <v>0</v>
      </c>
      <c r="W328" s="28">
        <v>0</v>
      </c>
      <c r="X328" s="28">
        <v>0</v>
      </c>
      <c r="Y328" s="8">
        <f t="shared" ref="Y328:Y331" si="192">M328+S328-V328</f>
        <v>0</v>
      </c>
      <c r="Z328" s="8">
        <f t="shared" ref="Z328:Z331" si="193">N328+T328-W328</f>
        <v>0</v>
      </c>
      <c r="AA328" s="8">
        <f>O328+U328-X328+W328</f>
        <v>0</v>
      </c>
      <c r="AB328" s="3" t="s">
        <v>110</v>
      </c>
      <c r="AC328" s="3"/>
      <c r="AD328" s="20"/>
    </row>
    <row r="329" spans="1:30" ht="15.6" x14ac:dyDescent="0.25">
      <c r="A329" s="99"/>
      <c r="B329" s="101"/>
      <c r="C329" s="104"/>
      <c r="D329" s="106"/>
      <c r="E329" s="106"/>
      <c r="F329" s="106"/>
      <c r="G329" s="106"/>
      <c r="H329" s="106"/>
      <c r="I329" s="109"/>
      <c r="J329" s="106"/>
      <c r="K329" s="112"/>
      <c r="L329" s="112"/>
      <c r="M329" s="8">
        <f>N329+O329</f>
        <v>0</v>
      </c>
      <c r="N329" s="8">
        <f t="shared" ref="N329:N331" si="194">Z328</f>
        <v>0</v>
      </c>
      <c r="O329" s="8">
        <f t="shared" ref="O329:O331" si="195">AA328</f>
        <v>0</v>
      </c>
      <c r="P329" s="115"/>
      <c r="Q329" s="90" t="s">
        <v>5</v>
      </c>
      <c r="R329" s="60"/>
      <c r="S329" s="28">
        <f>T329+U329</f>
        <v>2647.75</v>
      </c>
      <c r="T329" s="28">
        <v>1323.88</v>
      </c>
      <c r="U329" s="28">
        <v>1323.87</v>
      </c>
      <c r="V329" s="29">
        <f>X329</f>
        <v>1207.75</v>
      </c>
      <c r="W329" s="28">
        <v>1323.88</v>
      </c>
      <c r="X329" s="28">
        <v>1207.75</v>
      </c>
      <c r="Y329" s="8">
        <f t="shared" si="192"/>
        <v>1440</v>
      </c>
      <c r="Z329" s="8">
        <f t="shared" si="193"/>
        <v>0</v>
      </c>
      <c r="AA329" s="8">
        <f>O329+U329-X329+W329</f>
        <v>1440</v>
      </c>
      <c r="AB329" s="3"/>
      <c r="AC329" s="3"/>
      <c r="AD329" s="20"/>
    </row>
    <row r="330" spans="1:30" ht="15.6" x14ac:dyDescent="0.25">
      <c r="A330" s="99"/>
      <c r="B330" s="101"/>
      <c r="C330" s="104"/>
      <c r="D330" s="106"/>
      <c r="E330" s="106"/>
      <c r="F330" s="106"/>
      <c r="G330" s="106"/>
      <c r="H330" s="106"/>
      <c r="I330" s="109"/>
      <c r="J330" s="106"/>
      <c r="K330" s="112"/>
      <c r="L330" s="112"/>
      <c r="M330" s="8">
        <f>N330+O330</f>
        <v>1440</v>
      </c>
      <c r="N330" s="8">
        <f t="shared" si="194"/>
        <v>0</v>
      </c>
      <c r="O330" s="8">
        <f t="shared" si="195"/>
        <v>1440</v>
      </c>
      <c r="P330" s="115"/>
      <c r="Q330" s="90" t="s">
        <v>6</v>
      </c>
      <c r="R330" s="60"/>
      <c r="S330" s="28">
        <f>T330+U330</f>
        <v>0</v>
      </c>
      <c r="T330" s="28">
        <v>0</v>
      </c>
      <c r="U330" s="28">
        <v>0</v>
      </c>
      <c r="V330" s="29">
        <f>X330</f>
        <v>0</v>
      </c>
      <c r="W330" s="28">
        <v>0</v>
      </c>
      <c r="X330" s="28">
        <v>0</v>
      </c>
      <c r="Y330" s="8">
        <f t="shared" si="192"/>
        <v>1440</v>
      </c>
      <c r="Z330" s="8">
        <f t="shared" si="193"/>
        <v>0</v>
      </c>
      <c r="AA330" s="8">
        <f>O330+U330-X330+W330</f>
        <v>1440</v>
      </c>
      <c r="AB330" s="3"/>
      <c r="AC330" s="3"/>
      <c r="AD330" s="20"/>
    </row>
    <row r="331" spans="1:30" ht="15.6" x14ac:dyDescent="0.25">
      <c r="A331" s="99"/>
      <c r="B331" s="101"/>
      <c r="C331" s="104"/>
      <c r="D331" s="106"/>
      <c r="E331" s="106"/>
      <c r="F331" s="106"/>
      <c r="G331" s="106"/>
      <c r="H331" s="106"/>
      <c r="I331" s="109"/>
      <c r="J331" s="106"/>
      <c r="K331" s="112"/>
      <c r="L331" s="112"/>
      <c r="M331" s="8">
        <f>N331+O331</f>
        <v>1440</v>
      </c>
      <c r="N331" s="8">
        <f t="shared" si="194"/>
        <v>0</v>
      </c>
      <c r="O331" s="8">
        <f t="shared" si="195"/>
        <v>1440</v>
      </c>
      <c r="P331" s="115"/>
      <c r="Q331" s="90" t="s">
        <v>7</v>
      </c>
      <c r="R331" s="60"/>
      <c r="S331" s="28">
        <f>T331+U331</f>
        <v>0</v>
      </c>
      <c r="T331" s="28">
        <v>0</v>
      </c>
      <c r="U331" s="28">
        <v>0</v>
      </c>
      <c r="V331" s="29">
        <f>X331</f>
        <v>0</v>
      </c>
      <c r="W331" s="28">
        <v>0</v>
      </c>
      <c r="X331" s="28">
        <v>0</v>
      </c>
      <c r="Y331" s="7">
        <f t="shared" si="192"/>
        <v>1440</v>
      </c>
      <c r="Z331" s="7">
        <f t="shared" si="193"/>
        <v>0</v>
      </c>
      <c r="AA331" s="7">
        <f>O331+U331-X331+W331</f>
        <v>1440</v>
      </c>
      <c r="AB331" s="3"/>
      <c r="AC331" s="3"/>
      <c r="AD331" s="20"/>
    </row>
    <row r="332" spans="1:30" ht="15.6" x14ac:dyDescent="0.25">
      <c r="A332" s="99"/>
      <c r="B332" s="102"/>
      <c r="C332" s="105"/>
      <c r="D332" s="107"/>
      <c r="E332" s="107"/>
      <c r="F332" s="107"/>
      <c r="G332" s="107"/>
      <c r="H332" s="107"/>
      <c r="I332" s="110"/>
      <c r="J332" s="107"/>
      <c r="K332" s="113"/>
      <c r="L332" s="113"/>
      <c r="M332" s="117"/>
      <c r="N332" s="118"/>
      <c r="O332" s="119"/>
      <c r="P332" s="116"/>
      <c r="Q332" s="33" t="s">
        <v>3</v>
      </c>
      <c r="R332" s="62">
        <f>R331</f>
        <v>0</v>
      </c>
      <c r="S332" s="30">
        <f t="shared" ref="S332:X332" si="196">SUM(S328:S331)</f>
        <v>2647.75</v>
      </c>
      <c r="T332" s="30">
        <f t="shared" si="196"/>
        <v>1323.88</v>
      </c>
      <c r="U332" s="30">
        <f t="shared" si="196"/>
        <v>1323.87</v>
      </c>
      <c r="V332" s="30">
        <f t="shared" si="196"/>
        <v>1207.75</v>
      </c>
      <c r="W332" s="30">
        <f t="shared" si="196"/>
        <v>1323.88</v>
      </c>
      <c r="X332" s="30">
        <f t="shared" si="196"/>
        <v>1207.75</v>
      </c>
      <c r="Y332" s="120"/>
      <c r="Z332" s="121"/>
      <c r="AA332" s="122"/>
      <c r="AB332" s="52"/>
      <c r="AC332" s="52"/>
      <c r="AD332" s="53"/>
    </row>
    <row r="333" spans="1:30" ht="15.6" x14ac:dyDescent="0.25">
      <c r="A333" s="98">
        <v>16</v>
      </c>
      <c r="B333" s="100" t="s">
        <v>76</v>
      </c>
      <c r="C333" s="103" t="s">
        <v>461</v>
      </c>
      <c r="D333" s="103" t="s">
        <v>462</v>
      </c>
      <c r="E333" s="103" t="s">
        <v>59</v>
      </c>
      <c r="F333" s="103"/>
      <c r="G333" s="103" t="s">
        <v>170</v>
      </c>
      <c r="H333" s="103" t="s">
        <v>79</v>
      </c>
      <c r="I333" s="108"/>
      <c r="J333" s="103"/>
      <c r="K333" s="111">
        <v>45408</v>
      </c>
      <c r="L333" s="111">
        <v>46022</v>
      </c>
      <c r="M333" s="9">
        <f>N333+O333</f>
        <v>0</v>
      </c>
      <c r="N333" s="9">
        <v>0</v>
      </c>
      <c r="O333" s="9">
        <v>0</v>
      </c>
      <c r="P333" s="114" t="s">
        <v>63</v>
      </c>
      <c r="Q333" s="90" t="s">
        <v>4</v>
      </c>
      <c r="R333" s="61"/>
      <c r="S333" s="28">
        <f>T333+U333</f>
        <v>0</v>
      </c>
      <c r="T333" s="28">
        <v>0</v>
      </c>
      <c r="U333" s="28">
        <v>0</v>
      </c>
      <c r="V333" s="29">
        <f>X333</f>
        <v>0</v>
      </c>
      <c r="W333" s="28">
        <v>0</v>
      </c>
      <c r="X333" s="28">
        <v>0</v>
      </c>
      <c r="Y333" s="8">
        <f t="shared" ref="Y333:Y336" si="197">M333+S333-V333</f>
        <v>0</v>
      </c>
      <c r="Z333" s="8">
        <f t="shared" ref="Z333:Z336" si="198">N333+T333-W333</f>
        <v>0</v>
      </c>
      <c r="AA333" s="8">
        <f>O333+U333-X333+W333</f>
        <v>0</v>
      </c>
      <c r="AB333" s="3" t="s">
        <v>110</v>
      </c>
      <c r="AC333" s="3"/>
      <c r="AD333" s="20"/>
    </row>
    <row r="334" spans="1:30" ht="15.6" x14ac:dyDescent="0.25">
      <c r="A334" s="99"/>
      <c r="B334" s="101"/>
      <c r="C334" s="104"/>
      <c r="D334" s="106"/>
      <c r="E334" s="106"/>
      <c r="F334" s="106"/>
      <c r="G334" s="106"/>
      <c r="H334" s="106"/>
      <c r="I334" s="109"/>
      <c r="J334" s="106"/>
      <c r="K334" s="112"/>
      <c r="L334" s="112"/>
      <c r="M334" s="8">
        <f>N334+O334</f>
        <v>0</v>
      </c>
      <c r="N334" s="8">
        <f t="shared" ref="N334:N336" si="199">Z333</f>
        <v>0</v>
      </c>
      <c r="O334" s="8">
        <f t="shared" ref="O334:O336" si="200">AA333</f>
        <v>0</v>
      </c>
      <c r="P334" s="115"/>
      <c r="Q334" s="90" t="s">
        <v>5</v>
      </c>
      <c r="R334" s="60"/>
      <c r="S334" s="28">
        <f>T334+U334</f>
        <v>500</v>
      </c>
      <c r="T334" s="28">
        <v>250</v>
      </c>
      <c r="U334" s="28">
        <v>250</v>
      </c>
      <c r="V334" s="29">
        <f>X334</f>
        <v>500</v>
      </c>
      <c r="W334" s="28">
        <v>250</v>
      </c>
      <c r="X334" s="28">
        <v>500</v>
      </c>
      <c r="Y334" s="8">
        <f t="shared" si="197"/>
        <v>0</v>
      </c>
      <c r="Z334" s="8">
        <f t="shared" si="198"/>
        <v>0</v>
      </c>
      <c r="AA334" s="8">
        <f>O334+U334-X334+W334</f>
        <v>0</v>
      </c>
      <c r="AB334" s="3"/>
      <c r="AC334" s="3"/>
      <c r="AD334" s="20"/>
    </row>
    <row r="335" spans="1:30" ht="15.6" x14ac:dyDescent="0.25">
      <c r="A335" s="99"/>
      <c r="B335" s="101"/>
      <c r="C335" s="104"/>
      <c r="D335" s="106"/>
      <c r="E335" s="106"/>
      <c r="F335" s="106"/>
      <c r="G335" s="106"/>
      <c r="H335" s="106"/>
      <c r="I335" s="109"/>
      <c r="J335" s="106"/>
      <c r="K335" s="112"/>
      <c r="L335" s="112"/>
      <c r="M335" s="8">
        <f>N335+O335</f>
        <v>0</v>
      </c>
      <c r="N335" s="8">
        <f t="shared" si="199"/>
        <v>0</v>
      </c>
      <c r="O335" s="8">
        <f t="shared" si="200"/>
        <v>0</v>
      </c>
      <c r="P335" s="115"/>
      <c r="Q335" s="90" t="s">
        <v>6</v>
      </c>
      <c r="R335" s="60"/>
      <c r="S335" s="28">
        <f>T335+U335</f>
        <v>0</v>
      </c>
      <c r="T335" s="28">
        <v>0</v>
      </c>
      <c r="U335" s="28">
        <v>0</v>
      </c>
      <c r="V335" s="29">
        <f>X335</f>
        <v>0</v>
      </c>
      <c r="W335" s="28">
        <v>0</v>
      </c>
      <c r="X335" s="28">
        <v>0</v>
      </c>
      <c r="Y335" s="8">
        <f t="shared" si="197"/>
        <v>0</v>
      </c>
      <c r="Z335" s="8">
        <f t="shared" si="198"/>
        <v>0</v>
      </c>
      <c r="AA335" s="8">
        <f>O335+U335-X335+W335</f>
        <v>0</v>
      </c>
      <c r="AB335" s="3"/>
      <c r="AC335" s="3"/>
      <c r="AD335" s="20"/>
    </row>
    <row r="336" spans="1:30" ht="15.6" x14ac:dyDescent="0.25">
      <c r="A336" s="99"/>
      <c r="B336" s="101"/>
      <c r="C336" s="104"/>
      <c r="D336" s="106"/>
      <c r="E336" s="106"/>
      <c r="F336" s="106"/>
      <c r="G336" s="106"/>
      <c r="H336" s="106"/>
      <c r="I336" s="109"/>
      <c r="J336" s="106"/>
      <c r="K336" s="112"/>
      <c r="L336" s="112"/>
      <c r="M336" s="8">
        <f>N336+O336</f>
        <v>0</v>
      </c>
      <c r="N336" s="8">
        <f t="shared" si="199"/>
        <v>0</v>
      </c>
      <c r="O336" s="8">
        <f t="shared" si="200"/>
        <v>0</v>
      </c>
      <c r="P336" s="115"/>
      <c r="Q336" s="90" t="s">
        <v>7</v>
      </c>
      <c r="R336" s="60"/>
      <c r="S336" s="28">
        <f>T336+U336</f>
        <v>0</v>
      </c>
      <c r="T336" s="28">
        <v>0</v>
      </c>
      <c r="U336" s="28">
        <v>0</v>
      </c>
      <c r="V336" s="29">
        <f>X336</f>
        <v>0</v>
      </c>
      <c r="W336" s="28">
        <v>0</v>
      </c>
      <c r="X336" s="28">
        <v>0</v>
      </c>
      <c r="Y336" s="7">
        <f t="shared" si="197"/>
        <v>0</v>
      </c>
      <c r="Z336" s="7">
        <f t="shared" si="198"/>
        <v>0</v>
      </c>
      <c r="AA336" s="7">
        <f>O336+U336-X336+W336</f>
        <v>0</v>
      </c>
      <c r="AB336" s="3"/>
      <c r="AC336" s="3"/>
      <c r="AD336" s="20"/>
    </row>
    <row r="337" spans="1:30" ht="15.6" x14ac:dyDescent="0.25">
      <c r="A337" s="99"/>
      <c r="B337" s="102"/>
      <c r="C337" s="105"/>
      <c r="D337" s="107"/>
      <c r="E337" s="107"/>
      <c r="F337" s="107"/>
      <c r="G337" s="107"/>
      <c r="H337" s="107"/>
      <c r="I337" s="110"/>
      <c r="J337" s="107"/>
      <c r="K337" s="113"/>
      <c r="L337" s="113"/>
      <c r="M337" s="117"/>
      <c r="N337" s="118"/>
      <c r="O337" s="119"/>
      <c r="P337" s="116"/>
      <c r="Q337" s="33" t="s">
        <v>3</v>
      </c>
      <c r="R337" s="62">
        <f>R336</f>
        <v>0</v>
      </c>
      <c r="S337" s="30">
        <f t="shared" ref="S337:X337" si="201">SUM(S333:S336)</f>
        <v>500</v>
      </c>
      <c r="T337" s="30">
        <f t="shared" si="201"/>
        <v>250</v>
      </c>
      <c r="U337" s="30">
        <f t="shared" si="201"/>
        <v>250</v>
      </c>
      <c r="V337" s="30">
        <f t="shared" si="201"/>
        <v>500</v>
      </c>
      <c r="W337" s="30">
        <f t="shared" si="201"/>
        <v>250</v>
      </c>
      <c r="X337" s="30">
        <f t="shared" si="201"/>
        <v>500</v>
      </c>
      <c r="Y337" s="120"/>
      <c r="Z337" s="121"/>
      <c r="AA337" s="122"/>
      <c r="AB337" s="52"/>
      <c r="AC337" s="52"/>
      <c r="AD337" s="53"/>
    </row>
    <row r="338" spans="1:30" ht="15.6" x14ac:dyDescent="0.25">
      <c r="A338" s="98">
        <v>16</v>
      </c>
      <c r="B338" s="100" t="s">
        <v>76</v>
      </c>
      <c r="C338" s="103" t="s">
        <v>463</v>
      </c>
      <c r="D338" s="103" t="s">
        <v>464</v>
      </c>
      <c r="E338" s="103" t="s">
        <v>59</v>
      </c>
      <c r="F338" s="103"/>
      <c r="G338" s="103" t="s">
        <v>170</v>
      </c>
      <c r="H338" s="103" t="s">
        <v>79</v>
      </c>
      <c r="I338" s="108"/>
      <c r="J338" s="103"/>
      <c r="K338" s="111">
        <v>45545</v>
      </c>
      <c r="L338" s="111">
        <v>46022</v>
      </c>
      <c r="M338" s="9">
        <f>N338+O338</f>
        <v>0</v>
      </c>
      <c r="N338" s="9">
        <v>0</v>
      </c>
      <c r="O338" s="9">
        <v>0</v>
      </c>
      <c r="P338" s="114" t="s">
        <v>63</v>
      </c>
      <c r="Q338" s="90" t="s">
        <v>4</v>
      </c>
      <c r="R338" s="61"/>
      <c r="S338" s="28">
        <f>T338+U338</f>
        <v>0</v>
      </c>
      <c r="T338" s="28">
        <v>0</v>
      </c>
      <c r="U338" s="28">
        <v>0</v>
      </c>
      <c r="V338" s="29">
        <f>X338</f>
        <v>0</v>
      </c>
      <c r="W338" s="28">
        <v>0</v>
      </c>
      <c r="X338" s="28">
        <v>0</v>
      </c>
      <c r="Y338" s="8">
        <f t="shared" ref="Y338:Y341" si="202">M338+S338-V338</f>
        <v>0</v>
      </c>
      <c r="Z338" s="8">
        <f t="shared" ref="Z338:Z341" si="203">N338+T338-W338</f>
        <v>0</v>
      </c>
      <c r="AA338" s="8">
        <f>O338+U338-X338+W338</f>
        <v>0</v>
      </c>
      <c r="AB338" s="3" t="s">
        <v>110</v>
      </c>
      <c r="AC338" s="3"/>
      <c r="AD338" s="20"/>
    </row>
    <row r="339" spans="1:30" ht="15.6" x14ac:dyDescent="0.25">
      <c r="A339" s="99"/>
      <c r="B339" s="101"/>
      <c r="C339" s="104"/>
      <c r="D339" s="106"/>
      <c r="E339" s="106"/>
      <c r="F339" s="106"/>
      <c r="G339" s="106"/>
      <c r="H339" s="106"/>
      <c r="I339" s="109"/>
      <c r="J339" s="106"/>
      <c r="K339" s="112"/>
      <c r="L339" s="112"/>
      <c r="M339" s="8">
        <f>N339+O339</f>
        <v>0</v>
      </c>
      <c r="N339" s="8">
        <f t="shared" ref="N339:N341" si="204">Z338</f>
        <v>0</v>
      </c>
      <c r="O339" s="8">
        <f t="shared" ref="O339:O341" si="205">AA338</f>
        <v>0</v>
      </c>
      <c r="P339" s="115"/>
      <c r="Q339" s="90" t="s">
        <v>5</v>
      </c>
      <c r="R339" s="60"/>
      <c r="S339" s="28">
        <f>T339+U339</f>
        <v>300</v>
      </c>
      <c r="T339" s="28">
        <v>150</v>
      </c>
      <c r="U339" s="28">
        <v>150</v>
      </c>
      <c r="V339" s="29">
        <f>X339</f>
        <v>300</v>
      </c>
      <c r="W339" s="28">
        <v>150</v>
      </c>
      <c r="X339" s="28">
        <v>300</v>
      </c>
      <c r="Y339" s="8">
        <f t="shared" si="202"/>
        <v>0</v>
      </c>
      <c r="Z339" s="8">
        <f t="shared" si="203"/>
        <v>0</v>
      </c>
      <c r="AA339" s="8">
        <f>O339+U339-X339+W339</f>
        <v>0</v>
      </c>
      <c r="AB339" s="3"/>
      <c r="AC339" s="3"/>
      <c r="AD339" s="20"/>
    </row>
    <row r="340" spans="1:30" ht="15.6" x14ac:dyDescent="0.25">
      <c r="A340" s="99"/>
      <c r="B340" s="101"/>
      <c r="C340" s="104"/>
      <c r="D340" s="106"/>
      <c r="E340" s="106"/>
      <c r="F340" s="106"/>
      <c r="G340" s="106"/>
      <c r="H340" s="106"/>
      <c r="I340" s="109"/>
      <c r="J340" s="106"/>
      <c r="K340" s="112"/>
      <c r="L340" s="112"/>
      <c r="M340" s="8">
        <f>N340+O340</f>
        <v>0</v>
      </c>
      <c r="N340" s="8">
        <f t="shared" si="204"/>
        <v>0</v>
      </c>
      <c r="O340" s="8">
        <f t="shared" si="205"/>
        <v>0</v>
      </c>
      <c r="P340" s="115"/>
      <c r="Q340" s="90" t="s">
        <v>6</v>
      </c>
      <c r="R340" s="60"/>
      <c r="S340" s="28">
        <f>T340+U340</f>
        <v>0</v>
      </c>
      <c r="T340" s="28">
        <v>0</v>
      </c>
      <c r="U340" s="28">
        <v>0</v>
      </c>
      <c r="V340" s="29">
        <f>X340</f>
        <v>0</v>
      </c>
      <c r="W340" s="28">
        <v>0</v>
      </c>
      <c r="X340" s="28">
        <v>0</v>
      </c>
      <c r="Y340" s="8">
        <f t="shared" si="202"/>
        <v>0</v>
      </c>
      <c r="Z340" s="8">
        <f t="shared" si="203"/>
        <v>0</v>
      </c>
      <c r="AA340" s="8">
        <f>O340+U340-X340+W340</f>
        <v>0</v>
      </c>
      <c r="AB340" s="3"/>
      <c r="AC340" s="3"/>
      <c r="AD340" s="20"/>
    </row>
    <row r="341" spans="1:30" ht="15.6" x14ac:dyDescent="0.25">
      <c r="A341" s="99"/>
      <c r="B341" s="101"/>
      <c r="C341" s="104"/>
      <c r="D341" s="106"/>
      <c r="E341" s="106"/>
      <c r="F341" s="106"/>
      <c r="G341" s="106"/>
      <c r="H341" s="106"/>
      <c r="I341" s="109"/>
      <c r="J341" s="106"/>
      <c r="K341" s="112"/>
      <c r="L341" s="112"/>
      <c r="M341" s="8">
        <f>N341+O341</f>
        <v>0</v>
      </c>
      <c r="N341" s="8">
        <f t="shared" si="204"/>
        <v>0</v>
      </c>
      <c r="O341" s="8">
        <f t="shared" si="205"/>
        <v>0</v>
      </c>
      <c r="P341" s="115"/>
      <c r="Q341" s="90" t="s">
        <v>7</v>
      </c>
      <c r="R341" s="60"/>
      <c r="S341" s="28">
        <f>T341+U341</f>
        <v>0</v>
      </c>
      <c r="T341" s="28">
        <v>0</v>
      </c>
      <c r="U341" s="28">
        <v>0</v>
      </c>
      <c r="V341" s="29">
        <f>X341</f>
        <v>0</v>
      </c>
      <c r="W341" s="28">
        <v>0</v>
      </c>
      <c r="X341" s="28">
        <v>0</v>
      </c>
      <c r="Y341" s="7">
        <f t="shared" si="202"/>
        <v>0</v>
      </c>
      <c r="Z341" s="7">
        <f t="shared" si="203"/>
        <v>0</v>
      </c>
      <c r="AA341" s="7">
        <f>O341+U341-X341+W341</f>
        <v>0</v>
      </c>
      <c r="AB341" s="3"/>
      <c r="AC341" s="3"/>
      <c r="AD341" s="20"/>
    </row>
    <row r="342" spans="1:30" ht="15.6" x14ac:dyDescent="0.25">
      <c r="A342" s="99"/>
      <c r="B342" s="102"/>
      <c r="C342" s="105"/>
      <c r="D342" s="107"/>
      <c r="E342" s="107"/>
      <c r="F342" s="107"/>
      <c r="G342" s="107"/>
      <c r="H342" s="107"/>
      <c r="I342" s="110"/>
      <c r="J342" s="107"/>
      <c r="K342" s="113"/>
      <c r="L342" s="113"/>
      <c r="M342" s="117"/>
      <c r="N342" s="118"/>
      <c r="O342" s="119"/>
      <c r="P342" s="116"/>
      <c r="Q342" s="33" t="s">
        <v>3</v>
      </c>
      <c r="R342" s="62">
        <f>R341</f>
        <v>0</v>
      </c>
      <c r="S342" s="30">
        <f t="shared" ref="S342:X342" si="206">SUM(S338:S341)</f>
        <v>300</v>
      </c>
      <c r="T342" s="30">
        <f t="shared" si="206"/>
        <v>150</v>
      </c>
      <c r="U342" s="30">
        <f t="shared" si="206"/>
        <v>150</v>
      </c>
      <c r="V342" s="30">
        <f t="shared" si="206"/>
        <v>300</v>
      </c>
      <c r="W342" s="30">
        <f t="shared" si="206"/>
        <v>150</v>
      </c>
      <c r="X342" s="30">
        <f t="shared" si="206"/>
        <v>300</v>
      </c>
      <c r="Y342" s="120"/>
      <c r="Z342" s="121"/>
      <c r="AA342" s="122"/>
      <c r="AB342" s="52"/>
      <c r="AC342" s="52"/>
      <c r="AD342" s="53"/>
    </row>
    <row r="343" spans="1:30" ht="15.75" customHeight="1" x14ac:dyDescent="0.25">
      <c r="A343" s="98">
        <v>16</v>
      </c>
      <c r="B343" s="100" t="s">
        <v>76</v>
      </c>
      <c r="C343" s="103" t="s">
        <v>465</v>
      </c>
      <c r="D343" s="103" t="s">
        <v>466</v>
      </c>
      <c r="E343" s="103" t="s">
        <v>59</v>
      </c>
      <c r="F343" s="103"/>
      <c r="G343" s="103" t="s">
        <v>170</v>
      </c>
      <c r="H343" s="103" t="s">
        <v>79</v>
      </c>
      <c r="I343" s="108"/>
      <c r="J343" s="103"/>
      <c r="K343" s="111">
        <v>45807</v>
      </c>
      <c r="L343" s="111">
        <v>46022</v>
      </c>
      <c r="M343" s="9">
        <f>N343+O343</f>
        <v>0</v>
      </c>
      <c r="N343" s="9">
        <v>0</v>
      </c>
      <c r="O343" s="9">
        <v>0</v>
      </c>
      <c r="P343" s="114" t="s">
        <v>63</v>
      </c>
      <c r="Q343" s="90" t="s">
        <v>4</v>
      </c>
      <c r="R343" s="61"/>
      <c r="S343" s="28">
        <f>T343+U343</f>
        <v>0</v>
      </c>
      <c r="T343" s="28">
        <v>0</v>
      </c>
      <c r="U343" s="28">
        <v>0</v>
      </c>
      <c r="V343" s="29">
        <f>X343</f>
        <v>0</v>
      </c>
      <c r="W343" s="28">
        <v>0</v>
      </c>
      <c r="X343" s="28">
        <v>0</v>
      </c>
      <c r="Y343" s="8">
        <f t="shared" ref="Y343:Y346" si="207">M343+S343-V343</f>
        <v>0</v>
      </c>
      <c r="Z343" s="8">
        <f t="shared" ref="Z343:Z346" si="208">N343+T343-W343</f>
        <v>0</v>
      </c>
      <c r="AA343" s="8">
        <f>O343+U343-X343+W343</f>
        <v>0</v>
      </c>
      <c r="AB343" s="3" t="s">
        <v>110</v>
      </c>
      <c r="AC343" s="3"/>
      <c r="AD343" s="20"/>
    </row>
    <row r="344" spans="1:30" ht="15.6" x14ac:dyDescent="0.25">
      <c r="A344" s="99"/>
      <c r="B344" s="101"/>
      <c r="C344" s="104"/>
      <c r="D344" s="106"/>
      <c r="E344" s="106"/>
      <c r="F344" s="106"/>
      <c r="G344" s="106"/>
      <c r="H344" s="106"/>
      <c r="I344" s="109"/>
      <c r="J344" s="106"/>
      <c r="K344" s="112"/>
      <c r="L344" s="112"/>
      <c r="M344" s="8">
        <f>N344+O344</f>
        <v>0</v>
      </c>
      <c r="N344" s="8">
        <f t="shared" ref="N344:N346" si="209">Z343</f>
        <v>0</v>
      </c>
      <c r="O344" s="8">
        <f t="shared" ref="O344:O346" si="210">AA343</f>
        <v>0</v>
      </c>
      <c r="P344" s="115"/>
      <c r="Q344" s="90" t="s">
        <v>5</v>
      </c>
      <c r="R344" s="60"/>
      <c r="S344" s="28">
        <f>T344+U344</f>
        <v>75</v>
      </c>
      <c r="T344" s="28">
        <v>37.5</v>
      </c>
      <c r="U344" s="28">
        <v>37.5</v>
      </c>
      <c r="V344" s="29">
        <f>X344</f>
        <v>75</v>
      </c>
      <c r="W344" s="28">
        <v>37.5</v>
      </c>
      <c r="X344" s="28">
        <v>75</v>
      </c>
      <c r="Y344" s="8">
        <f t="shared" si="207"/>
        <v>0</v>
      </c>
      <c r="Z344" s="8">
        <f t="shared" si="208"/>
        <v>0</v>
      </c>
      <c r="AA344" s="8">
        <f>O344+U344-X344+W344</f>
        <v>0</v>
      </c>
      <c r="AB344" s="3"/>
      <c r="AC344" s="3"/>
      <c r="AD344" s="20"/>
    </row>
    <row r="345" spans="1:30" ht="15.6" x14ac:dyDescent="0.25">
      <c r="A345" s="99"/>
      <c r="B345" s="101"/>
      <c r="C345" s="104"/>
      <c r="D345" s="106"/>
      <c r="E345" s="106"/>
      <c r="F345" s="106"/>
      <c r="G345" s="106"/>
      <c r="H345" s="106"/>
      <c r="I345" s="109"/>
      <c r="J345" s="106"/>
      <c r="K345" s="112"/>
      <c r="L345" s="112"/>
      <c r="M345" s="8">
        <f>N345+O345</f>
        <v>0</v>
      </c>
      <c r="N345" s="8">
        <f t="shared" si="209"/>
        <v>0</v>
      </c>
      <c r="O345" s="8">
        <f t="shared" si="210"/>
        <v>0</v>
      </c>
      <c r="P345" s="115"/>
      <c r="Q345" s="90" t="s">
        <v>6</v>
      </c>
      <c r="R345" s="60"/>
      <c r="S345" s="28">
        <f>T345+U345</f>
        <v>0</v>
      </c>
      <c r="T345" s="28">
        <v>0</v>
      </c>
      <c r="U345" s="28">
        <v>0</v>
      </c>
      <c r="V345" s="29">
        <f>X345</f>
        <v>0</v>
      </c>
      <c r="W345" s="28">
        <v>0</v>
      </c>
      <c r="X345" s="28">
        <v>0</v>
      </c>
      <c r="Y345" s="8">
        <f t="shared" si="207"/>
        <v>0</v>
      </c>
      <c r="Z345" s="8">
        <f t="shared" si="208"/>
        <v>0</v>
      </c>
      <c r="AA345" s="8">
        <f>O345+U345-X345+W345</f>
        <v>0</v>
      </c>
      <c r="AB345" s="3"/>
      <c r="AC345" s="3"/>
      <c r="AD345" s="20"/>
    </row>
    <row r="346" spans="1:30" ht="15.6" x14ac:dyDescent="0.25">
      <c r="A346" s="99"/>
      <c r="B346" s="101"/>
      <c r="C346" s="104"/>
      <c r="D346" s="106"/>
      <c r="E346" s="106"/>
      <c r="F346" s="106"/>
      <c r="G346" s="106"/>
      <c r="H346" s="106"/>
      <c r="I346" s="109"/>
      <c r="J346" s="106"/>
      <c r="K346" s="112"/>
      <c r="L346" s="112"/>
      <c r="M346" s="8">
        <f>N346+O346</f>
        <v>0</v>
      </c>
      <c r="N346" s="8">
        <f t="shared" si="209"/>
        <v>0</v>
      </c>
      <c r="O346" s="8">
        <f t="shared" si="210"/>
        <v>0</v>
      </c>
      <c r="P346" s="115"/>
      <c r="Q346" s="90" t="s">
        <v>7</v>
      </c>
      <c r="R346" s="60"/>
      <c r="S346" s="28">
        <f>T346+U346</f>
        <v>0</v>
      </c>
      <c r="T346" s="28">
        <v>0</v>
      </c>
      <c r="U346" s="28">
        <v>0</v>
      </c>
      <c r="V346" s="29">
        <f>X346</f>
        <v>0</v>
      </c>
      <c r="W346" s="28">
        <v>0</v>
      </c>
      <c r="X346" s="28">
        <v>0</v>
      </c>
      <c r="Y346" s="7">
        <f t="shared" si="207"/>
        <v>0</v>
      </c>
      <c r="Z346" s="7">
        <f t="shared" si="208"/>
        <v>0</v>
      </c>
      <c r="AA346" s="7">
        <f>O346+U346-X346+W346</f>
        <v>0</v>
      </c>
      <c r="AB346" s="3"/>
      <c r="AC346" s="3"/>
      <c r="AD346" s="20"/>
    </row>
    <row r="347" spans="1:30" ht="15.6" x14ac:dyDescent="0.25">
      <c r="A347" s="99"/>
      <c r="B347" s="102"/>
      <c r="C347" s="105"/>
      <c r="D347" s="107"/>
      <c r="E347" s="107"/>
      <c r="F347" s="107"/>
      <c r="G347" s="107"/>
      <c r="H347" s="107"/>
      <c r="I347" s="110"/>
      <c r="J347" s="107"/>
      <c r="K347" s="113"/>
      <c r="L347" s="113"/>
      <c r="M347" s="117"/>
      <c r="N347" s="118"/>
      <c r="O347" s="119"/>
      <c r="P347" s="116"/>
      <c r="Q347" s="33" t="s">
        <v>3</v>
      </c>
      <c r="R347" s="62">
        <f>R346</f>
        <v>0</v>
      </c>
      <c r="S347" s="30">
        <f t="shared" ref="S347:X347" si="211">SUM(S343:S346)</f>
        <v>75</v>
      </c>
      <c r="T347" s="30">
        <f t="shared" si="211"/>
        <v>37.5</v>
      </c>
      <c r="U347" s="30">
        <f t="shared" si="211"/>
        <v>37.5</v>
      </c>
      <c r="V347" s="30">
        <f t="shared" si="211"/>
        <v>75</v>
      </c>
      <c r="W347" s="30">
        <f t="shared" si="211"/>
        <v>37.5</v>
      </c>
      <c r="X347" s="30">
        <f t="shared" si="211"/>
        <v>75</v>
      </c>
      <c r="Y347" s="120"/>
      <c r="Z347" s="121"/>
      <c r="AA347" s="122"/>
      <c r="AB347" s="52"/>
      <c r="AC347" s="52"/>
      <c r="AD347" s="53"/>
    </row>
    <row r="348" spans="1:30" ht="15.75" customHeight="1" x14ac:dyDescent="0.25">
      <c r="A348" s="98">
        <v>16</v>
      </c>
      <c r="B348" s="100" t="s">
        <v>76</v>
      </c>
      <c r="C348" s="103" t="s">
        <v>467</v>
      </c>
      <c r="D348" s="103" t="s">
        <v>468</v>
      </c>
      <c r="E348" s="103" t="s">
        <v>59</v>
      </c>
      <c r="F348" s="103"/>
      <c r="G348" s="103" t="s">
        <v>170</v>
      </c>
      <c r="H348" s="103" t="s">
        <v>79</v>
      </c>
      <c r="I348" s="108"/>
      <c r="J348" s="103"/>
      <c r="K348" s="111">
        <v>45411</v>
      </c>
      <c r="L348" s="111">
        <v>46022</v>
      </c>
      <c r="M348" s="9">
        <f>N348+O348</f>
        <v>0</v>
      </c>
      <c r="N348" s="9">
        <v>0</v>
      </c>
      <c r="O348" s="9">
        <v>0</v>
      </c>
      <c r="P348" s="114" t="s">
        <v>63</v>
      </c>
      <c r="Q348" s="90" t="s">
        <v>4</v>
      </c>
      <c r="R348" s="61"/>
      <c r="S348" s="28">
        <f>T348+U348</f>
        <v>0</v>
      </c>
      <c r="T348" s="28">
        <v>0</v>
      </c>
      <c r="U348" s="28">
        <v>0</v>
      </c>
      <c r="V348" s="29">
        <f>X348</f>
        <v>0</v>
      </c>
      <c r="W348" s="28">
        <v>0</v>
      </c>
      <c r="X348" s="28">
        <v>0</v>
      </c>
      <c r="Y348" s="8">
        <f t="shared" ref="Y348:Y351" si="212">M348+S348-V348</f>
        <v>0</v>
      </c>
      <c r="Z348" s="8">
        <f t="shared" ref="Z348:Z351" si="213">N348+T348-W348</f>
        <v>0</v>
      </c>
      <c r="AA348" s="8">
        <f>O348+U348-X348+W348</f>
        <v>0</v>
      </c>
      <c r="AB348" s="3" t="s">
        <v>110</v>
      </c>
      <c r="AC348" s="3"/>
      <c r="AD348" s="20"/>
    </row>
    <row r="349" spans="1:30" ht="15.6" x14ac:dyDescent="0.25">
      <c r="A349" s="99"/>
      <c r="B349" s="101"/>
      <c r="C349" s="104"/>
      <c r="D349" s="106"/>
      <c r="E349" s="106"/>
      <c r="F349" s="106"/>
      <c r="G349" s="106"/>
      <c r="H349" s="106"/>
      <c r="I349" s="109"/>
      <c r="J349" s="106"/>
      <c r="K349" s="112"/>
      <c r="L349" s="112"/>
      <c r="M349" s="8">
        <f>N349+O349</f>
        <v>0</v>
      </c>
      <c r="N349" s="8">
        <f t="shared" ref="N349:N351" si="214">Z348</f>
        <v>0</v>
      </c>
      <c r="O349" s="8">
        <f t="shared" ref="O349:O351" si="215">AA348</f>
        <v>0</v>
      </c>
      <c r="P349" s="115"/>
      <c r="Q349" s="90" t="s">
        <v>5</v>
      </c>
      <c r="R349" s="60"/>
      <c r="S349" s="28">
        <f>T349+U349</f>
        <v>300</v>
      </c>
      <c r="T349" s="28">
        <v>150</v>
      </c>
      <c r="U349" s="28">
        <v>150</v>
      </c>
      <c r="V349" s="29">
        <f>X349</f>
        <v>300</v>
      </c>
      <c r="W349" s="28">
        <v>150</v>
      </c>
      <c r="X349" s="28">
        <v>300</v>
      </c>
      <c r="Y349" s="8">
        <f t="shared" si="212"/>
        <v>0</v>
      </c>
      <c r="Z349" s="8">
        <f t="shared" si="213"/>
        <v>0</v>
      </c>
      <c r="AA349" s="8">
        <f>O349+U349-X349+W349</f>
        <v>0</v>
      </c>
      <c r="AB349" s="3"/>
      <c r="AC349" s="3"/>
      <c r="AD349" s="20"/>
    </row>
    <row r="350" spans="1:30" ht="15.6" x14ac:dyDescent="0.25">
      <c r="A350" s="99"/>
      <c r="B350" s="101"/>
      <c r="C350" s="104"/>
      <c r="D350" s="106"/>
      <c r="E350" s="106"/>
      <c r="F350" s="106"/>
      <c r="G350" s="106"/>
      <c r="H350" s="106"/>
      <c r="I350" s="109"/>
      <c r="J350" s="106"/>
      <c r="K350" s="112"/>
      <c r="L350" s="112"/>
      <c r="M350" s="8">
        <f>N350+O350</f>
        <v>0</v>
      </c>
      <c r="N350" s="8">
        <f t="shared" si="214"/>
        <v>0</v>
      </c>
      <c r="O350" s="8">
        <f t="shared" si="215"/>
        <v>0</v>
      </c>
      <c r="P350" s="115"/>
      <c r="Q350" s="90" t="s">
        <v>6</v>
      </c>
      <c r="R350" s="60"/>
      <c r="S350" s="28">
        <f>T350+U350</f>
        <v>0</v>
      </c>
      <c r="T350" s="28">
        <v>0</v>
      </c>
      <c r="U350" s="28">
        <v>0</v>
      </c>
      <c r="V350" s="29">
        <f>X350</f>
        <v>0</v>
      </c>
      <c r="W350" s="28">
        <v>0</v>
      </c>
      <c r="X350" s="28">
        <v>0</v>
      </c>
      <c r="Y350" s="8">
        <f t="shared" si="212"/>
        <v>0</v>
      </c>
      <c r="Z350" s="8">
        <f t="shared" si="213"/>
        <v>0</v>
      </c>
      <c r="AA350" s="8">
        <f>O350+U350-X350+W350</f>
        <v>0</v>
      </c>
      <c r="AB350" s="3"/>
      <c r="AC350" s="3"/>
      <c r="AD350" s="20"/>
    </row>
    <row r="351" spans="1:30" ht="15.6" x14ac:dyDescent="0.25">
      <c r="A351" s="99"/>
      <c r="B351" s="101"/>
      <c r="C351" s="104"/>
      <c r="D351" s="106"/>
      <c r="E351" s="106"/>
      <c r="F351" s="106"/>
      <c r="G351" s="106"/>
      <c r="H351" s="106"/>
      <c r="I351" s="109"/>
      <c r="J351" s="106"/>
      <c r="K351" s="112"/>
      <c r="L351" s="112"/>
      <c r="M351" s="8">
        <f>N351+O351</f>
        <v>0</v>
      </c>
      <c r="N351" s="8">
        <f t="shared" si="214"/>
        <v>0</v>
      </c>
      <c r="O351" s="8">
        <f t="shared" si="215"/>
        <v>0</v>
      </c>
      <c r="P351" s="115"/>
      <c r="Q351" s="90" t="s">
        <v>7</v>
      </c>
      <c r="R351" s="60"/>
      <c r="S351" s="28">
        <f>T351+U351</f>
        <v>0</v>
      </c>
      <c r="T351" s="28">
        <v>0</v>
      </c>
      <c r="U351" s="28">
        <v>0</v>
      </c>
      <c r="V351" s="29">
        <f>X351</f>
        <v>0</v>
      </c>
      <c r="W351" s="28">
        <v>0</v>
      </c>
      <c r="X351" s="28">
        <v>0</v>
      </c>
      <c r="Y351" s="7">
        <f t="shared" si="212"/>
        <v>0</v>
      </c>
      <c r="Z351" s="7">
        <f t="shared" si="213"/>
        <v>0</v>
      </c>
      <c r="AA351" s="7">
        <f>O351+U351-X351+W351</f>
        <v>0</v>
      </c>
      <c r="AB351" s="3"/>
      <c r="AC351" s="3"/>
      <c r="AD351" s="20"/>
    </row>
    <row r="352" spans="1:30" ht="15.6" x14ac:dyDescent="0.25">
      <c r="A352" s="99"/>
      <c r="B352" s="102"/>
      <c r="C352" s="105"/>
      <c r="D352" s="107"/>
      <c r="E352" s="107"/>
      <c r="F352" s="107"/>
      <c r="G352" s="107"/>
      <c r="H352" s="107"/>
      <c r="I352" s="110"/>
      <c r="J352" s="107"/>
      <c r="K352" s="113"/>
      <c r="L352" s="113"/>
      <c r="M352" s="117"/>
      <c r="N352" s="118"/>
      <c r="O352" s="119"/>
      <c r="P352" s="116"/>
      <c r="Q352" s="33" t="s">
        <v>3</v>
      </c>
      <c r="R352" s="62">
        <f>R351</f>
        <v>0</v>
      </c>
      <c r="S352" s="30">
        <f t="shared" ref="S352:X352" si="216">SUM(S348:S351)</f>
        <v>300</v>
      </c>
      <c r="T352" s="30">
        <f t="shared" si="216"/>
        <v>150</v>
      </c>
      <c r="U352" s="30">
        <f t="shared" si="216"/>
        <v>150</v>
      </c>
      <c r="V352" s="30">
        <f t="shared" si="216"/>
        <v>300</v>
      </c>
      <c r="W352" s="30">
        <f t="shared" si="216"/>
        <v>150</v>
      </c>
      <c r="X352" s="30">
        <f t="shared" si="216"/>
        <v>300</v>
      </c>
      <c r="Y352" s="120"/>
      <c r="Z352" s="121"/>
      <c r="AA352" s="122"/>
      <c r="AB352" s="52"/>
      <c r="AC352" s="52"/>
      <c r="AD352" s="53"/>
    </row>
    <row r="353" spans="1:30" ht="15.75" customHeight="1" x14ac:dyDescent="0.25">
      <c r="A353" s="98">
        <v>16</v>
      </c>
      <c r="B353" s="100" t="s">
        <v>76</v>
      </c>
      <c r="C353" s="103" t="s">
        <v>469</v>
      </c>
      <c r="D353" s="103" t="s">
        <v>470</v>
      </c>
      <c r="E353" s="103" t="s">
        <v>59</v>
      </c>
      <c r="F353" s="103"/>
      <c r="G353" s="103" t="s">
        <v>170</v>
      </c>
      <c r="H353" s="103" t="s">
        <v>79</v>
      </c>
      <c r="I353" s="108"/>
      <c r="J353" s="103"/>
      <c r="K353" s="111">
        <v>45800</v>
      </c>
      <c r="L353" s="111">
        <v>46022</v>
      </c>
      <c r="M353" s="9">
        <f>N353+O353</f>
        <v>0</v>
      </c>
      <c r="N353" s="9">
        <v>0</v>
      </c>
      <c r="O353" s="9">
        <v>0</v>
      </c>
      <c r="P353" s="114" t="s">
        <v>63</v>
      </c>
      <c r="Q353" s="90" t="s">
        <v>4</v>
      </c>
      <c r="R353" s="61"/>
      <c r="S353" s="28">
        <f>T353+U353</f>
        <v>0</v>
      </c>
      <c r="T353" s="28">
        <v>0</v>
      </c>
      <c r="U353" s="28">
        <v>0</v>
      </c>
      <c r="V353" s="29">
        <f>X353</f>
        <v>0</v>
      </c>
      <c r="W353" s="28">
        <v>0</v>
      </c>
      <c r="X353" s="28">
        <v>0</v>
      </c>
      <c r="Y353" s="8">
        <f t="shared" ref="Y353:Y356" si="217">M353+S353-V353</f>
        <v>0</v>
      </c>
      <c r="Z353" s="8">
        <f t="shared" ref="Z353:Z356" si="218">N353+T353-W353</f>
        <v>0</v>
      </c>
      <c r="AA353" s="8">
        <f>O353+U353-X353+W353</f>
        <v>0</v>
      </c>
      <c r="AB353" s="3" t="s">
        <v>110</v>
      </c>
      <c r="AC353" s="3"/>
      <c r="AD353" s="20"/>
    </row>
    <row r="354" spans="1:30" ht="15.6" x14ac:dyDescent="0.25">
      <c r="A354" s="99"/>
      <c r="B354" s="101"/>
      <c r="C354" s="104"/>
      <c r="D354" s="106"/>
      <c r="E354" s="106"/>
      <c r="F354" s="106"/>
      <c r="G354" s="106"/>
      <c r="H354" s="106"/>
      <c r="I354" s="109"/>
      <c r="J354" s="106"/>
      <c r="K354" s="112"/>
      <c r="L354" s="112"/>
      <c r="M354" s="8">
        <f>N354+O354</f>
        <v>0</v>
      </c>
      <c r="N354" s="8">
        <f t="shared" ref="N354:N356" si="219">Z353</f>
        <v>0</v>
      </c>
      <c r="O354" s="8">
        <f t="shared" ref="O354:O356" si="220">AA353</f>
        <v>0</v>
      </c>
      <c r="P354" s="115"/>
      <c r="Q354" s="90" t="s">
        <v>5</v>
      </c>
      <c r="R354" s="60"/>
      <c r="S354" s="28">
        <f>T354+U354</f>
        <v>900</v>
      </c>
      <c r="T354" s="28">
        <v>450</v>
      </c>
      <c r="U354" s="28">
        <v>450</v>
      </c>
      <c r="V354" s="29">
        <f>X354</f>
        <v>900</v>
      </c>
      <c r="W354" s="28">
        <v>450</v>
      </c>
      <c r="X354" s="28">
        <v>900</v>
      </c>
      <c r="Y354" s="8">
        <f t="shared" si="217"/>
        <v>0</v>
      </c>
      <c r="Z354" s="8">
        <f t="shared" si="218"/>
        <v>0</v>
      </c>
      <c r="AA354" s="8">
        <f>O354+U354-X354+W354</f>
        <v>0</v>
      </c>
      <c r="AB354" s="3"/>
      <c r="AC354" s="3"/>
      <c r="AD354" s="20"/>
    </row>
    <row r="355" spans="1:30" ht="15.6" x14ac:dyDescent="0.25">
      <c r="A355" s="99"/>
      <c r="B355" s="101"/>
      <c r="C355" s="104"/>
      <c r="D355" s="106"/>
      <c r="E355" s="106"/>
      <c r="F355" s="106"/>
      <c r="G355" s="106"/>
      <c r="H355" s="106"/>
      <c r="I355" s="109"/>
      <c r="J355" s="106"/>
      <c r="K355" s="112"/>
      <c r="L355" s="112"/>
      <c r="M355" s="8">
        <f>N355+O355</f>
        <v>0</v>
      </c>
      <c r="N355" s="8">
        <f t="shared" si="219"/>
        <v>0</v>
      </c>
      <c r="O355" s="8">
        <f t="shared" si="220"/>
        <v>0</v>
      </c>
      <c r="P355" s="115"/>
      <c r="Q355" s="90" t="s">
        <v>6</v>
      </c>
      <c r="R355" s="60"/>
      <c r="S355" s="28">
        <f>T355+U355</f>
        <v>0</v>
      </c>
      <c r="T355" s="28">
        <v>0</v>
      </c>
      <c r="U355" s="28">
        <v>0</v>
      </c>
      <c r="V355" s="29">
        <f>X355</f>
        <v>0</v>
      </c>
      <c r="W355" s="28">
        <v>0</v>
      </c>
      <c r="X355" s="28">
        <v>0</v>
      </c>
      <c r="Y355" s="8">
        <f t="shared" si="217"/>
        <v>0</v>
      </c>
      <c r="Z355" s="8">
        <f t="shared" si="218"/>
        <v>0</v>
      </c>
      <c r="AA355" s="8">
        <f>O355+U355-X355+W355</f>
        <v>0</v>
      </c>
      <c r="AB355" s="3"/>
      <c r="AC355" s="3"/>
      <c r="AD355" s="20"/>
    </row>
    <row r="356" spans="1:30" ht="15.6" x14ac:dyDescent="0.25">
      <c r="A356" s="99"/>
      <c r="B356" s="101"/>
      <c r="C356" s="104"/>
      <c r="D356" s="106"/>
      <c r="E356" s="106"/>
      <c r="F356" s="106"/>
      <c r="G356" s="106"/>
      <c r="H356" s="106"/>
      <c r="I356" s="109"/>
      <c r="J356" s="106"/>
      <c r="K356" s="112"/>
      <c r="L356" s="112"/>
      <c r="M356" s="8">
        <f>N356+O356</f>
        <v>0</v>
      </c>
      <c r="N356" s="8">
        <f t="shared" si="219"/>
        <v>0</v>
      </c>
      <c r="O356" s="8">
        <f t="shared" si="220"/>
        <v>0</v>
      </c>
      <c r="P356" s="115"/>
      <c r="Q356" s="90" t="s">
        <v>7</v>
      </c>
      <c r="R356" s="60"/>
      <c r="S356" s="28">
        <f>T356+U356</f>
        <v>0</v>
      </c>
      <c r="T356" s="28">
        <v>0</v>
      </c>
      <c r="U356" s="28">
        <v>0</v>
      </c>
      <c r="V356" s="29">
        <f>X356</f>
        <v>0</v>
      </c>
      <c r="W356" s="28">
        <v>0</v>
      </c>
      <c r="X356" s="28">
        <v>0</v>
      </c>
      <c r="Y356" s="7">
        <f t="shared" si="217"/>
        <v>0</v>
      </c>
      <c r="Z356" s="7">
        <f t="shared" si="218"/>
        <v>0</v>
      </c>
      <c r="AA356" s="7">
        <f>O356+U356-X356+W356</f>
        <v>0</v>
      </c>
      <c r="AB356" s="3"/>
      <c r="AC356" s="3"/>
      <c r="AD356" s="20"/>
    </row>
    <row r="357" spans="1:30" ht="23.25" customHeight="1" x14ac:dyDescent="0.25">
      <c r="A357" s="99"/>
      <c r="B357" s="102"/>
      <c r="C357" s="105"/>
      <c r="D357" s="107"/>
      <c r="E357" s="107"/>
      <c r="F357" s="107"/>
      <c r="G357" s="107"/>
      <c r="H357" s="107"/>
      <c r="I357" s="110"/>
      <c r="J357" s="107"/>
      <c r="K357" s="113"/>
      <c r="L357" s="113"/>
      <c r="M357" s="117"/>
      <c r="N357" s="118"/>
      <c r="O357" s="119"/>
      <c r="P357" s="116"/>
      <c r="Q357" s="33" t="s">
        <v>3</v>
      </c>
      <c r="R357" s="62">
        <f>R356</f>
        <v>0</v>
      </c>
      <c r="S357" s="30">
        <f t="shared" ref="S357:X357" si="221">SUM(S353:S356)</f>
        <v>900</v>
      </c>
      <c r="T357" s="30">
        <f t="shared" si="221"/>
        <v>450</v>
      </c>
      <c r="U357" s="30">
        <f t="shared" si="221"/>
        <v>450</v>
      </c>
      <c r="V357" s="30">
        <f t="shared" si="221"/>
        <v>900</v>
      </c>
      <c r="W357" s="30">
        <f t="shared" si="221"/>
        <v>450</v>
      </c>
      <c r="X357" s="30">
        <f t="shared" si="221"/>
        <v>900</v>
      </c>
      <c r="Y357" s="120"/>
      <c r="Z357" s="121"/>
      <c r="AA357" s="122"/>
      <c r="AB357" s="52"/>
      <c r="AC357" s="52"/>
      <c r="AD357" s="53"/>
    </row>
    <row r="358" spans="1:30" ht="15.6" x14ac:dyDescent="0.25">
      <c r="A358" s="216" t="s">
        <v>161</v>
      </c>
      <c r="B358" s="172" t="s">
        <v>116</v>
      </c>
      <c r="C358" s="173"/>
      <c r="D358" s="173"/>
      <c r="E358" s="173"/>
      <c r="F358" s="173"/>
      <c r="G358" s="173"/>
      <c r="H358" s="173"/>
      <c r="I358" s="173"/>
      <c r="J358" s="173"/>
      <c r="K358" s="173"/>
      <c r="L358" s="174"/>
      <c r="M358" s="7">
        <f>N358+O358</f>
        <v>65729.86</v>
      </c>
      <c r="N358" s="30">
        <f>N363+N368+N373+N378+N383+N388+N393+N398+N403+N408+N413+N418+N423+N428+N433</f>
        <v>15687.949999999999</v>
      </c>
      <c r="O358" s="30">
        <f>O363+O368+O373+O378+O383+O388+O393+O398+O403+O408+O413+O418+O423+O428+O433</f>
        <v>50041.91</v>
      </c>
      <c r="P358" s="163"/>
      <c r="Q358" s="48" t="s">
        <v>4</v>
      </c>
      <c r="R358" s="11"/>
      <c r="S358" s="30">
        <f t="shared" ref="S358:S366" si="222">T358+U358</f>
        <v>25615.8</v>
      </c>
      <c r="T358" s="30">
        <f>T363+T368+T373+T378+T383+T388+T393+T398+T403+T408+T413+T418+T423+T428+T433+T438</f>
        <v>12807.9</v>
      </c>
      <c r="U358" s="30">
        <f>U363+U368+U373+U378+U383+U388+U393+U398+U403+U408+U413+U418+U423+U428+U433+U438</f>
        <v>12807.9</v>
      </c>
      <c r="V358" s="50">
        <f>X358</f>
        <v>74267.91</v>
      </c>
      <c r="W358" s="30">
        <f>W363+W368+W373+W378+W383+W388+W393+W398+W403+W408+W418+W413+W423+W428+W433+W438</f>
        <v>15687.949999999999</v>
      </c>
      <c r="X358" s="30">
        <f>X363+X368+X373+X378+X383+X388+X393+X398+X403+X408+X418+X413+X423+X428+X433+X438</f>
        <v>74267.91</v>
      </c>
      <c r="Y358" s="7">
        <f t="shared" ref="Y358:Z361" si="223">M358+S358-V358</f>
        <v>17077.75</v>
      </c>
      <c r="Z358" s="7">
        <f t="shared" si="223"/>
        <v>12807.9</v>
      </c>
      <c r="AA358" s="7">
        <f>O358+U358-X358+W358</f>
        <v>4269.8500000000004</v>
      </c>
      <c r="AB358" s="44"/>
      <c r="AC358" s="44"/>
      <c r="AD358" s="19"/>
    </row>
    <row r="359" spans="1:30" ht="15.6" x14ac:dyDescent="0.25">
      <c r="A359" s="217"/>
      <c r="B359" s="175"/>
      <c r="C359" s="176"/>
      <c r="D359" s="176"/>
      <c r="E359" s="176"/>
      <c r="F359" s="176"/>
      <c r="G359" s="176"/>
      <c r="H359" s="176"/>
      <c r="I359" s="176"/>
      <c r="J359" s="176"/>
      <c r="K359" s="176"/>
      <c r="L359" s="177"/>
      <c r="M359" s="7">
        <f>N359+O359</f>
        <v>17077.2</v>
      </c>
      <c r="N359" s="30">
        <f t="shared" ref="N359:O359" si="224">N364+N369+N374+N379+N384+N389+N394+N399+N404+N409+N414+N419+N424+N429+N434</f>
        <v>1219.8</v>
      </c>
      <c r="O359" s="30">
        <f t="shared" si="224"/>
        <v>15857.4</v>
      </c>
      <c r="P359" s="164"/>
      <c r="Q359" s="48" t="s">
        <v>5</v>
      </c>
      <c r="R359" s="11"/>
      <c r="S359" s="30">
        <f t="shared" si="222"/>
        <v>83625.820000000007</v>
      </c>
      <c r="T359" s="30">
        <f t="shared" ref="T359:U361" si="225">T364+T369+T374+T379+T384+T389+T394+T399+T404+T409+T414+T419+T424+T429+T434+T439</f>
        <v>41812.910000000003</v>
      </c>
      <c r="U359" s="30">
        <f t="shared" si="225"/>
        <v>41812.910000000003</v>
      </c>
      <c r="V359" s="50">
        <f>X359</f>
        <v>78746.64</v>
      </c>
      <c r="W359" s="30">
        <f t="shared" ref="W359:X361" si="226">W364+W369+W374+W379+W384+W389+W394+W399+W404+W409+W419+W414+W424+W429+W434+W439</f>
        <v>26225.7</v>
      </c>
      <c r="X359" s="30">
        <f t="shared" si="226"/>
        <v>78746.64</v>
      </c>
      <c r="Y359" s="7">
        <f t="shared" si="223"/>
        <v>21956.380000000005</v>
      </c>
      <c r="Z359" s="7">
        <f t="shared" si="223"/>
        <v>16807.010000000006</v>
      </c>
      <c r="AA359" s="7">
        <f>O359+U359-X359+W359</f>
        <v>5149.3700000000063</v>
      </c>
      <c r="AB359" s="44"/>
      <c r="AC359" s="44"/>
      <c r="AD359" s="19"/>
    </row>
    <row r="360" spans="1:30" ht="15.6" x14ac:dyDescent="0.25">
      <c r="A360" s="217"/>
      <c r="B360" s="175"/>
      <c r="C360" s="176"/>
      <c r="D360" s="176"/>
      <c r="E360" s="176"/>
      <c r="F360" s="176"/>
      <c r="G360" s="176"/>
      <c r="H360" s="176"/>
      <c r="I360" s="176"/>
      <c r="J360" s="176"/>
      <c r="K360" s="176"/>
      <c r="L360" s="177"/>
      <c r="M360" s="7">
        <f>N360+O360</f>
        <v>17077.199999999997</v>
      </c>
      <c r="N360" s="30">
        <f t="shared" ref="N360:O360" si="227">N365+N370+N375+N380+N385+N390+N395+N400+N405+N410+N415+N420+N425+N430+N435</f>
        <v>3049.5</v>
      </c>
      <c r="O360" s="30">
        <f t="shared" si="227"/>
        <v>14027.699999999999</v>
      </c>
      <c r="P360" s="164"/>
      <c r="Q360" s="48" t="s">
        <v>6</v>
      </c>
      <c r="R360" s="11"/>
      <c r="S360" s="30">
        <f t="shared" si="222"/>
        <v>0</v>
      </c>
      <c r="T360" s="30">
        <f t="shared" si="225"/>
        <v>0</v>
      </c>
      <c r="U360" s="30">
        <f t="shared" si="225"/>
        <v>0</v>
      </c>
      <c r="V360" s="50">
        <f>X360</f>
        <v>0</v>
      </c>
      <c r="W360" s="30">
        <f t="shared" si="226"/>
        <v>0</v>
      </c>
      <c r="X360" s="30">
        <f t="shared" si="226"/>
        <v>0</v>
      </c>
      <c r="Y360" s="7">
        <f t="shared" si="223"/>
        <v>17077.199999999997</v>
      </c>
      <c r="Z360" s="7">
        <f t="shared" si="223"/>
        <v>3049.5</v>
      </c>
      <c r="AA360" s="7">
        <f>O360+U360-X360+W360</f>
        <v>14027.699999999999</v>
      </c>
      <c r="AB360" s="44"/>
      <c r="AC360" s="44"/>
      <c r="AD360" s="19"/>
    </row>
    <row r="361" spans="1:30" ht="15.6" x14ac:dyDescent="0.25">
      <c r="A361" s="217"/>
      <c r="B361" s="175"/>
      <c r="C361" s="176"/>
      <c r="D361" s="176"/>
      <c r="E361" s="176"/>
      <c r="F361" s="176"/>
      <c r="G361" s="176"/>
      <c r="H361" s="176"/>
      <c r="I361" s="176"/>
      <c r="J361" s="176"/>
      <c r="K361" s="176"/>
      <c r="L361" s="177"/>
      <c r="M361" s="7">
        <f>N361+O361</f>
        <v>17077.199999999997</v>
      </c>
      <c r="N361" s="30">
        <f t="shared" ref="N361:O361" si="228">N366+N371+N376+N381+N386+N391+N396+N401+N406+N411+N416+N421+N426+N431+N436</f>
        <v>3049.5</v>
      </c>
      <c r="O361" s="30">
        <f t="shared" si="228"/>
        <v>14027.699999999999</v>
      </c>
      <c r="P361" s="164"/>
      <c r="Q361" s="48" t="s">
        <v>7</v>
      </c>
      <c r="R361" s="11"/>
      <c r="S361" s="30">
        <f t="shared" si="222"/>
        <v>0</v>
      </c>
      <c r="T361" s="30">
        <f t="shared" si="225"/>
        <v>0</v>
      </c>
      <c r="U361" s="30">
        <f t="shared" si="225"/>
        <v>0</v>
      </c>
      <c r="V361" s="50">
        <f>X361</f>
        <v>0</v>
      </c>
      <c r="W361" s="30">
        <f t="shared" si="226"/>
        <v>0</v>
      </c>
      <c r="X361" s="30">
        <f t="shared" si="226"/>
        <v>0</v>
      </c>
      <c r="Y361" s="7">
        <f t="shared" si="223"/>
        <v>17077.199999999997</v>
      </c>
      <c r="Z361" s="7">
        <f t="shared" si="223"/>
        <v>3049.5</v>
      </c>
      <c r="AA361" s="7">
        <f>O361+U361-X361+W361</f>
        <v>14027.699999999999</v>
      </c>
      <c r="AB361" s="44"/>
      <c r="AC361" s="44"/>
      <c r="AD361" s="19"/>
    </row>
    <row r="362" spans="1:30" ht="15.6" x14ac:dyDescent="0.25">
      <c r="A362" s="218"/>
      <c r="B362" s="178"/>
      <c r="C362" s="179"/>
      <c r="D362" s="179"/>
      <c r="E362" s="179"/>
      <c r="F362" s="179"/>
      <c r="G362" s="179"/>
      <c r="H362" s="179"/>
      <c r="I362" s="179"/>
      <c r="J362" s="179"/>
      <c r="K362" s="179"/>
      <c r="L362" s="180"/>
      <c r="M362" s="183"/>
      <c r="N362" s="184"/>
      <c r="O362" s="185"/>
      <c r="P362" s="165"/>
      <c r="Q362" s="48" t="s">
        <v>144</v>
      </c>
      <c r="R362" s="11"/>
      <c r="S362" s="30">
        <f>T362+U362</f>
        <v>109241.62000000001</v>
      </c>
      <c r="T362" s="30">
        <f>SUM(T358:T361)</f>
        <v>54620.810000000005</v>
      </c>
      <c r="U362" s="30">
        <f>SUM(U358:U361)</f>
        <v>54620.810000000005</v>
      </c>
      <c r="V362" s="30">
        <f>SUM(V358:V361)</f>
        <v>153014.54999999999</v>
      </c>
      <c r="W362" s="30">
        <f>SUM(W358:W361)</f>
        <v>41913.65</v>
      </c>
      <c r="X362" s="30">
        <f>SUM(X358:X361)</f>
        <v>153014.54999999999</v>
      </c>
      <c r="Y362" s="246"/>
      <c r="Z362" s="247"/>
      <c r="AA362" s="248"/>
      <c r="AB362" s="44"/>
      <c r="AC362" s="44"/>
      <c r="AD362" s="19"/>
    </row>
    <row r="363" spans="1:30" ht="15.6" x14ac:dyDescent="0.25">
      <c r="A363" s="129">
        <v>1</v>
      </c>
      <c r="B363" s="138" t="s">
        <v>165</v>
      </c>
      <c r="C363" s="129" t="s">
        <v>94</v>
      </c>
      <c r="D363" s="129"/>
      <c r="E363" s="98" t="s">
        <v>59</v>
      </c>
      <c r="F363" s="215"/>
      <c r="G363" s="150" t="s">
        <v>218</v>
      </c>
      <c r="H363" s="98" t="s">
        <v>84</v>
      </c>
      <c r="I363" s="129"/>
      <c r="J363" s="236"/>
      <c r="K363" s="152" t="s">
        <v>444</v>
      </c>
      <c r="L363" s="152">
        <v>45838</v>
      </c>
      <c r="M363" s="9">
        <f>N363+O363</f>
        <v>14637.6</v>
      </c>
      <c r="N363" s="8">
        <v>1829.7</v>
      </c>
      <c r="O363" s="8">
        <v>12807.9</v>
      </c>
      <c r="P363" s="136" t="s">
        <v>95</v>
      </c>
      <c r="Q363" s="41" t="s">
        <v>4</v>
      </c>
      <c r="R363" s="31"/>
      <c r="S363" s="28">
        <f t="shared" si="222"/>
        <v>3659.4</v>
      </c>
      <c r="T363" s="28">
        <v>1829.7</v>
      </c>
      <c r="U363" s="28">
        <v>1829.7</v>
      </c>
      <c r="V363" s="29">
        <f>X363</f>
        <v>18297</v>
      </c>
      <c r="W363" s="8">
        <v>1829.7</v>
      </c>
      <c r="X363" s="28">
        <v>18297</v>
      </c>
      <c r="Y363" s="8">
        <f t="shared" ref="Y363:Z366" si="229">M363+S363-V363</f>
        <v>0</v>
      </c>
      <c r="Z363" s="8">
        <f t="shared" si="229"/>
        <v>1829.7</v>
      </c>
      <c r="AA363" s="8">
        <f>O363+U363-X363+W363</f>
        <v>-1829.6999999999996</v>
      </c>
      <c r="AB363" s="76"/>
      <c r="AC363" s="76"/>
      <c r="AD363" s="77"/>
    </row>
    <row r="364" spans="1:30" ht="15.6" x14ac:dyDescent="0.25">
      <c r="A364" s="129"/>
      <c r="B364" s="138"/>
      <c r="C364" s="129"/>
      <c r="D364" s="129"/>
      <c r="E364" s="98"/>
      <c r="F364" s="215"/>
      <c r="G364" s="150"/>
      <c r="H364" s="98"/>
      <c r="I364" s="129"/>
      <c r="J364" s="236"/>
      <c r="K364" s="152"/>
      <c r="L364" s="152"/>
      <c r="M364" s="8">
        <f>N364+O364</f>
        <v>0</v>
      </c>
      <c r="N364" s="8">
        <v>0</v>
      </c>
      <c r="O364" s="8">
        <v>0</v>
      </c>
      <c r="P364" s="137"/>
      <c r="Q364" s="41" t="s">
        <v>5</v>
      </c>
      <c r="R364" s="32"/>
      <c r="S364" s="28">
        <f t="shared" si="222"/>
        <v>10978.2</v>
      </c>
      <c r="T364" s="28">
        <v>5489.1</v>
      </c>
      <c r="U364" s="28">
        <v>5489.1</v>
      </c>
      <c r="V364" s="29">
        <f>X364</f>
        <v>7318.8</v>
      </c>
      <c r="W364" s="28">
        <v>3659.4</v>
      </c>
      <c r="X364" s="28">
        <v>7318.8</v>
      </c>
      <c r="Y364" s="8">
        <f t="shared" si="229"/>
        <v>3659.4000000000005</v>
      </c>
      <c r="Z364" s="8">
        <f t="shared" si="229"/>
        <v>1829.7000000000003</v>
      </c>
      <c r="AA364" s="8">
        <f t="shared" ref="AA364:AA365" si="230">O364+U364-X364+W364</f>
        <v>1829.7000000000003</v>
      </c>
      <c r="AB364" s="76"/>
      <c r="AC364" s="76"/>
      <c r="AD364" s="21"/>
    </row>
    <row r="365" spans="1:30" ht="15.6" x14ac:dyDescent="0.25">
      <c r="A365" s="129"/>
      <c r="B365" s="138"/>
      <c r="C365" s="129"/>
      <c r="D365" s="129"/>
      <c r="E365" s="98"/>
      <c r="F365" s="215"/>
      <c r="G365" s="150"/>
      <c r="H365" s="98"/>
      <c r="I365" s="129"/>
      <c r="J365" s="236"/>
      <c r="K365" s="152"/>
      <c r="L365" s="152"/>
      <c r="M365" s="8">
        <f>N365+O365</f>
        <v>0</v>
      </c>
      <c r="N365" s="8">
        <v>0</v>
      </c>
      <c r="O365" s="8">
        <v>0</v>
      </c>
      <c r="P365" s="137"/>
      <c r="Q365" s="41" t="s">
        <v>6</v>
      </c>
      <c r="R365" s="32"/>
      <c r="S365" s="28">
        <f t="shared" si="222"/>
        <v>0</v>
      </c>
      <c r="T365" s="28">
        <v>0</v>
      </c>
      <c r="U365" s="28">
        <v>0</v>
      </c>
      <c r="V365" s="29">
        <f>X365</f>
        <v>0</v>
      </c>
      <c r="W365" s="28">
        <v>0</v>
      </c>
      <c r="X365" s="28">
        <v>0</v>
      </c>
      <c r="Y365" s="8">
        <f t="shared" si="229"/>
        <v>0</v>
      </c>
      <c r="Z365" s="8">
        <f t="shared" si="229"/>
        <v>0</v>
      </c>
      <c r="AA365" s="8">
        <f t="shared" si="230"/>
        <v>0</v>
      </c>
      <c r="AB365" s="76"/>
      <c r="AC365" s="76"/>
      <c r="AD365" s="21"/>
    </row>
    <row r="366" spans="1:30" ht="15.6" x14ac:dyDescent="0.25">
      <c r="A366" s="129"/>
      <c r="B366" s="138"/>
      <c r="C366" s="129"/>
      <c r="D366" s="129"/>
      <c r="E366" s="98"/>
      <c r="F366" s="215"/>
      <c r="G366" s="150"/>
      <c r="H366" s="98"/>
      <c r="I366" s="129"/>
      <c r="J366" s="236"/>
      <c r="K366" s="152"/>
      <c r="L366" s="152"/>
      <c r="M366" s="8">
        <f>N366+O366</f>
        <v>0</v>
      </c>
      <c r="N366" s="8">
        <v>0</v>
      </c>
      <c r="O366" s="8">
        <v>0</v>
      </c>
      <c r="P366" s="137"/>
      <c r="Q366" s="41" t="s">
        <v>7</v>
      </c>
      <c r="R366" s="32"/>
      <c r="S366" s="28">
        <f t="shared" si="222"/>
        <v>0</v>
      </c>
      <c r="T366" s="28">
        <v>0</v>
      </c>
      <c r="U366" s="28">
        <v>0</v>
      </c>
      <c r="V366" s="29">
        <f>X366</f>
        <v>0</v>
      </c>
      <c r="W366" s="28">
        <v>0</v>
      </c>
      <c r="X366" s="28">
        <v>0</v>
      </c>
      <c r="Y366" s="7">
        <f t="shared" si="229"/>
        <v>0</v>
      </c>
      <c r="Z366" s="7">
        <f t="shared" si="229"/>
        <v>0</v>
      </c>
      <c r="AA366" s="7">
        <f>O366+U366-X366+W366</f>
        <v>0</v>
      </c>
      <c r="AB366" s="76"/>
      <c r="AC366" s="76"/>
      <c r="AD366" s="21"/>
    </row>
    <row r="367" spans="1:30" ht="15.6" x14ac:dyDescent="0.25">
      <c r="A367" s="129"/>
      <c r="B367" s="138"/>
      <c r="C367" s="129"/>
      <c r="D367" s="129"/>
      <c r="E367" s="98"/>
      <c r="F367" s="215"/>
      <c r="G367" s="150"/>
      <c r="H367" s="98"/>
      <c r="I367" s="129"/>
      <c r="J367" s="236"/>
      <c r="K367" s="152"/>
      <c r="L367" s="152"/>
      <c r="M367" s="123"/>
      <c r="N367" s="123"/>
      <c r="O367" s="123"/>
      <c r="P367" s="137"/>
      <c r="Q367" s="33" t="s">
        <v>3</v>
      </c>
      <c r="R367" s="46">
        <f>R366</f>
        <v>0</v>
      </c>
      <c r="S367" s="30">
        <f t="shared" ref="S367:X367" si="231">SUM(S363:S366)</f>
        <v>14637.6</v>
      </c>
      <c r="T367" s="30">
        <f t="shared" si="231"/>
        <v>7318.8</v>
      </c>
      <c r="U367" s="30">
        <f t="shared" si="231"/>
        <v>7318.8</v>
      </c>
      <c r="V367" s="30">
        <f t="shared" si="231"/>
        <v>25615.8</v>
      </c>
      <c r="W367" s="30">
        <f t="shared" si="231"/>
        <v>5489.1</v>
      </c>
      <c r="X367" s="30">
        <f t="shared" si="231"/>
        <v>25615.8</v>
      </c>
      <c r="Y367" s="120"/>
      <c r="Z367" s="121"/>
      <c r="AA367" s="122"/>
      <c r="AB367" s="76"/>
      <c r="AC367" s="76"/>
      <c r="AD367" s="21"/>
    </row>
    <row r="368" spans="1:30" ht="15.6" x14ac:dyDescent="0.25">
      <c r="A368" s="129">
        <v>2</v>
      </c>
      <c r="B368" s="138" t="s">
        <v>166</v>
      </c>
      <c r="C368" s="129" t="s">
        <v>85</v>
      </c>
      <c r="D368" s="129"/>
      <c r="E368" s="98" t="s">
        <v>59</v>
      </c>
      <c r="F368" s="215"/>
      <c r="G368" s="150" t="s">
        <v>219</v>
      </c>
      <c r="H368" s="98" t="s">
        <v>84</v>
      </c>
      <c r="I368" s="129"/>
      <c r="J368" s="236"/>
      <c r="K368" s="35"/>
      <c r="L368" s="35"/>
      <c r="M368" s="9">
        <f>N368+O368</f>
        <v>4879.18</v>
      </c>
      <c r="N368" s="8">
        <v>1219.8</v>
      </c>
      <c r="O368" s="8">
        <v>3659.38</v>
      </c>
      <c r="P368" s="136" t="s">
        <v>95</v>
      </c>
      <c r="Q368" s="41" t="s">
        <v>4</v>
      </c>
      <c r="R368" s="31"/>
      <c r="S368" s="28">
        <f>T368+U368</f>
        <v>2439.6</v>
      </c>
      <c r="T368" s="28">
        <v>1219.8</v>
      </c>
      <c r="U368" s="28">
        <v>1219.8</v>
      </c>
      <c r="V368" s="29">
        <f>X368</f>
        <v>7318.78</v>
      </c>
      <c r="W368" s="28">
        <v>1219.8</v>
      </c>
      <c r="X368" s="28">
        <v>7318.78</v>
      </c>
      <c r="Y368" s="8">
        <f t="shared" ref="Y368:Z371" si="232">M368+S368-V368</f>
        <v>0</v>
      </c>
      <c r="Z368" s="8">
        <f t="shared" si="232"/>
        <v>1219.8</v>
      </c>
      <c r="AA368" s="8">
        <f>O368+U368-X368+W368</f>
        <v>-1219.7999999999995</v>
      </c>
      <c r="AB368" s="76"/>
      <c r="AC368" s="76"/>
      <c r="AD368" s="78"/>
    </row>
    <row r="369" spans="1:30" ht="15.6" x14ac:dyDescent="0.25">
      <c r="A369" s="129"/>
      <c r="B369" s="138"/>
      <c r="C369" s="129"/>
      <c r="D369" s="129"/>
      <c r="E369" s="98"/>
      <c r="F369" s="215"/>
      <c r="G369" s="150"/>
      <c r="H369" s="98"/>
      <c r="I369" s="129"/>
      <c r="J369" s="236"/>
      <c r="K369" s="34"/>
      <c r="L369" s="34"/>
      <c r="M369" s="8">
        <f>N369+O369</f>
        <v>0</v>
      </c>
      <c r="N369" s="8">
        <v>0</v>
      </c>
      <c r="O369" s="8">
        <v>0</v>
      </c>
      <c r="P369" s="137"/>
      <c r="Q369" s="41" t="s">
        <v>5</v>
      </c>
      <c r="R369" s="32"/>
      <c r="S369" s="28">
        <f>T369+U369</f>
        <v>7318.8</v>
      </c>
      <c r="T369" s="28">
        <v>3659.4</v>
      </c>
      <c r="U369" s="28">
        <v>3659.4</v>
      </c>
      <c r="V369" s="29">
        <f>X369</f>
        <v>4879.22</v>
      </c>
      <c r="W369" s="28">
        <v>2439.6</v>
      </c>
      <c r="X369" s="28">
        <v>4879.22</v>
      </c>
      <c r="Y369" s="8">
        <f t="shared" si="232"/>
        <v>2439.58</v>
      </c>
      <c r="Z369" s="8">
        <f t="shared" si="232"/>
        <v>1219.8000000000002</v>
      </c>
      <c r="AA369" s="8">
        <f>O369+U369-X369+W369</f>
        <v>1219.7799999999997</v>
      </c>
      <c r="AB369" s="76"/>
      <c r="AC369" s="76"/>
      <c r="AD369" s="21"/>
    </row>
    <row r="370" spans="1:30" ht="15.6" x14ac:dyDescent="0.25">
      <c r="A370" s="129"/>
      <c r="B370" s="138"/>
      <c r="C370" s="129"/>
      <c r="D370" s="129"/>
      <c r="E370" s="98"/>
      <c r="F370" s="215"/>
      <c r="G370" s="150"/>
      <c r="H370" s="98"/>
      <c r="I370" s="129"/>
      <c r="J370" s="236"/>
      <c r="K370" s="34">
        <v>45717</v>
      </c>
      <c r="L370" s="34">
        <v>46053</v>
      </c>
      <c r="M370" s="8">
        <f>N370+O370</f>
        <v>0</v>
      </c>
      <c r="N370" s="8">
        <v>0</v>
      </c>
      <c r="O370" s="8">
        <v>0</v>
      </c>
      <c r="P370" s="137"/>
      <c r="Q370" s="41" t="s">
        <v>6</v>
      </c>
      <c r="R370" s="32"/>
      <c r="S370" s="28">
        <f>T370+U370</f>
        <v>0</v>
      </c>
      <c r="T370" s="28">
        <v>0</v>
      </c>
      <c r="U370" s="28">
        <v>0</v>
      </c>
      <c r="V370" s="29">
        <f>X370</f>
        <v>0</v>
      </c>
      <c r="W370" s="28">
        <v>0</v>
      </c>
      <c r="X370" s="28">
        <v>0</v>
      </c>
      <c r="Y370" s="8">
        <f t="shared" si="232"/>
        <v>0</v>
      </c>
      <c r="Z370" s="8">
        <f t="shared" si="232"/>
        <v>0</v>
      </c>
      <c r="AA370" s="8">
        <f>O370+U370-X370+W370</f>
        <v>0</v>
      </c>
      <c r="AB370" s="76"/>
      <c r="AC370" s="76"/>
      <c r="AD370" s="21"/>
    </row>
    <row r="371" spans="1:30" ht="15.6" x14ac:dyDescent="0.25">
      <c r="A371" s="129"/>
      <c r="B371" s="138"/>
      <c r="C371" s="129"/>
      <c r="D371" s="129"/>
      <c r="E371" s="98"/>
      <c r="F371" s="215"/>
      <c r="G371" s="150"/>
      <c r="H371" s="98"/>
      <c r="I371" s="129"/>
      <c r="J371" s="236"/>
      <c r="K371" s="35"/>
      <c r="L371" s="35"/>
      <c r="M371" s="8">
        <f>N371+O371</f>
        <v>0</v>
      </c>
      <c r="N371" s="8">
        <v>0</v>
      </c>
      <c r="O371" s="8">
        <v>0</v>
      </c>
      <c r="P371" s="137"/>
      <c r="Q371" s="41" t="s">
        <v>7</v>
      </c>
      <c r="R371" s="32"/>
      <c r="S371" s="28">
        <f>T371+U371</f>
        <v>0</v>
      </c>
      <c r="T371" s="28">
        <v>0</v>
      </c>
      <c r="U371" s="28">
        <v>0</v>
      </c>
      <c r="V371" s="29">
        <f>X371</f>
        <v>0</v>
      </c>
      <c r="W371" s="28">
        <v>0</v>
      </c>
      <c r="X371" s="28">
        <v>0</v>
      </c>
      <c r="Y371" s="7">
        <f t="shared" si="232"/>
        <v>0</v>
      </c>
      <c r="Z371" s="7">
        <f t="shared" si="232"/>
        <v>0</v>
      </c>
      <c r="AA371" s="7">
        <f>O371+U371-X371+W371</f>
        <v>0</v>
      </c>
      <c r="AB371" s="76"/>
      <c r="AC371" s="76"/>
      <c r="AD371" s="21"/>
    </row>
    <row r="372" spans="1:30" ht="15.6" x14ac:dyDescent="0.25">
      <c r="A372" s="129"/>
      <c r="B372" s="138"/>
      <c r="C372" s="129"/>
      <c r="D372" s="129"/>
      <c r="E372" s="98"/>
      <c r="F372" s="215"/>
      <c r="G372" s="150"/>
      <c r="H372" s="98"/>
      <c r="I372" s="129"/>
      <c r="J372" s="236"/>
      <c r="K372" s="36"/>
      <c r="L372" s="36"/>
      <c r="M372" s="123"/>
      <c r="N372" s="123"/>
      <c r="O372" s="123"/>
      <c r="P372" s="137"/>
      <c r="Q372" s="33" t="s">
        <v>3</v>
      </c>
      <c r="R372" s="46">
        <f>R371</f>
        <v>0</v>
      </c>
      <c r="S372" s="30">
        <f t="shared" ref="S372:X372" si="233">SUM(S368:S371)</f>
        <v>9758.4</v>
      </c>
      <c r="T372" s="30">
        <f t="shared" si="233"/>
        <v>4879.2</v>
      </c>
      <c r="U372" s="30">
        <f t="shared" si="233"/>
        <v>4879.2</v>
      </c>
      <c r="V372" s="30">
        <f t="shared" si="233"/>
        <v>12198</v>
      </c>
      <c r="W372" s="30">
        <f t="shared" si="233"/>
        <v>3659.3999999999996</v>
      </c>
      <c r="X372" s="30">
        <f t="shared" si="233"/>
        <v>12198</v>
      </c>
      <c r="Y372" s="134"/>
      <c r="Z372" s="134"/>
      <c r="AA372" s="134"/>
      <c r="AB372" s="76"/>
      <c r="AC372" s="76"/>
      <c r="AD372" s="21"/>
    </row>
    <row r="373" spans="1:30" ht="15.6" x14ac:dyDescent="0.25">
      <c r="A373" s="129">
        <v>3</v>
      </c>
      <c r="B373" s="138" t="s">
        <v>166</v>
      </c>
      <c r="C373" s="129" t="s">
        <v>86</v>
      </c>
      <c r="D373" s="129"/>
      <c r="E373" s="98" t="s">
        <v>59</v>
      </c>
      <c r="F373" s="215"/>
      <c r="G373" s="150" t="s">
        <v>101</v>
      </c>
      <c r="H373" s="98" t="s">
        <v>84</v>
      </c>
      <c r="I373" s="129"/>
      <c r="J373" s="236"/>
      <c r="K373" s="35"/>
      <c r="L373" s="35"/>
      <c r="M373" s="9">
        <f>N373+O373</f>
        <v>3659.4</v>
      </c>
      <c r="N373" s="8">
        <v>609.9</v>
      </c>
      <c r="O373" s="8">
        <v>3049.5</v>
      </c>
      <c r="P373" s="136" t="s">
        <v>95</v>
      </c>
      <c r="Q373" s="41" t="s">
        <v>4</v>
      </c>
      <c r="R373" s="31"/>
      <c r="S373" s="28">
        <f>T373+U373</f>
        <v>1219.8</v>
      </c>
      <c r="T373" s="28">
        <v>609.9</v>
      </c>
      <c r="U373" s="28">
        <v>609.9</v>
      </c>
      <c r="V373" s="29">
        <f>X373</f>
        <v>4879.2</v>
      </c>
      <c r="W373" s="28">
        <v>609.9</v>
      </c>
      <c r="X373" s="28">
        <v>4879.2</v>
      </c>
      <c r="Y373" s="8">
        <f t="shared" ref="Y373:Z376" si="234">M373+S373-V373</f>
        <v>0</v>
      </c>
      <c r="Z373" s="8">
        <f t="shared" si="234"/>
        <v>609.9</v>
      </c>
      <c r="AA373" s="8">
        <f>O373+U373-X373+W373</f>
        <v>-609.89999999999975</v>
      </c>
      <c r="AB373" s="76" t="s">
        <v>110</v>
      </c>
      <c r="AC373" s="76"/>
      <c r="AD373" s="21"/>
    </row>
    <row r="374" spans="1:30" ht="15.6" x14ac:dyDescent="0.25">
      <c r="A374" s="129"/>
      <c r="B374" s="138"/>
      <c r="C374" s="129"/>
      <c r="D374" s="129"/>
      <c r="E374" s="98"/>
      <c r="F374" s="215"/>
      <c r="G374" s="150"/>
      <c r="H374" s="98"/>
      <c r="I374" s="129"/>
      <c r="J374" s="236"/>
      <c r="K374" s="34"/>
      <c r="L374" s="34"/>
      <c r="M374" s="8">
        <f>N374+O374</f>
        <v>0</v>
      </c>
      <c r="N374" s="8">
        <v>0</v>
      </c>
      <c r="O374" s="8">
        <v>0</v>
      </c>
      <c r="P374" s="137"/>
      <c r="Q374" s="41" t="s">
        <v>5</v>
      </c>
      <c r="R374" s="32"/>
      <c r="S374" s="28">
        <f>T374+U374</f>
        <v>2764.88</v>
      </c>
      <c r="T374" s="28">
        <v>1382.44</v>
      </c>
      <c r="U374" s="28">
        <v>1382.44</v>
      </c>
      <c r="V374" s="29">
        <f>X374</f>
        <v>2764.88</v>
      </c>
      <c r="W374" s="28">
        <v>1219.8</v>
      </c>
      <c r="X374" s="28">
        <v>2764.88</v>
      </c>
      <c r="Y374" s="8">
        <f t="shared" si="234"/>
        <v>0</v>
      </c>
      <c r="Z374" s="8">
        <f t="shared" si="234"/>
        <v>162.6400000000001</v>
      </c>
      <c r="AA374" s="8">
        <f>O374+U374-X374+W374</f>
        <v>-162.6400000000001</v>
      </c>
      <c r="AB374" s="76"/>
      <c r="AC374" s="76"/>
      <c r="AD374" s="21"/>
    </row>
    <row r="375" spans="1:30" ht="15.6" x14ac:dyDescent="0.25">
      <c r="A375" s="129"/>
      <c r="B375" s="138"/>
      <c r="C375" s="129"/>
      <c r="D375" s="129"/>
      <c r="E375" s="98"/>
      <c r="F375" s="215"/>
      <c r="G375" s="150"/>
      <c r="H375" s="98"/>
      <c r="I375" s="129"/>
      <c r="J375" s="236"/>
      <c r="K375" s="34">
        <v>45535</v>
      </c>
      <c r="L375" s="34">
        <v>45838</v>
      </c>
      <c r="M375" s="8">
        <f>N375+O375</f>
        <v>0</v>
      </c>
      <c r="N375" s="8">
        <v>0</v>
      </c>
      <c r="O375" s="8">
        <v>0</v>
      </c>
      <c r="P375" s="137"/>
      <c r="Q375" s="41" t="s">
        <v>6</v>
      </c>
      <c r="R375" s="32"/>
      <c r="S375" s="28">
        <f>T375+U375</f>
        <v>0</v>
      </c>
      <c r="T375" s="28">
        <v>0</v>
      </c>
      <c r="U375" s="28">
        <v>0</v>
      </c>
      <c r="V375" s="29">
        <f>X375</f>
        <v>0</v>
      </c>
      <c r="W375" s="28">
        <v>0</v>
      </c>
      <c r="X375" s="28">
        <v>0</v>
      </c>
      <c r="Y375" s="8">
        <f t="shared" si="234"/>
        <v>0</v>
      </c>
      <c r="Z375" s="8">
        <f t="shared" si="234"/>
        <v>0</v>
      </c>
      <c r="AA375" s="8">
        <f>O375+U375-X375+W375</f>
        <v>0</v>
      </c>
      <c r="AB375" s="76"/>
      <c r="AC375" s="76"/>
      <c r="AD375" s="21"/>
    </row>
    <row r="376" spans="1:30" ht="15.6" x14ac:dyDescent="0.25">
      <c r="A376" s="129"/>
      <c r="B376" s="138"/>
      <c r="C376" s="129"/>
      <c r="D376" s="129"/>
      <c r="E376" s="98"/>
      <c r="F376" s="215"/>
      <c r="G376" s="150"/>
      <c r="H376" s="98"/>
      <c r="I376" s="129"/>
      <c r="J376" s="236"/>
      <c r="K376" s="35"/>
      <c r="L376" s="35"/>
      <c r="M376" s="8">
        <f>N376+O376</f>
        <v>0</v>
      </c>
      <c r="N376" s="8">
        <v>0</v>
      </c>
      <c r="O376" s="8">
        <v>0</v>
      </c>
      <c r="P376" s="137"/>
      <c r="Q376" s="41" t="s">
        <v>7</v>
      </c>
      <c r="R376" s="32"/>
      <c r="S376" s="28">
        <f>T376+U376</f>
        <v>0</v>
      </c>
      <c r="T376" s="28">
        <v>0</v>
      </c>
      <c r="U376" s="28">
        <v>0</v>
      </c>
      <c r="V376" s="29">
        <f>X376</f>
        <v>0</v>
      </c>
      <c r="W376" s="28">
        <v>0</v>
      </c>
      <c r="X376" s="28">
        <v>0</v>
      </c>
      <c r="Y376" s="7">
        <f t="shared" si="234"/>
        <v>0</v>
      </c>
      <c r="Z376" s="7">
        <f t="shared" si="234"/>
        <v>0</v>
      </c>
      <c r="AA376" s="7">
        <f>O376+U376-X376+W376</f>
        <v>0</v>
      </c>
      <c r="AB376" s="76"/>
      <c r="AC376" s="76"/>
      <c r="AD376" s="21"/>
    </row>
    <row r="377" spans="1:30" ht="15.6" x14ac:dyDescent="0.25">
      <c r="A377" s="129"/>
      <c r="B377" s="138"/>
      <c r="C377" s="129"/>
      <c r="D377" s="129"/>
      <c r="E377" s="98"/>
      <c r="F377" s="215"/>
      <c r="G377" s="150"/>
      <c r="H377" s="98"/>
      <c r="I377" s="129"/>
      <c r="J377" s="236"/>
      <c r="K377" s="36"/>
      <c r="L377" s="36"/>
      <c r="M377" s="123"/>
      <c r="N377" s="123"/>
      <c r="O377" s="123"/>
      <c r="P377" s="137"/>
      <c r="Q377" s="33" t="s">
        <v>3</v>
      </c>
      <c r="R377" s="46">
        <f>R376</f>
        <v>0</v>
      </c>
      <c r="S377" s="30">
        <f t="shared" ref="S377:X377" si="235">SUM(S373:S376)</f>
        <v>3984.6800000000003</v>
      </c>
      <c r="T377" s="30">
        <f t="shared" si="235"/>
        <v>1992.3400000000001</v>
      </c>
      <c r="U377" s="30">
        <f t="shared" si="235"/>
        <v>1992.3400000000001</v>
      </c>
      <c r="V377" s="30">
        <f t="shared" si="235"/>
        <v>7644.08</v>
      </c>
      <c r="W377" s="30">
        <f t="shared" si="235"/>
        <v>1829.6999999999998</v>
      </c>
      <c r="X377" s="30">
        <f t="shared" si="235"/>
        <v>7644.08</v>
      </c>
      <c r="Y377" s="134"/>
      <c r="Z377" s="134"/>
      <c r="AA377" s="134"/>
      <c r="AB377" s="76"/>
      <c r="AC377" s="76"/>
      <c r="AD377" s="21"/>
    </row>
    <row r="378" spans="1:30" ht="15.6" x14ac:dyDescent="0.25">
      <c r="A378" s="129">
        <v>4</v>
      </c>
      <c r="B378" s="138" t="s">
        <v>166</v>
      </c>
      <c r="C378" s="129" t="s">
        <v>88</v>
      </c>
      <c r="D378" s="129"/>
      <c r="E378" s="98" t="s">
        <v>59</v>
      </c>
      <c r="F378" s="215"/>
      <c r="G378" s="150" t="s">
        <v>333</v>
      </c>
      <c r="H378" s="98" t="s">
        <v>84</v>
      </c>
      <c r="I378" s="129"/>
      <c r="J378" s="236"/>
      <c r="K378" s="35"/>
      <c r="L378" s="35"/>
      <c r="M378" s="9">
        <f>N378+O378</f>
        <v>1219.8</v>
      </c>
      <c r="N378" s="8">
        <v>609.9</v>
      </c>
      <c r="O378" s="8">
        <v>609.9</v>
      </c>
      <c r="P378" s="136" t="s">
        <v>95</v>
      </c>
      <c r="Q378" s="41" t="s">
        <v>4</v>
      </c>
      <c r="R378" s="31"/>
      <c r="S378" s="28">
        <f>T378+U378</f>
        <v>1219.8</v>
      </c>
      <c r="T378" s="28">
        <v>609.9</v>
      </c>
      <c r="U378" s="28">
        <v>609.9</v>
      </c>
      <c r="V378" s="29">
        <f>X378</f>
        <v>2439.6</v>
      </c>
      <c r="W378" s="28">
        <v>609.9</v>
      </c>
      <c r="X378" s="28">
        <v>2439.6</v>
      </c>
      <c r="Y378" s="8">
        <f t="shared" ref="Y378:Z381" si="236">M378+S378-V378</f>
        <v>0</v>
      </c>
      <c r="Z378" s="8">
        <f t="shared" si="236"/>
        <v>609.9</v>
      </c>
      <c r="AA378" s="8">
        <f>O378+U378-X378+W378</f>
        <v>-609.9</v>
      </c>
      <c r="AB378" s="76" t="s">
        <v>112</v>
      </c>
      <c r="AC378" s="76"/>
      <c r="AD378" s="21"/>
    </row>
    <row r="379" spans="1:30" ht="15.6" x14ac:dyDescent="0.25">
      <c r="A379" s="129"/>
      <c r="B379" s="138"/>
      <c r="C379" s="129"/>
      <c r="D379" s="129"/>
      <c r="E379" s="98"/>
      <c r="F379" s="215"/>
      <c r="G379" s="150"/>
      <c r="H379" s="98"/>
      <c r="I379" s="129"/>
      <c r="J379" s="236"/>
      <c r="K379" s="34"/>
      <c r="L379" s="34"/>
      <c r="M379" s="8">
        <f>N379+O379</f>
        <v>0</v>
      </c>
      <c r="N379" s="8">
        <v>0</v>
      </c>
      <c r="O379" s="8">
        <v>0</v>
      </c>
      <c r="P379" s="137"/>
      <c r="Q379" s="41" t="s">
        <v>5</v>
      </c>
      <c r="R379" s="32"/>
      <c r="S379" s="28">
        <f>T379+U379</f>
        <v>3659.4</v>
      </c>
      <c r="T379" s="28">
        <v>1829.7</v>
      </c>
      <c r="U379" s="28">
        <v>1829.7</v>
      </c>
      <c r="V379" s="29">
        <f>X379</f>
        <v>3659.4</v>
      </c>
      <c r="W379" s="28">
        <v>1219.8</v>
      </c>
      <c r="X379" s="28">
        <v>3659.4</v>
      </c>
      <c r="Y379" s="8">
        <f t="shared" si="236"/>
        <v>0</v>
      </c>
      <c r="Z379" s="8">
        <f t="shared" si="236"/>
        <v>609.90000000000009</v>
      </c>
      <c r="AA379" s="8">
        <f>O379+U379-X379+W379</f>
        <v>-609.90000000000009</v>
      </c>
      <c r="AB379" s="76"/>
      <c r="AC379" s="76"/>
      <c r="AD379" s="21"/>
    </row>
    <row r="380" spans="1:30" ht="15.6" x14ac:dyDescent="0.25">
      <c r="A380" s="129"/>
      <c r="B380" s="138"/>
      <c r="C380" s="129"/>
      <c r="D380" s="129"/>
      <c r="E380" s="98"/>
      <c r="F380" s="215"/>
      <c r="G380" s="150"/>
      <c r="H380" s="98"/>
      <c r="I380" s="129"/>
      <c r="J380" s="236"/>
      <c r="K380" s="34">
        <v>45535</v>
      </c>
      <c r="L380" s="34">
        <v>45838</v>
      </c>
      <c r="M380" s="8">
        <f>N380+O380</f>
        <v>0</v>
      </c>
      <c r="N380" s="8">
        <v>0</v>
      </c>
      <c r="O380" s="8">
        <v>0</v>
      </c>
      <c r="P380" s="137"/>
      <c r="Q380" s="41" t="s">
        <v>6</v>
      </c>
      <c r="R380" s="32"/>
      <c r="S380" s="28">
        <f>T380+U380</f>
        <v>0</v>
      </c>
      <c r="T380" s="28">
        <v>0</v>
      </c>
      <c r="U380" s="28">
        <v>0</v>
      </c>
      <c r="V380" s="29">
        <f>X380</f>
        <v>0</v>
      </c>
      <c r="W380" s="28">
        <v>0</v>
      </c>
      <c r="X380" s="28">
        <v>0</v>
      </c>
      <c r="Y380" s="8">
        <f t="shared" si="236"/>
        <v>0</v>
      </c>
      <c r="Z380" s="8">
        <f t="shared" si="236"/>
        <v>0</v>
      </c>
      <c r="AA380" s="8">
        <f>O380+U380-X380+W380</f>
        <v>0</v>
      </c>
      <c r="AB380" s="76"/>
      <c r="AC380" s="76"/>
      <c r="AD380" s="21"/>
    </row>
    <row r="381" spans="1:30" ht="15.6" x14ac:dyDescent="0.25">
      <c r="A381" s="129"/>
      <c r="B381" s="138"/>
      <c r="C381" s="129"/>
      <c r="D381" s="129"/>
      <c r="E381" s="98"/>
      <c r="F381" s="215"/>
      <c r="G381" s="150"/>
      <c r="H381" s="98"/>
      <c r="I381" s="129"/>
      <c r="J381" s="236"/>
      <c r="K381" s="35"/>
      <c r="L381" s="35"/>
      <c r="M381" s="8">
        <f>N381+O381</f>
        <v>0</v>
      </c>
      <c r="N381" s="8">
        <v>0</v>
      </c>
      <c r="O381" s="8">
        <v>0</v>
      </c>
      <c r="P381" s="137"/>
      <c r="Q381" s="41" t="s">
        <v>7</v>
      </c>
      <c r="R381" s="32"/>
      <c r="S381" s="28">
        <f>T381+U381</f>
        <v>0</v>
      </c>
      <c r="T381" s="28">
        <v>0</v>
      </c>
      <c r="U381" s="28">
        <v>0</v>
      </c>
      <c r="V381" s="29">
        <f>X381</f>
        <v>0</v>
      </c>
      <c r="W381" s="28">
        <v>0</v>
      </c>
      <c r="X381" s="28">
        <v>0</v>
      </c>
      <c r="Y381" s="7">
        <f t="shared" si="236"/>
        <v>0</v>
      </c>
      <c r="Z381" s="7">
        <f t="shared" si="236"/>
        <v>0</v>
      </c>
      <c r="AA381" s="7">
        <f>O381+U381-X381+W381</f>
        <v>0</v>
      </c>
      <c r="AB381" s="76"/>
      <c r="AC381" s="76"/>
      <c r="AD381" s="21"/>
    </row>
    <row r="382" spans="1:30" ht="15.6" x14ac:dyDescent="0.25">
      <c r="A382" s="129"/>
      <c r="B382" s="138"/>
      <c r="C382" s="129"/>
      <c r="D382" s="129"/>
      <c r="E382" s="98"/>
      <c r="F382" s="215"/>
      <c r="G382" s="150"/>
      <c r="H382" s="98"/>
      <c r="I382" s="129"/>
      <c r="J382" s="236"/>
      <c r="K382" s="36"/>
      <c r="L382" s="36"/>
      <c r="M382" s="123"/>
      <c r="N382" s="123"/>
      <c r="O382" s="123"/>
      <c r="P382" s="137"/>
      <c r="Q382" s="33" t="s">
        <v>3</v>
      </c>
      <c r="R382" s="46">
        <f>R381</f>
        <v>0</v>
      </c>
      <c r="S382" s="30">
        <f t="shared" ref="S382:X382" si="237">SUM(S378:S381)</f>
        <v>4879.2</v>
      </c>
      <c r="T382" s="30">
        <f t="shared" si="237"/>
        <v>2439.6</v>
      </c>
      <c r="U382" s="30">
        <f t="shared" si="237"/>
        <v>2439.6</v>
      </c>
      <c r="V382" s="30">
        <f t="shared" si="237"/>
        <v>6099</v>
      </c>
      <c r="W382" s="30">
        <f t="shared" si="237"/>
        <v>1829.6999999999998</v>
      </c>
      <c r="X382" s="30">
        <f t="shared" si="237"/>
        <v>6099</v>
      </c>
      <c r="Y382" s="134"/>
      <c r="Z382" s="134"/>
      <c r="AA382" s="134"/>
      <c r="AB382" s="76"/>
      <c r="AC382" s="76"/>
      <c r="AD382" s="21"/>
    </row>
    <row r="383" spans="1:30" ht="15.6" x14ac:dyDescent="0.25">
      <c r="A383" s="129">
        <v>5</v>
      </c>
      <c r="B383" s="138" t="s">
        <v>166</v>
      </c>
      <c r="C383" s="129" t="s">
        <v>89</v>
      </c>
      <c r="D383" s="129"/>
      <c r="E383" s="98" t="s">
        <v>59</v>
      </c>
      <c r="F383" s="215"/>
      <c r="G383" s="150" t="s">
        <v>334</v>
      </c>
      <c r="H383" s="98" t="s">
        <v>84</v>
      </c>
      <c r="I383" s="129"/>
      <c r="J383" s="236"/>
      <c r="K383" s="35"/>
      <c r="L383" s="35"/>
      <c r="M383" s="9">
        <f>N383+O383</f>
        <v>3659.4</v>
      </c>
      <c r="N383" s="8">
        <v>1829.7</v>
      </c>
      <c r="O383" s="8">
        <v>1829.7</v>
      </c>
      <c r="P383" s="136" t="s">
        <v>95</v>
      </c>
      <c r="Q383" s="41" t="s">
        <v>4</v>
      </c>
      <c r="R383" s="31"/>
      <c r="S383" s="28">
        <f>T383+U383</f>
        <v>3659.4</v>
      </c>
      <c r="T383" s="28">
        <v>1829.7</v>
      </c>
      <c r="U383" s="28">
        <v>1829.7</v>
      </c>
      <c r="V383" s="29">
        <f>X383</f>
        <v>7318.8</v>
      </c>
      <c r="W383" s="28">
        <v>1829.7</v>
      </c>
      <c r="X383" s="28">
        <v>7318.8</v>
      </c>
      <c r="Y383" s="8">
        <f t="shared" ref="Y383:Z386" si="238">M383+S383-V383</f>
        <v>0</v>
      </c>
      <c r="Z383" s="8">
        <f t="shared" si="238"/>
        <v>1829.7</v>
      </c>
      <c r="AA383" s="8">
        <f>O383+U383-X383+W383</f>
        <v>-1829.7</v>
      </c>
      <c r="AB383" s="76" t="s">
        <v>112</v>
      </c>
      <c r="AC383" s="76"/>
      <c r="AD383" s="21"/>
    </row>
    <row r="384" spans="1:30" ht="15.6" x14ac:dyDescent="0.25">
      <c r="A384" s="129"/>
      <c r="B384" s="138"/>
      <c r="C384" s="129"/>
      <c r="D384" s="129"/>
      <c r="E384" s="98"/>
      <c r="F384" s="215"/>
      <c r="G384" s="150"/>
      <c r="H384" s="98"/>
      <c r="I384" s="129"/>
      <c r="J384" s="236"/>
      <c r="K384" s="34"/>
      <c r="L384" s="34"/>
      <c r="M384" s="8">
        <f>N384+O384</f>
        <v>0</v>
      </c>
      <c r="N384" s="8">
        <v>0</v>
      </c>
      <c r="O384" s="8">
        <v>0</v>
      </c>
      <c r="P384" s="137"/>
      <c r="Q384" s="41" t="s">
        <v>5</v>
      </c>
      <c r="R384" s="32"/>
      <c r="S384" s="28">
        <f>T384+U384</f>
        <v>10978.2</v>
      </c>
      <c r="T384" s="28">
        <v>5489.1</v>
      </c>
      <c r="U384" s="28">
        <v>5489.1</v>
      </c>
      <c r="V384" s="29">
        <f>X384</f>
        <v>10978.2</v>
      </c>
      <c r="W384" s="28">
        <v>3659.4</v>
      </c>
      <c r="X384" s="28">
        <v>10978.2</v>
      </c>
      <c r="Y384" s="8">
        <f t="shared" si="238"/>
        <v>0</v>
      </c>
      <c r="Z384" s="8">
        <f t="shared" si="238"/>
        <v>1829.7000000000003</v>
      </c>
      <c r="AA384" s="8">
        <f>O384+U384-X384+W384</f>
        <v>-1829.7000000000003</v>
      </c>
      <c r="AB384" s="76"/>
      <c r="AC384" s="76"/>
      <c r="AD384" s="21"/>
    </row>
    <row r="385" spans="1:30" ht="15.6" x14ac:dyDescent="0.25">
      <c r="A385" s="129"/>
      <c r="B385" s="138"/>
      <c r="C385" s="129"/>
      <c r="D385" s="129"/>
      <c r="E385" s="98"/>
      <c r="F385" s="215"/>
      <c r="G385" s="150"/>
      <c r="H385" s="98"/>
      <c r="I385" s="129"/>
      <c r="J385" s="236"/>
      <c r="K385" s="34">
        <v>45535</v>
      </c>
      <c r="L385" s="34">
        <v>45838</v>
      </c>
      <c r="M385" s="8">
        <f>N385+O385</f>
        <v>0</v>
      </c>
      <c r="N385" s="8">
        <v>0</v>
      </c>
      <c r="O385" s="8">
        <v>0</v>
      </c>
      <c r="P385" s="137"/>
      <c r="Q385" s="41" t="s">
        <v>6</v>
      </c>
      <c r="R385" s="32"/>
      <c r="S385" s="28">
        <f>T385+U385</f>
        <v>0</v>
      </c>
      <c r="T385" s="28">
        <v>0</v>
      </c>
      <c r="U385" s="28">
        <v>0</v>
      </c>
      <c r="V385" s="29">
        <f>X385</f>
        <v>0</v>
      </c>
      <c r="W385" s="28">
        <v>0</v>
      </c>
      <c r="X385" s="28">
        <v>0</v>
      </c>
      <c r="Y385" s="8">
        <f t="shared" si="238"/>
        <v>0</v>
      </c>
      <c r="Z385" s="8">
        <f t="shared" si="238"/>
        <v>0</v>
      </c>
      <c r="AA385" s="8">
        <f>O385+U385-X385+W385</f>
        <v>0</v>
      </c>
      <c r="AB385" s="76"/>
      <c r="AC385" s="76"/>
      <c r="AD385" s="21"/>
    </row>
    <row r="386" spans="1:30" ht="15.6" x14ac:dyDescent="0.25">
      <c r="A386" s="129"/>
      <c r="B386" s="138"/>
      <c r="C386" s="129"/>
      <c r="D386" s="129"/>
      <c r="E386" s="98"/>
      <c r="F386" s="215"/>
      <c r="G386" s="150"/>
      <c r="H386" s="98"/>
      <c r="I386" s="129"/>
      <c r="J386" s="236"/>
      <c r="K386" s="35"/>
      <c r="L386" s="35"/>
      <c r="M386" s="8">
        <f>N386+O386</f>
        <v>0</v>
      </c>
      <c r="N386" s="8">
        <f t="shared" ref="N386:O386" si="239">Z385</f>
        <v>0</v>
      </c>
      <c r="O386" s="8">
        <f t="shared" si="239"/>
        <v>0</v>
      </c>
      <c r="P386" s="137"/>
      <c r="Q386" s="41" t="s">
        <v>7</v>
      </c>
      <c r="R386" s="32"/>
      <c r="S386" s="28">
        <f>T386+U386</f>
        <v>0</v>
      </c>
      <c r="T386" s="28">
        <v>0</v>
      </c>
      <c r="U386" s="28">
        <v>0</v>
      </c>
      <c r="V386" s="29">
        <f>X386</f>
        <v>0</v>
      </c>
      <c r="W386" s="28">
        <v>0</v>
      </c>
      <c r="X386" s="28">
        <v>0</v>
      </c>
      <c r="Y386" s="7">
        <f t="shared" si="238"/>
        <v>0</v>
      </c>
      <c r="Z386" s="7">
        <f t="shared" si="238"/>
        <v>0</v>
      </c>
      <c r="AA386" s="7">
        <f>O386+U386-X386+W386</f>
        <v>0</v>
      </c>
      <c r="AB386" s="76"/>
      <c r="AC386" s="76"/>
      <c r="AD386" s="21"/>
    </row>
    <row r="387" spans="1:30" ht="15.6" x14ac:dyDescent="0.25">
      <c r="A387" s="129"/>
      <c r="B387" s="138"/>
      <c r="C387" s="129"/>
      <c r="D387" s="129"/>
      <c r="E387" s="98"/>
      <c r="F387" s="215"/>
      <c r="G387" s="150"/>
      <c r="H387" s="98"/>
      <c r="I387" s="129"/>
      <c r="J387" s="236"/>
      <c r="K387" s="36"/>
      <c r="L387" s="36"/>
      <c r="M387" s="123"/>
      <c r="N387" s="123"/>
      <c r="O387" s="123"/>
      <c r="P387" s="137"/>
      <c r="Q387" s="33" t="s">
        <v>3</v>
      </c>
      <c r="R387" s="46">
        <f>R386</f>
        <v>0</v>
      </c>
      <c r="S387" s="30">
        <f t="shared" ref="S387:X387" si="240">SUM(S383:S386)</f>
        <v>14637.6</v>
      </c>
      <c r="T387" s="30">
        <f t="shared" si="240"/>
        <v>7318.8</v>
      </c>
      <c r="U387" s="30">
        <f t="shared" si="240"/>
        <v>7318.8</v>
      </c>
      <c r="V387" s="30">
        <f t="shared" si="240"/>
        <v>18297</v>
      </c>
      <c r="W387" s="30">
        <f t="shared" si="240"/>
        <v>5489.1</v>
      </c>
      <c r="X387" s="30">
        <f t="shared" si="240"/>
        <v>18297</v>
      </c>
      <c r="Y387" s="134"/>
      <c r="Z387" s="134"/>
      <c r="AA387" s="134"/>
      <c r="AB387" s="76"/>
      <c r="AC387" s="76"/>
      <c r="AD387" s="21"/>
    </row>
    <row r="388" spans="1:30" ht="15.6" x14ac:dyDescent="0.25">
      <c r="A388" s="129">
        <v>6</v>
      </c>
      <c r="B388" s="138" t="s">
        <v>166</v>
      </c>
      <c r="C388" s="129" t="s">
        <v>91</v>
      </c>
      <c r="D388" s="129"/>
      <c r="E388" s="98" t="s">
        <v>59</v>
      </c>
      <c r="F388" s="215"/>
      <c r="G388" s="150" t="s">
        <v>335</v>
      </c>
      <c r="H388" s="98" t="s">
        <v>84</v>
      </c>
      <c r="I388" s="129"/>
      <c r="J388" s="236"/>
      <c r="K388" s="35"/>
      <c r="L388" s="35"/>
      <c r="M388" s="9">
        <f>N388+O388</f>
        <v>4859.5</v>
      </c>
      <c r="N388" s="8">
        <v>1219.8</v>
      </c>
      <c r="O388" s="8">
        <v>3639.7</v>
      </c>
      <c r="P388" s="136" t="s">
        <v>95</v>
      </c>
      <c r="Q388" s="41" t="s">
        <v>4</v>
      </c>
      <c r="R388" s="31"/>
      <c r="S388" s="28">
        <f>T388+U388</f>
        <v>2439.6</v>
      </c>
      <c r="T388" s="28">
        <v>1219.8</v>
      </c>
      <c r="U388" s="28">
        <v>1219.8</v>
      </c>
      <c r="V388" s="29">
        <f>X388</f>
        <v>7299.1</v>
      </c>
      <c r="W388" s="28">
        <v>1219.8</v>
      </c>
      <c r="X388" s="28">
        <v>7299.1</v>
      </c>
      <c r="Y388" s="8">
        <f t="shared" ref="Y388:Z391" si="241">M388+S388-V388</f>
        <v>0</v>
      </c>
      <c r="Z388" s="8">
        <f t="shared" si="241"/>
        <v>1219.8</v>
      </c>
      <c r="AA388" s="8">
        <f>O388+U388-X388+W388</f>
        <v>-1219.8000000000004</v>
      </c>
      <c r="AB388" s="76" t="s">
        <v>112</v>
      </c>
      <c r="AC388" s="76"/>
      <c r="AD388" s="21"/>
    </row>
    <row r="389" spans="1:30" ht="15.6" x14ac:dyDescent="0.25">
      <c r="A389" s="129"/>
      <c r="B389" s="138"/>
      <c r="C389" s="129"/>
      <c r="D389" s="129"/>
      <c r="E389" s="98"/>
      <c r="F389" s="215"/>
      <c r="G389" s="150"/>
      <c r="H389" s="98"/>
      <c r="I389" s="129"/>
      <c r="J389" s="236"/>
      <c r="K389" s="34"/>
      <c r="L389" s="34"/>
      <c r="M389" s="8">
        <f>N389+O389</f>
        <v>0</v>
      </c>
      <c r="N389" s="8">
        <v>0</v>
      </c>
      <c r="O389" s="8">
        <v>0</v>
      </c>
      <c r="P389" s="137"/>
      <c r="Q389" s="41" t="s">
        <v>5</v>
      </c>
      <c r="R389" s="32"/>
      <c r="S389" s="28">
        <f>T389+U389</f>
        <v>7318.8</v>
      </c>
      <c r="T389" s="28">
        <v>3659.4</v>
      </c>
      <c r="U389" s="28">
        <v>3659.4</v>
      </c>
      <c r="V389" s="29">
        <f>X389</f>
        <v>7318.8</v>
      </c>
      <c r="W389" s="28">
        <v>2439.6</v>
      </c>
      <c r="X389" s="28">
        <v>7318.8</v>
      </c>
      <c r="Y389" s="8">
        <f t="shared" si="241"/>
        <v>0</v>
      </c>
      <c r="Z389" s="8">
        <f t="shared" si="241"/>
        <v>1219.8000000000002</v>
      </c>
      <c r="AA389" s="8">
        <f>O389+U389-X389+W389</f>
        <v>-1219.8000000000002</v>
      </c>
      <c r="AB389" s="76"/>
      <c r="AC389" s="76"/>
      <c r="AD389" s="21"/>
    </row>
    <row r="390" spans="1:30" ht="15.6" x14ac:dyDescent="0.25">
      <c r="A390" s="129"/>
      <c r="B390" s="138"/>
      <c r="C390" s="129"/>
      <c r="D390" s="129"/>
      <c r="E390" s="98"/>
      <c r="F390" s="215"/>
      <c r="G390" s="150"/>
      <c r="H390" s="98"/>
      <c r="I390" s="129"/>
      <c r="J390" s="236"/>
      <c r="K390" s="34">
        <v>45535</v>
      </c>
      <c r="L390" s="34">
        <v>45838</v>
      </c>
      <c r="M390" s="8">
        <f>N390+O390</f>
        <v>0</v>
      </c>
      <c r="N390" s="8">
        <v>0</v>
      </c>
      <c r="O390" s="8">
        <v>0</v>
      </c>
      <c r="P390" s="137"/>
      <c r="Q390" s="41" t="s">
        <v>6</v>
      </c>
      <c r="R390" s="32"/>
      <c r="S390" s="28">
        <f>T390+U390</f>
        <v>0</v>
      </c>
      <c r="T390" s="28">
        <v>0</v>
      </c>
      <c r="U390" s="28">
        <v>0</v>
      </c>
      <c r="V390" s="29">
        <f>X390</f>
        <v>0</v>
      </c>
      <c r="W390" s="28">
        <v>0</v>
      </c>
      <c r="X390" s="28">
        <v>0</v>
      </c>
      <c r="Y390" s="8">
        <f t="shared" si="241"/>
        <v>0</v>
      </c>
      <c r="Z390" s="8">
        <f t="shared" si="241"/>
        <v>0</v>
      </c>
      <c r="AA390" s="8">
        <f>O390+U390-X390+W390</f>
        <v>0</v>
      </c>
      <c r="AB390" s="76"/>
      <c r="AC390" s="76"/>
      <c r="AD390" s="21"/>
    </row>
    <row r="391" spans="1:30" ht="15.6" x14ac:dyDescent="0.25">
      <c r="A391" s="129"/>
      <c r="B391" s="138"/>
      <c r="C391" s="129"/>
      <c r="D391" s="129"/>
      <c r="E391" s="98"/>
      <c r="F391" s="215"/>
      <c r="G391" s="150"/>
      <c r="H391" s="98"/>
      <c r="I391" s="129"/>
      <c r="J391" s="236"/>
      <c r="K391" s="35"/>
      <c r="L391" s="35"/>
      <c r="M391" s="8">
        <f>N391+O391</f>
        <v>0</v>
      </c>
      <c r="N391" s="8">
        <v>0</v>
      </c>
      <c r="O391" s="8">
        <v>0</v>
      </c>
      <c r="P391" s="137"/>
      <c r="Q391" s="41" t="s">
        <v>7</v>
      </c>
      <c r="R391" s="32"/>
      <c r="S391" s="28">
        <f>T391+U391</f>
        <v>0</v>
      </c>
      <c r="T391" s="28">
        <v>0</v>
      </c>
      <c r="U391" s="28">
        <v>0</v>
      </c>
      <c r="V391" s="29">
        <f>X391</f>
        <v>0</v>
      </c>
      <c r="W391" s="28">
        <v>0</v>
      </c>
      <c r="X391" s="28">
        <v>0</v>
      </c>
      <c r="Y391" s="7">
        <f t="shared" si="241"/>
        <v>0</v>
      </c>
      <c r="Z391" s="7">
        <f t="shared" si="241"/>
        <v>0</v>
      </c>
      <c r="AA391" s="7">
        <f>O391+U391-X391+W391</f>
        <v>0</v>
      </c>
      <c r="AB391" s="76"/>
      <c r="AC391" s="76"/>
      <c r="AD391" s="21"/>
    </row>
    <row r="392" spans="1:30" ht="15.6" x14ac:dyDescent="0.25">
      <c r="A392" s="129"/>
      <c r="B392" s="138"/>
      <c r="C392" s="129"/>
      <c r="D392" s="129"/>
      <c r="E392" s="98"/>
      <c r="F392" s="215"/>
      <c r="G392" s="150"/>
      <c r="H392" s="98"/>
      <c r="I392" s="129"/>
      <c r="J392" s="236"/>
      <c r="K392" s="36"/>
      <c r="L392" s="36"/>
      <c r="M392" s="123"/>
      <c r="N392" s="123"/>
      <c r="O392" s="123"/>
      <c r="P392" s="137"/>
      <c r="Q392" s="33" t="s">
        <v>3</v>
      </c>
      <c r="R392" s="46">
        <f>R391</f>
        <v>0</v>
      </c>
      <c r="S392" s="30">
        <f t="shared" ref="S392:X392" si="242">SUM(S388:S391)</f>
        <v>9758.4</v>
      </c>
      <c r="T392" s="30">
        <f t="shared" si="242"/>
        <v>4879.2</v>
      </c>
      <c r="U392" s="30">
        <f t="shared" si="242"/>
        <v>4879.2</v>
      </c>
      <c r="V392" s="30">
        <f t="shared" si="242"/>
        <v>14617.900000000001</v>
      </c>
      <c r="W392" s="30">
        <f t="shared" si="242"/>
        <v>3659.3999999999996</v>
      </c>
      <c r="X392" s="30">
        <f t="shared" si="242"/>
        <v>14617.900000000001</v>
      </c>
      <c r="Y392" s="134"/>
      <c r="Z392" s="134"/>
      <c r="AA392" s="134"/>
      <c r="AB392" s="76"/>
      <c r="AC392" s="76"/>
      <c r="AD392" s="21"/>
    </row>
    <row r="393" spans="1:30" ht="15.6" x14ac:dyDescent="0.25">
      <c r="A393" s="129">
        <v>7</v>
      </c>
      <c r="B393" s="138" t="s">
        <v>166</v>
      </c>
      <c r="C393" s="129" t="s">
        <v>97</v>
      </c>
      <c r="D393" s="129"/>
      <c r="E393" s="98" t="s">
        <v>59</v>
      </c>
      <c r="F393" s="215"/>
      <c r="G393" s="150" t="s">
        <v>103</v>
      </c>
      <c r="H393" s="98" t="s">
        <v>84</v>
      </c>
      <c r="I393" s="129"/>
      <c r="J393" s="236"/>
      <c r="K393" s="152">
        <v>45717</v>
      </c>
      <c r="L393" s="152">
        <v>46053</v>
      </c>
      <c r="M393" s="9">
        <f>N393+O393</f>
        <v>1219.8</v>
      </c>
      <c r="N393" s="8">
        <v>609.9</v>
      </c>
      <c r="O393" s="8">
        <v>609.9</v>
      </c>
      <c r="P393" s="136" t="s">
        <v>95</v>
      </c>
      <c r="Q393" s="41" t="s">
        <v>4</v>
      </c>
      <c r="R393" s="31"/>
      <c r="S393" s="28">
        <f>T393+U393</f>
        <v>1219.8</v>
      </c>
      <c r="T393" s="28">
        <v>609.9</v>
      </c>
      <c r="U393" s="28">
        <v>609.9</v>
      </c>
      <c r="V393" s="29">
        <f>X393</f>
        <v>3658.85</v>
      </c>
      <c r="W393" s="28">
        <v>609.9</v>
      </c>
      <c r="X393" s="28">
        <v>3658.85</v>
      </c>
      <c r="Y393" s="8">
        <f t="shared" ref="Y393:Z396" si="243">M393+S393-V393</f>
        <v>-1219.25</v>
      </c>
      <c r="Z393" s="8">
        <f t="shared" si="243"/>
        <v>609.9</v>
      </c>
      <c r="AA393" s="8">
        <f>O393+U393-X393+W393</f>
        <v>-1829.15</v>
      </c>
      <c r="AB393" s="76" t="s">
        <v>112</v>
      </c>
      <c r="AC393" s="76"/>
      <c r="AD393" s="21"/>
    </row>
    <row r="394" spans="1:30" ht="15.6" x14ac:dyDescent="0.25">
      <c r="A394" s="129"/>
      <c r="B394" s="138"/>
      <c r="C394" s="129"/>
      <c r="D394" s="129"/>
      <c r="E394" s="98"/>
      <c r="F394" s="215"/>
      <c r="G394" s="150"/>
      <c r="H394" s="98"/>
      <c r="I394" s="129"/>
      <c r="J394" s="236"/>
      <c r="K394" s="152"/>
      <c r="L394" s="152"/>
      <c r="M394" s="8">
        <f>N394+O394</f>
        <v>0</v>
      </c>
      <c r="N394" s="8">
        <v>0</v>
      </c>
      <c r="O394" s="8">
        <v>0</v>
      </c>
      <c r="P394" s="137"/>
      <c r="Q394" s="41" t="s">
        <v>5</v>
      </c>
      <c r="R394" s="32"/>
      <c r="S394" s="28">
        <f>T394+U394</f>
        <v>3659.4</v>
      </c>
      <c r="T394" s="28">
        <v>1829.7</v>
      </c>
      <c r="U394" s="28">
        <v>1829.7</v>
      </c>
      <c r="V394" s="29">
        <f>X394</f>
        <v>3659.4</v>
      </c>
      <c r="W394" s="28">
        <v>1219.8</v>
      </c>
      <c r="X394" s="28">
        <v>3659.4</v>
      </c>
      <c r="Y394" s="8">
        <f t="shared" si="243"/>
        <v>0</v>
      </c>
      <c r="Z394" s="8">
        <f t="shared" si="243"/>
        <v>609.90000000000009</v>
      </c>
      <c r="AA394" s="8">
        <f>O394+U394-X394+W394</f>
        <v>-609.90000000000009</v>
      </c>
      <c r="AB394" s="76"/>
      <c r="AC394" s="76"/>
      <c r="AD394" s="21"/>
    </row>
    <row r="395" spans="1:30" ht="15.6" x14ac:dyDescent="0.25">
      <c r="A395" s="129"/>
      <c r="B395" s="138"/>
      <c r="C395" s="129"/>
      <c r="D395" s="129"/>
      <c r="E395" s="98"/>
      <c r="F395" s="215"/>
      <c r="G395" s="150"/>
      <c r="H395" s="98"/>
      <c r="I395" s="129"/>
      <c r="J395" s="236"/>
      <c r="K395" s="152"/>
      <c r="L395" s="152"/>
      <c r="M395" s="8">
        <f>N395+O395</f>
        <v>0</v>
      </c>
      <c r="N395" s="8">
        <v>0</v>
      </c>
      <c r="O395" s="8">
        <v>0</v>
      </c>
      <c r="P395" s="137"/>
      <c r="Q395" s="41" t="s">
        <v>6</v>
      </c>
      <c r="R395" s="32"/>
      <c r="S395" s="28">
        <f>T395+U395</f>
        <v>0</v>
      </c>
      <c r="T395" s="28">
        <v>0</v>
      </c>
      <c r="U395" s="28">
        <v>0</v>
      </c>
      <c r="V395" s="29">
        <f>X395</f>
        <v>0</v>
      </c>
      <c r="W395" s="28">
        <v>0</v>
      </c>
      <c r="X395" s="28">
        <v>0</v>
      </c>
      <c r="Y395" s="8">
        <f t="shared" si="243"/>
        <v>0</v>
      </c>
      <c r="Z395" s="8">
        <f t="shared" si="243"/>
        <v>0</v>
      </c>
      <c r="AA395" s="8">
        <f>O395+U395-X395+W395</f>
        <v>0</v>
      </c>
      <c r="AB395" s="76"/>
      <c r="AC395" s="76"/>
      <c r="AD395" s="21"/>
    </row>
    <row r="396" spans="1:30" ht="15.6" x14ac:dyDescent="0.25">
      <c r="A396" s="129"/>
      <c r="B396" s="138"/>
      <c r="C396" s="129"/>
      <c r="D396" s="129"/>
      <c r="E396" s="98"/>
      <c r="F396" s="215"/>
      <c r="G396" s="150"/>
      <c r="H396" s="98"/>
      <c r="I396" s="129"/>
      <c r="J396" s="236"/>
      <c r="K396" s="152"/>
      <c r="L396" s="152"/>
      <c r="M396" s="8">
        <f>N396+O396</f>
        <v>0</v>
      </c>
      <c r="N396" s="8">
        <v>0</v>
      </c>
      <c r="O396" s="8">
        <v>0</v>
      </c>
      <c r="P396" s="137"/>
      <c r="Q396" s="41" t="s">
        <v>7</v>
      </c>
      <c r="R396" s="32"/>
      <c r="S396" s="28">
        <f>T396+U396</f>
        <v>0</v>
      </c>
      <c r="T396" s="28">
        <v>0</v>
      </c>
      <c r="U396" s="28">
        <v>0</v>
      </c>
      <c r="V396" s="29">
        <f>X396</f>
        <v>0</v>
      </c>
      <c r="W396" s="28">
        <v>0</v>
      </c>
      <c r="X396" s="28">
        <v>0</v>
      </c>
      <c r="Y396" s="7">
        <f t="shared" si="243"/>
        <v>0</v>
      </c>
      <c r="Z396" s="7">
        <f t="shared" si="243"/>
        <v>0</v>
      </c>
      <c r="AA396" s="7">
        <f>O396+U396-X396+W396</f>
        <v>0</v>
      </c>
      <c r="AB396" s="76"/>
      <c r="AC396" s="76"/>
      <c r="AD396" s="21"/>
    </row>
    <row r="397" spans="1:30" ht="15.6" x14ac:dyDescent="0.25">
      <c r="A397" s="129"/>
      <c r="B397" s="138"/>
      <c r="C397" s="129"/>
      <c r="D397" s="129"/>
      <c r="E397" s="98"/>
      <c r="F397" s="215"/>
      <c r="G397" s="150"/>
      <c r="H397" s="98"/>
      <c r="I397" s="129"/>
      <c r="J397" s="236"/>
      <c r="K397" s="152"/>
      <c r="L397" s="152"/>
      <c r="M397" s="123"/>
      <c r="N397" s="123"/>
      <c r="O397" s="123"/>
      <c r="P397" s="137"/>
      <c r="Q397" s="33" t="s">
        <v>3</v>
      </c>
      <c r="R397" s="46">
        <f>R396</f>
        <v>0</v>
      </c>
      <c r="S397" s="30">
        <f t="shared" ref="S397:X397" si="244">SUM(S393:S396)</f>
        <v>4879.2</v>
      </c>
      <c r="T397" s="30">
        <f t="shared" si="244"/>
        <v>2439.6</v>
      </c>
      <c r="U397" s="30">
        <f t="shared" si="244"/>
        <v>2439.6</v>
      </c>
      <c r="V397" s="30">
        <f t="shared" si="244"/>
        <v>7318.25</v>
      </c>
      <c r="W397" s="30">
        <f t="shared" si="244"/>
        <v>1829.6999999999998</v>
      </c>
      <c r="X397" s="30">
        <f t="shared" si="244"/>
        <v>7318.25</v>
      </c>
      <c r="Y397" s="134"/>
      <c r="Z397" s="134"/>
      <c r="AA397" s="134"/>
      <c r="AB397" s="76"/>
      <c r="AC397" s="76"/>
      <c r="AD397" s="21"/>
    </row>
    <row r="398" spans="1:30" ht="15.6" x14ac:dyDescent="0.25">
      <c r="A398" s="129">
        <v>8</v>
      </c>
      <c r="B398" s="138" t="s">
        <v>166</v>
      </c>
      <c r="C398" s="129" t="s">
        <v>98</v>
      </c>
      <c r="D398" s="129"/>
      <c r="E398" s="98" t="s">
        <v>59</v>
      </c>
      <c r="F398" s="215"/>
      <c r="G398" s="150" t="s">
        <v>104</v>
      </c>
      <c r="H398" s="98" t="s">
        <v>84</v>
      </c>
      <c r="I398" s="129"/>
      <c r="J398" s="236"/>
      <c r="K398" s="35"/>
      <c r="L398" s="35"/>
      <c r="M398" s="9">
        <f>N398+O398</f>
        <v>2808.96</v>
      </c>
      <c r="N398" s="8">
        <v>1404.48</v>
      </c>
      <c r="O398" s="8">
        <v>1404.48</v>
      </c>
      <c r="P398" s="136" t="s">
        <v>95</v>
      </c>
      <c r="Q398" s="41" t="s">
        <v>4</v>
      </c>
      <c r="R398" s="31"/>
      <c r="S398" s="28">
        <f>T398+U398</f>
        <v>1219.8</v>
      </c>
      <c r="T398" s="28">
        <v>609.9</v>
      </c>
      <c r="U398" s="28">
        <v>609.9</v>
      </c>
      <c r="V398" s="29">
        <f>X398</f>
        <v>2808.96</v>
      </c>
      <c r="W398" s="28">
        <v>1404.48</v>
      </c>
      <c r="X398" s="28">
        <v>2808.96</v>
      </c>
      <c r="Y398" s="8">
        <f t="shared" ref="Y398:Z401" si="245">M398+S398-V398</f>
        <v>1219.8000000000002</v>
      </c>
      <c r="Z398" s="8">
        <f t="shared" si="245"/>
        <v>609.90000000000009</v>
      </c>
      <c r="AA398" s="8">
        <f>O398+U398-X398+W398</f>
        <v>609.90000000000009</v>
      </c>
      <c r="AB398" s="76" t="s">
        <v>112</v>
      </c>
      <c r="AC398" s="76"/>
      <c r="AD398" s="21"/>
    </row>
    <row r="399" spans="1:30" ht="15.6" x14ac:dyDescent="0.25">
      <c r="A399" s="129"/>
      <c r="B399" s="138"/>
      <c r="C399" s="129"/>
      <c r="D399" s="129"/>
      <c r="E399" s="98"/>
      <c r="F399" s="215"/>
      <c r="G399" s="150"/>
      <c r="H399" s="98"/>
      <c r="I399" s="129"/>
      <c r="J399" s="236"/>
      <c r="K399" s="37"/>
      <c r="L399" s="37"/>
      <c r="M399" s="8">
        <f>N399+O399</f>
        <v>0</v>
      </c>
      <c r="N399" s="8">
        <v>0</v>
      </c>
      <c r="O399" s="8">
        <v>0</v>
      </c>
      <c r="P399" s="137"/>
      <c r="Q399" s="41" t="s">
        <v>5</v>
      </c>
      <c r="R399" s="32"/>
      <c r="S399" s="28">
        <f>T399+U399</f>
        <v>3659.4</v>
      </c>
      <c r="T399" s="28">
        <v>1829.7</v>
      </c>
      <c r="U399" s="28">
        <v>1829.7</v>
      </c>
      <c r="V399" s="29">
        <f>X399</f>
        <v>4879.2</v>
      </c>
      <c r="W399" s="28">
        <v>1219.8</v>
      </c>
      <c r="X399" s="28">
        <v>4879.2</v>
      </c>
      <c r="Y399" s="8">
        <f t="shared" si="245"/>
        <v>-1219.7999999999997</v>
      </c>
      <c r="Z399" s="8">
        <f t="shared" si="245"/>
        <v>609.90000000000009</v>
      </c>
      <c r="AA399" s="8">
        <f>O399+U399-X399+W399</f>
        <v>-1829.7</v>
      </c>
      <c r="AB399" s="76"/>
      <c r="AC399" s="76"/>
      <c r="AD399" s="21"/>
    </row>
    <row r="400" spans="1:30" ht="15.6" x14ac:dyDescent="0.25">
      <c r="A400" s="129"/>
      <c r="B400" s="138"/>
      <c r="C400" s="129"/>
      <c r="D400" s="129"/>
      <c r="E400" s="98"/>
      <c r="F400" s="215"/>
      <c r="G400" s="150"/>
      <c r="H400" s="98"/>
      <c r="I400" s="129"/>
      <c r="J400" s="236"/>
      <c r="K400" s="34">
        <v>45535</v>
      </c>
      <c r="L400" s="34">
        <v>45838</v>
      </c>
      <c r="M400" s="8">
        <f>N400+O400</f>
        <v>0</v>
      </c>
      <c r="N400" s="8">
        <v>0</v>
      </c>
      <c r="O400" s="8">
        <v>0</v>
      </c>
      <c r="P400" s="137"/>
      <c r="Q400" s="41" t="s">
        <v>6</v>
      </c>
      <c r="R400" s="32"/>
      <c r="S400" s="28">
        <f>T400+U400</f>
        <v>0</v>
      </c>
      <c r="T400" s="28">
        <v>0</v>
      </c>
      <c r="U400" s="28">
        <v>0</v>
      </c>
      <c r="V400" s="29">
        <f>X400</f>
        <v>0</v>
      </c>
      <c r="W400" s="28">
        <v>0</v>
      </c>
      <c r="X400" s="28">
        <v>0</v>
      </c>
      <c r="Y400" s="8">
        <f t="shared" si="245"/>
        <v>0</v>
      </c>
      <c r="Z400" s="8">
        <f t="shared" si="245"/>
        <v>0</v>
      </c>
      <c r="AA400" s="8">
        <f>O400+U400-X400+W400</f>
        <v>0</v>
      </c>
      <c r="AB400" s="76"/>
      <c r="AC400" s="76"/>
      <c r="AD400" s="21"/>
    </row>
    <row r="401" spans="1:30" ht="15.6" x14ac:dyDescent="0.25">
      <c r="A401" s="129"/>
      <c r="B401" s="138"/>
      <c r="C401" s="129"/>
      <c r="D401" s="129"/>
      <c r="E401" s="98"/>
      <c r="F401" s="215"/>
      <c r="G401" s="150"/>
      <c r="H401" s="98"/>
      <c r="I401" s="129"/>
      <c r="J401" s="236"/>
      <c r="K401" s="37"/>
      <c r="L401" s="37"/>
      <c r="M401" s="8">
        <f>N401+O401</f>
        <v>0</v>
      </c>
      <c r="N401" s="8">
        <v>0</v>
      </c>
      <c r="O401" s="8">
        <v>0</v>
      </c>
      <c r="P401" s="137"/>
      <c r="Q401" s="41" t="s">
        <v>7</v>
      </c>
      <c r="R401" s="32"/>
      <c r="S401" s="28">
        <f>T401+U401</f>
        <v>0</v>
      </c>
      <c r="T401" s="28">
        <v>0</v>
      </c>
      <c r="U401" s="28">
        <v>0</v>
      </c>
      <c r="V401" s="29">
        <f>X401</f>
        <v>0</v>
      </c>
      <c r="W401" s="28">
        <v>0</v>
      </c>
      <c r="X401" s="28">
        <v>0</v>
      </c>
      <c r="Y401" s="7">
        <f t="shared" si="245"/>
        <v>0</v>
      </c>
      <c r="Z401" s="7">
        <f t="shared" si="245"/>
        <v>0</v>
      </c>
      <c r="AA401" s="7">
        <f>O401+U401-X401+W401</f>
        <v>0</v>
      </c>
      <c r="AB401" s="76"/>
      <c r="AC401" s="76"/>
      <c r="AD401" s="21"/>
    </row>
    <row r="402" spans="1:30" ht="15.6" x14ac:dyDescent="0.25">
      <c r="A402" s="129"/>
      <c r="B402" s="138"/>
      <c r="C402" s="129"/>
      <c r="D402" s="129"/>
      <c r="E402" s="98"/>
      <c r="F402" s="215"/>
      <c r="G402" s="150"/>
      <c r="H402" s="98"/>
      <c r="I402" s="129"/>
      <c r="J402" s="236"/>
      <c r="K402" s="38"/>
      <c r="L402" s="38"/>
      <c r="M402" s="123"/>
      <c r="N402" s="123"/>
      <c r="O402" s="123"/>
      <c r="P402" s="137"/>
      <c r="Q402" s="33" t="s">
        <v>3</v>
      </c>
      <c r="R402" s="46">
        <f>R401</f>
        <v>0</v>
      </c>
      <c r="S402" s="30">
        <f t="shared" ref="S402:X402" si="246">SUM(S398:S401)</f>
        <v>4879.2</v>
      </c>
      <c r="T402" s="30">
        <f t="shared" si="246"/>
        <v>2439.6</v>
      </c>
      <c r="U402" s="30">
        <f t="shared" si="246"/>
        <v>2439.6</v>
      </c>
      <c r="V402" s="30">
        <f t="shared" si="246"/>
        <v>7688.16</v>
      </c>
      <c r="W402" s="30">
        <f t="shared" si="246"/>
        <v>2624.2799999999997</v>
      </c>
      <c r="X402" s="30">
        <f t="shared" si="246"/>
        <v>7688.16</v>
      </c>
      <c r="Y402" s="134"/>
      <c r="Z402" s="134"/>
      <c r="AA402" s="134"/>
      <c r="AB402" s="76"/>
      <c r="AC402" s="76"/>
      <c r="AD402" s="21"/>
    </row>
    <row r="403" spans="1:30" ht="15.6" x14ac:dyDescent="0.25">
      <c r="A403" s="129">
        <v>9</v>
      </c>
      <c r="B403" s="138" t="s">
        <v>166</v>
      </c>
      <c r="C403" s="129" t="s">
        <v>247</v>
      </c>
      <c r="D403" s="129"/>
      <c r="E403" s="98" t="s">
        <v>59</v>
      </c>
      <c r="F403" s="215"/>
      <c r="G403" s="150" t="s">
        <v>105</v>
      </c>
      <c r="H403" s="98" t="s">
        <v>84</v>
      </c>
      <c r="I403" s="129"/>
      <c r="J403" s="236"/>
      <c r="K403" s="152">
        <v>45397</v>
      </c>
      <c r="L403" s="152">
        <v>45730</v>
      </c>
      <c r="M403" s="9">
        <f>N403+O403</f>
        <v>17077.2</v>
      </c>
      <c r="N403" s="8">
        <v>1219.8</v>
      </c>
      <c r="O403" s="8">
        <v>15857.4</v>
      </c>
      <c r="P403" s="136" t="s">
        <v>95</v>
      </c>
      <c r="Q403" s="41" t="s">
        <v>4</v>
      </c>
      <c r="R403" s="31"/>
      <c r="S403" s="28">
        <f>T403+U403</f>
        <v>0</v>
      </c>
      <c r="T403" s="28">
        <v>0</v>
      </c>
      <c r="U403" s="28">
        <v>0</v>
      </c>
      <c r="V403" s="29">
        <f>X403</f>
        <v>0</v>
      </c>
      <c r="W403" s="28">
        <v>1219.8</v>
      </c>
      <c r="X403" s="28">
        <v>0</v>
      </c>
      <c r="Y403" s="8">
        <f t="shared" ref="Y403:Z406" si="247">M403+S403-V403</f>
        <v>17077.2</v>
      </c>
      <c r="Z403" s="8">
        <f t="shared" si="247"/>
        <v>0</v>
      </c>
      <c r="AA403" s="8">
        <f>O403+U403-X403+W403</f>
        <v>17077.2</v>
      </c>
      <c r="AB403" s="76" t="s">
        <v>112</v>
      </c>
      <c r="AC403" s="76"/>
      <c r="AD403" s="21"/>
    </row>
    <row r="404" spans="1:30" ht="15.6" x14ac:dyDescent="0.25">
      <c r="A404" s="129"/>
      <c r="B404" s="138"/>
      <c r="C404" s="129"/>
      <c r="D404" s="129"/>
      <c r="E404" s="98"/>
      <c r="F404" s="215"/>
      <c r="G404" s="150"/>
      <c r="H404" s="98"/>
      <c r="I404" s="129"/>
      <c r="J404" s="236"/>
      <c r="K404" s="152"/>
      <c r="L404" s="152"/>
      <c r="M404" s="8">
        <f>N404+O404</f>
        <v>17077.2</v>
      </c>
      <c r="N404" s="8">
        <v>1219.8</v>
      </c>
      <c r="O404" s="8">
        <v>15857.4</v>
      </c>
      <c r="P404" s="137"/>
      <c r="Q404" s="41" t="s">
        <v>5</v>
      </c>
      <c r="R404" s="32"/>
      <c r="S404" s="28">
        <f>T404+U404</f>
        <v>0</v>
      </c>
      <c r="T404" s="28">
        <v>0</v>
      </c>
      <c r="U404" s="28">
        <v>0</v>
      </c>
      <c r="V404" s="29">
        <f>X404</f>
        <v>0</v>
      </c>
      <c r="W404" s="28">
        <v>0</v>
      </c>
      <c r="X404" s="28">
        <v>0</v>
      </c>
      <c r="Y404" s="8">
        <f t="shared" si="247"/>
        <v>17077.2</v>
      </c>
      <c r="Z404" s="8">
        <f t="shared" si="247"/>
        <v>1219.8</v>
      </c>
      <c r="AA404" s="8">
        <f>O404+U404-X404+W404</f>
        <v>15857.4</v>
      </c>
      <c r="AB404" s="76"/>
      <c r="AC404" s="76"/>
      <c r="AD404" s="156"/>
    </row>
    <row r="405" spans="1:30" ht="15.6" x14ac:dyDescent="0.25">
      <c r="A405" s="129"/>
      <c r="B405" s="138"/>
      <c r="C405" s="129"/>
      <c r="D405" s="129"/>
      <c r="E405" s="98"/>
      <c r="F405" s="215"/>
      <c r="G405" s="150"/>
      <c r="H405" s="98"/>
      <c r="I405" s="129"/>
      <c r="J405" s="236"/>
      <c r="K405" s="152"/>
      <c r="L405" s="152"/>
      <c r="M405" s="8">
        <f>N405+O405</f>
        <v>17077.2</v>
      </c>
      <c r="N405" s="8">
        <v>1219.8</v>
      </c>
      <c r="O405" s="8">
        <v>15857.4</v>
      </c>
      <c r="P405" s="137"/>
      <c r="Q405" s="41" t="s">
        <v>6</v>
      </c>
      <c r="R405" s="32"/>
      <c r="S405" s="28">
        <f>T405+U405</f>
        <v>0</v>
      </c>
      <c r="T405" s="28">
        <v>0</v>
      </c>
      <c r="U405" s="28">
        <v>0</v>
      </c>
      <c r="V405" s="29">
        <f>X405</f>
        <v>0</v>
      </c>
      <c r="W405" s="28">
        <v>0</v>
      </c>
      <c r="X405" s="28">
        <v>0</v>
      </c>
      <c r="Y405" s="8">
        <f t="shared" si="247"/>
        <v>17077.2</v>
      </c>
      <c r="Z405" s="8">
        <f t="shared" si="247"/>
        <v>1219.8</v>
      </c>
      <c r="AA405" s="8">
        <f>O405+U405-X405+W405</f>
        <v>15857.4</v>
      </c>
      <c r="AB405" s="76"/>
      <c r="AC405" s="76"/>
      <c r="AD405" s="157"/>
    </row>
    <row r="406" spans="1:30" ht="15.6" x14ac:dyDescent="0.25">
      <c r="A406" s="129"/>
      <c r="B406" s="138"/>
      <c r="C406" s="129"/>
      <c r="D406" s="129"/>
      <c r="E406" s="98"/>
      <c r="F406" s="215"/>
      <c r="G406" s="150"/>
      <c r="H406" s="98"/>
      <c r="I406" s="129"/>
      <c r="J406" s="236"/>
      <c r="K406" s="152"/>
      <c r="L406" s="152"/>
      <c r="M406" s="8">
        <f>N406+O406</f>
        <v>17077.2</v>
      </c>
      <c r="N406" s="8">
        <v>1219.8</v>
      </c>
      <c r="O406" s="8">
        <v>15857.4</v>
      </c>
      <c r="P406" s="137"/>
      <c r="Q406" s="41" t="s">
        <v>7</v>
      </c>
      <c r="R406" s="32"/>
      <c r="S406" s="28">
        <f>T406+U406</f>
        <v>0</v>
      </c>
      <c r="T406" s="28">
        <v>0</v>
      </c>
      <c r="U406" s="28">
        <v>0</v>
      </c>
      <c r="V406" s="29">
        <f>X406</f>
        <v>0</v>
      </c>
      <c r="W406" s="28">
        <v>0</v>
      </c>
      <c r="X406" s="28">
        <v>0</v>
      </c>
      <c r="Y406" s="7">
        <f t="shared" si="247"/>
        <v>17077.2</v>
      </c>
      <c r="Z406" s="7">
        <f t="shared" si="247"/>
        <v>1219.8</v>
      </c>
      <c r="AA406" s="7">
        <f>O406+U406-X406+W406</f>
        <v>15857.4</v>
      </c>
      <c r="AB406" s="76"/>
      <c r="AC406" s="76"/>
      <c r="AD406" s="158"/>
    </row>
    <row r="407" spans="1:30" ht="15.6" x14ac:dyDescent="0.25">
      <c r="A407" s="129"/>
      <c r="B407" s="138"/>
      <c r="C407" s="129"/>
      <c r="D407" s="129"/>
      <c r="E407" s="98"/>
      <c r="F407" s="215"/>
      <c r="G407" s="150"/>
      <c r="H407" s="98"/>
      <c r="I407" s="129"/>
      <c r="J407" s="236"/>
      <c r="K407" s="152"/>
      <c r="L407" s="152"/>
      <c r="M407" s="123"/>
      <c r="N407" s="123"/>
      <c r="O407" s="123"/>
      <c r="P407" s="137"/>
      <c r="Q407" s="33" t="s">
        <v>3</v>
      </c>
      <c r="R407" s="46">
        <f>R406</f>
        <v>0</v>
      </c>
      <c r="S407" s="30">
        <f t="shared" ref="S407:X407" si="248">SUM(S403:S406)</f>
        <v>0</v>
      </c>
      <c r="T407" s="30">
        <f t="shared" si="248"/>
        <v>0</v>
      </c>
      <c r="U407" s="30">
        <f t="shared" si="248"/>
        <v>0</v>
      </c>
      <c r="V407" s="30">
        <f t="shared" si="248"/>
        <v>0</v>
      </c>
      <c r="W407" s="30">
        <f t="shared" si="248"/>
        <v>1219.8</v>
      </c>
      <c r="X407" s="30">
        <f t="shared" si="248"/>
        <v>0</v>
      </c>
      <c r="Y407" s="134"/>
      <c r="Z407" s="134"/>
      <c r="AA407" s="134"/>
      <c r="AB407" s="76"/>
      <c r="AC407" s="76"/>
      <c r="AD407" s="21"/>
    </row>
    <row r="408" spans="1:30" ht="15.6" x14ac:dyDescent="0.25">
      <c r="A408" s="129">
        <v>10</v>
      </c>
      <c r="B408" s="138" t="s">
        <v>166</v>
      </c>
      <c r="C408" s="129" t="s">
        <v>92</v>
      </c>
      <c r="D408" s="129"/>
      <c r="E408" s="98" t="s">
        <v>59</v>
      </c>
      <c r="F408" s="215"/>
      <c r="G408" s="150" t="s">
        <v>99</v>
      </c>
      <c r="H408" s="98" t="s">
        <v>84</v>
      </c>
      <c r="I408" s="129"/>
      <c r="J408" s="236"/>
      <c r="K408" s="35"/>
      <c r="L408" s="35"/>
      <c r="M408" s="9">
        <f>N408+O408</f>
        <v>0</v>
      </c>
      <c r="N408" s="8">
        <v>1829.7</v>
      </c>
      <c r="O408" s="8">
        <v>-1829.7</v>
      </c>
      <c r="P408" s="136" t="s">
        <v>95</v>
      </c>
      <c r="Q408" s="41" t="s">
        <v>4</v>
      </c>
      <c r="R408" s="31"/>
      <c r="S408" s="28">
        <f>T408+U408</f>
        <v>3659.4</v>
      </c>
      <c r="T408" s="28">
        <v>1829.7</v>
      </c>
      <c r="U408" s="28">
        <v>1829.7</v>
      </c>
      <c r="V408" s="29">
        <f>X408</f>
        <v>3659.4</v>
      </c>
      <c r="W408" s="28">
        <v>1829.7</v>
      </c>
      <c r="X408" s="28">
        <v>3659.4</v>
      </c>
      <c r="Y408" s="8">
        <f t="shared" ref="Y408:Z411" si="249">M408+S408-V408</f>
        <v>0</v>
      </c>
      <c r="Z408" s="8">
        <f t="shared" si="249"/>
        <v>1829.7</v>
      </c>
      <c r="AA408" s="8">
        <f>O408+U408-X408+W408</f>
        <v>-1829.7</v>
      </c>
      <c r="AB408" s="76" t="s">
        <v>110</v>
      </c>
      <c r="AC408" s="76"/>
      <c r="AD408" s="21"/>
    </row>
    <row r="409" spans="1:30" ht="15.6" x14ac:dyDescent="0.25">
      <c r="A409" s="129"/>
      <c r="B409" s="138"/>
      <c r="C409" s="129"/>
      <c r="D409" s="129"/>
      <c r="E409" s="98"/>
      <c r="F409" s="215"/>
      <c r="G409" s="150"/>
      <c r="H409" s="98"/>
      <c r="I409" s="129"/>
      <c r="J409" s="236"/>
      <c r="K409" s="39"/>
      <c r="L409" s="39"/>
      <c r="M409" s="8">
        <f>N409+O409</f>
        <v>0</v>
      </c>
      <c r="N409" s="8">
        <v>0</v>
      </c>
      <c r="O409" s="8">
        <v>0</v>
      </c>
      <c r="P409" s="137"/>
      <c r="Q409" s="41" t="s">
        <v>5</v>
      </c>
      <c r="R409" s="32"/>
      <c r="S409" s="28">
        <f>T409+U409</f>
        <v>10978.2</v>
      </c>
      <c r="T409" s="28">
        <v>5489.1</v>
      </c>
      <c r="U409" s="28">
        <v>5489.1</v>
      </c>
      <c r="V409" s="29">
        <f>X409</f>
        <v>10978.2</v>
      </c>
      <c r="W409" s="28">
        <v>3659.4</v>
      </c>
      <c r="X409" s="28">
        <v>10978.2</v>
      </c>
      <c r="Y409" s="8">
        <f t="shared" si="249"/>
        <v>0</v>
      </c>
      <c r="Z409" s="8">
        <f t="shared" si="249"/>
        <v>1829.7000000000003</v>
      </c>
      <c r="AA409" s="8">
        <f>O409+U409-X409+W409</f>
        <v>-1829.7000000000003</v>
      </c>
      <c r="AB409" s="76"/>
      <c r="AC409" s="76"/>
      <c r="AD409" s="21"/>
    </row>
    <row r="410" spans="1:30" ht="15.6" x14ac:dyDescent="0.25">
      <c r="A410" s="129"/>
      <c r="B410" s="138"/>
      <c r="C410" s="129"/>
      <c r="D410" s="129"/>
      <c r="E410" s="98"/>
      <c r="F410" s="215"/>
      <c r="G410" s="150"/>
      <c r="H410" s="98"/>
      <c r="I410" s="129"/>
      <c r="J410" s="236"/>
      <c r="K410" s="34">
        <v>45535</v>
      </c>
      <c r="L410" s="34">
        <v>45838</v>
      </c>
      <c r="M410" s="8">
        <f>N410+O410</f>
        <v>0</v>
      </c>
      <c r="N410" s="8">
        <f t="shared" ref="N410:O411" si="250">Z409</f>
        <v>1829.7000000000003</v>
      </c>
      <c r="O410" s="8">
        <f t="shared" si="250"/>
        <v>-1829.7000000000003</v>
      </c>
      <c r="P410" s="137"/>
      <c r="Q410" s="41" t="s">
        <v>6</v>
      </c>
      <c r="R410" s="32"/>
      <c r="S410" s="28">
        <f>T410+U410</f>
        <v>0</v>
      </c>
      <c r="T410" s="28">
        <v>0</v>
      </c>
      <c r="U410" s="28">
        <v>0</v>
      </c>
      <c r="V410" s="29">
        <f>X410</f>
        <v>0</v>
      </c>
      <c r="W410" s="28">
        <v>0</v>
      </c>
      <c r="X410" s="28">
        <v>0</v>
      </c>
      <c r="Y410" s="8">
        <f t="shared" si="249"/>
        <v>0</v>
      </c>
      <c r="Z410" s="8">
        <f t="shared" si="249"/>
        <v>1829.7000000000003</v>
      </c>
      <c r="AA410" s="8">
        <f>O410+U410-X410+W410</f>
        <v>-1829.7000000000003</v>
      </c>
      <c r="AB410" s="76"/>
      <c r="AC410" s="76"/>
      <c r="AD410" s="21"/>
    </row>
    <row r="411" spans="1:30" ht="15.6" x14ac:dyDescent="0.25">
      <c r="A411" s="129"/>
      <c r="B411" s="138"/>
      <c r="C411" s="129"/>
      <c r="D411" s="129"/>
      <c r="E411" s="98"/>
      <c r="F411" s="215"/>
      <c r="G411" s="150"/>
      <c r="H411" s="98"/>
      <c r="I411" s="129"/>
      <c r="J411" s="236"/>
      <c r="K411" s="37"/>
      <c r="L411" s="37"/>
      <c r="M411" s="8">
        <f>N411+O411</f>
        <v>0</v>
      </c>
      <c r="N411" s="8">
        <f t="shared" si="250"/>
        <v>1829.7000000000003</v>
      </c>
      <c r="O411" s="8">
        <f t="shared" si="250"/>
        <v>-1829.7000000000003</v>
      </c>
      <c r="P411" s="137"/>
      <c r="Q411" s="41" t="s">
        <v>7</v>
      </c>
      <c r="R411" s="32"/>
      <c r="S411" s="28">
        <f>T411+U411</f>
        <v>0</v>
      </c>
      <c r="T411" s="28">
        <v>0</v>
      </c>
      <c r="U411" s="28">
        <v>0</v>
      </c>
      <c r="V411" s="29">
        <f>X411</f>
        <v>0</v>
      </c>
      <c r="W411" s="28">
        <v>0</v>
      </c>
      <c r="X411" s="28">
        <v>0</v>
      </c>
      <c r="Y411" s="7">
        <f t="shared" si="249"/>
        <v>0</v>
      </c>
      <c r="Z411" s="7">
        <f t="shared" si="249"/>
        <v>1829.7000000000003</v>
      </c>
      <c r="AA411" s="7">
        <f>O411+U411-X411+W411</f>
        <v>-1829.7000000000003</v>
      </c>
      <c r="AB411" s="76"/>
      <c r="AC411" s="76"/>
      <c r="AD411" s="21"/>
    </row>
    <row r="412" spans="1:30" ht="15.6" x14ac:dyDescent="0.25">
      <c r="A412" s="129"/>
      <c r="B412" s="138"/>
      <c r="C412" s="129"/>
      <c r="D412" s="129"/>
      <c r="E412" s="98"/>
      <c r="F412" s="215"/>
      <c r="G412" s="150"/>
      <c r="H412" s="98"/>
      <c r="I412" s="129"/>
      <c r="J412" s="236"/>
      <c r="K412" s="39"/>
      <c r="L412" s="39"/>
      <c r="M412" s="123"/>
      <c r="N412" s="123"/>
      <c r="O412" s="123"/>
      <c r="P412" s="137"/>
      <c r="Q412" s="33" t="s">
        <v>3</v>
      </c>
      <c r="R412" s="46">
        <f>R411</f>
        <v>0</v>
      </c>
      <c r="S412" s="30">
        <f t="shared" ref="S412:X412" si="251">SUM(S408:S411)</f>
        <v>14637.6</v>
      </c>
      <c r="T412" s="30">
        <f t="shared" si="251"/>
        <v>7318.8</v>
      </c>
      <c r="U412" s="30">
        <f t="shared" si="251"/>
        <v>7318.8</v>
      </c>
      <c r="V412" s="30">
        <f t="shared" si="251"/>
        <v>14637.6</v>
      </c>
      <c r="W412" s="30">
        <f t="shared" si="251"/>
        <v>5489.1</v>
      </c>
      <c r="X412" s="30">
        <f t="shared" si="251"/>
        <v>14637.6</v>
      </c>
      <c r="Y412" s="134"/>
      <c r="Z412" s="134"/>
      <c r="AA412" s="134"/>
      <c r="AB412" s="76"/>
      <c r="AC412" s="76"/>
      <c r="AD412" s="21"/>
    </row>
    <row r="413" spans="1:30" ht="15.6" x14ac:dyDescent="0.25">
      <c r="A413" s="129">
        <v>11</v>
      </c>
      <c r="B413" s="100" t="s">
        <v>166</v>
      </c>
      <c r="C413" s="144" t="s">
        <v>336</v>
      </c>
      <c r="D413" s="144"/>
      <c r="E413" s="103" t="s">
        <v>59</v>
      </c>
      <c r="F413" s="209"/>
      <c r="G413" s="153" t="s">
        <v>102</v>
      </c>
      <c r="H413" s="103" t="s">
        <v>84</v>
      </c>
      <c r="I413" s="144"/>
      <c r="J413" s="212"/>
      <c r="K413" s="220">
        <v>45352</v>
      </c>
      <c r="L413" s="220">
        <v>45716</v>
      </c>
      <c r="M413" s="9">
        <f>N413+O413</f>
        <v>3634.7200000000003</v>
      </c>
      <c r="N413" s="8">
        <v>609.9</v>
      </c>
      <c r="O413" s="8">
        <v>3024.82</v>
      </c>
      <c r="P413" s="186" t="s">
        <v>95</v>
      </c>
      <c r="Q413" s="41" t="s">
        <v>4</v>
      </c>
      <c r="R413" s="31"/>
      <c r="S413" s="28">
        <f>T413+U413</f>
        <v>0</v>
      </c>
      <c r="T413" s="28">
        <v>0</v>
      </c>
      <c r="U413" s="28">
        <v>0</v>
      </c>
      <c r="V413" s="29">
        <f>X413</f>
        <v>3634.72</v>
      </c>
      <c r="W413" s="28">
        <v>609.9</v>
      </c>
      <c r="X413" s="28">
        <v>3634.72</v>
      </c>
      <c r="Y413" s="8">
        <f t="shared" ref="Y413:Z416" si="252">M413+S413-V413</f>
        <v>0</v>
      </c>
      <c r="Z413" s="8">
        <f t="shared" si="252"/>
        <v>0</v>
      </c>
      <c r="AA413" s="8">
        <f>O413+U413-X413+W413</f>
        <v>0</v>
      </c>
      <c r="AB413" s="76" t="s">
        <v>112</v>
      </c>
      <c r="AC413" s="76"/>
      <c r="AD413" s="21"/>
    </row>
    <row r="414" spans="1:30" ht="15.6" x14ac:dyDescent="0.25">
      <c r="A414" s="129"/>
      <c r="B414" s="101"/>
      <c r="C414" s="145"/>
      <c r="D414" s="145"/>
      <c r="E414" s="106"/>
      <c r="F414" s="210"/>
      <c r="G414" s="154"/>
      <c r="H414" s="106"/>
      <c r="I414" s="145"/>
      <c r="J414" s="213"/>
      <c r="K414" s="221"/>
      <c r="L414" s="221"/>
      <c r="M414" s="8">
        <f>N414+O414</f>
        <v>0</v>
      </c>
      <c r="N414" s="8">
        <v>0</v>
      </c>
      <c r="O414" s="8">
        <v>0</v>
      </c>
      <c r="P414" s="187"/>
      <c r="Q414" s="41" t="s">
        <v>5</v>
      </c>
      <c r="R414" s="32"/>
      <c r="S414" s="28">
        <f>T414+U414</f>
        <v>0</v>
      </c>
      <c r="T414" s="28">
        <v>0</v>
      </c>
      <c r="U414" s="28">
        <v>0</v>
      </c>
      <c r="V414" s="29">
        <f>X414</f>
        <v>0</v>
      </c>
      <c r="W414" s="28">
        <v>0</v>
      </c>
      <c r="X414" s="28">
        <v>0</v>
      </c>
      <c r="Y414" s="8">
        <f t="shared" si="252"/>
        <v>0</v>
      </c>
      <c r="Z414" s="8">
        <f t="shared" si="252"/>
        <v>0</v>
      </c>
      <c r="AA414" s="8">
        <f>O414+U414-X414+W414</f>
        <v>0</v>
      </c>
      <c r="AB414" s="76"/>
      <c r="AC414" s="76"/>
      <c r="AD414" s="21"/>
    </row>
    <row r="415" spans="1:30" ht="15.6" x14ac:dyDescent="0.25">
      <c r="A415" s="129"/>
      <c r="B415" s="101"/>
      <c r="C415" s="145"/>
      <c r="D415" s="145"/>
      <c r="E415" s="106"/>
      <c r="F415" s="210"/>
      <c r="G415" s="154"/>
      <c r="H415" s="106"/>
      <c r="I415" s="145"/>
      <c r="J415" s="213"/>
      <c r="K415" s="221"/>
      <c r="L415" s="221"/>
      <c r="M415" s="8">
        <f>N415+O415</f>
        <v>0</v>
      </c>
      <c r="N415" s="8">
        <v>0</v>
      </c>
      <c r="O415" s="8">
        <v>0</v>
      </c>
      <c r="P415" s="187"/>
      <c r="Q415" s="41" t="s">
        <v>6</v>
      </c>
      <c r="R415" s="32"/>
      <c r="S415" s="28">
        <f>T415+U415</f>
        <v>0</v>
      </c>
      <c r="T415" s="28">
        <v>0</v>
      </c>
      <c r="U415" s="28">
        <v>0</v>
      </c>
      <c r="V415" s="29">
        <f>X415</f>
        <v>0</v>
      </c>
      <c r="W415" s="28">
        <v>0</v>
      </c>
      <c r="X415" s="28">
        <v>0</v>
      </c>
      <c r="Y415" s="8">
        <f t="shared" si="252"/>
        <v>0</v>
      </c>
      <c r="Z415" s="8">
        <f t="shared" si="252"/>
        <v>0</v>
      </c>
      <c r="AA415" s="8">
        <f>O415+U415-X415+W415</f>
        <v>0</v>
      </c>
      <c r="AB415" s="76"/>
      <c r="AC415" s="76"/>
      <c r="AD415" s="21"/>
    </row>
    <row r="416" spans="1:30" ht="15.6" x14ac:dyDescent="0.25">
      <c r="A416" s="129"/>
      <c r="B416" s="101"/>
      <c r="C416" s="145"/>
      <c r="D416" s="145"/>
      <c r="E416" s="106"/>
      <c r="F416" s="210"/>
      <c r="G416" s="154"/>
      <c r="H416" s="106"/>
      <c r="I416" s="145"/>
      <c r="J416" s="213"/>
      <c r="K416" s="222"/>
      <c r="L416" s="222"/>
      <c r="M416" s="8">
        <f>N416+O416</f>
        <v>0</v>
      </c>
      <c r="N416" s="8">
        <v>0</v>
      </c>
      <c r="O416" s="8">
        <v>0</v>
      </c>
      <c r="P416" s="187"/>
      <c r="Q416" s="41" t="s">
        <v>7</v>
      </c>
      <c r="R416" s="32"/>
      <c r="S416" s="28">
        <f>T416+U416</f>
        <v>0</v>
      </c>
      <c r="T416" s="28">
        <v>0</v>
      </c>
      <c r="U416" s="28">
        <v>0</v>
      </c>
      <c r="V416" s="29">
        <f>X416</f>
        <v>0</v>
      </c>
      <c r="W416" s="28">
        <v>0</v>
      </c>
      <c r="X416" s="28">
        <v>0</v>
      </c>
      <c r="Y416" s="8">
        <f t="shared" si="252"/>
        <v>0</v>
      </c>
      <c r="Z416" s="8">
        <f t="shared" si="252"/>
        <v>0</v>
      </c>
      <c r="AA416" s="8">
        <f>O416+U416-X416+W416</f>
        <v>0</v>
      </c>
      <c r="AB416" s="76"/>
      <c r="AC416" s="76"/>
      <c r="AD416" s="21"/>
    </row>
    <row r="417" spans="1:30" ht="15.6" x14ac:dyDescent="0.25">
      <c r="A417" s="129"/>
      <c r="B417" s="102"/>
      <c r="C417" s="146"/>
      <c r="D417" s="146"/>
      <c r="E417" s="107"/>
      <c r="F417" s="211"/>
      <c r="G417" s="155"/>
      <c r="H417" s="107"/>
      <c r="I417" s="146"/>
      <c r="J417" s="214"/>
      <c r="K417" s="79"/>
      <c r="L417" s="79"/>
      <c r="M417" s="117"/>
      <c r="N417" s="118"/>
      <c r="O417" s="119"/>
      <c r="P417" s="188"/>
      <c r="Q417" s="33" t="s">
        <v>3</v>
      </c>
      <c r="R417" s="46">
        <f>R416</f>
        <v>0</v>
      </c>
      <c r="S417" s="30">
        <f t="shared" ref="S417:X417" si="253">SUM(S413:S416)</f>
        <v>0</v>
      </c>
      <c r="T417" s="30">
        <f t="shared" si="253"/>
        <v>0</v>
      </c>
      <c r="U417" s="30">
        <f t="shared" si="253"/>
        <v>0</v>
      </c>
      <c r="V417" s="30">
        <f t="shared" si="253"/>
        <v>3634.72</v>
      </c>
      <c r="W417" s="30">
        <f t="shared" si="253"/>
        <v>609.9</v>
      </c>
      <c r="X417" s="30">
        <f t="shared" si="253"/>
        <v>3634.72</v>
      </c>
      <c r="Y417" s="120"/>
      <c r="Z417" s="121"/>
      <c r="AA417" s="122"/>
      <c r="AB417" s="76"/>
      <c r="AC417" s="76"/>
      <c r="AD417" s="21"/>
    </row>
    <row r="418" spans="1:30" ht="15.75" customHeight="1" x14ac:dyDescent="0.25">
      <c r="A418" s="129">
        <v>12</v>
      </c>
      <c r="B418" s="100" t="s">
        <v>166</v>
      </c>
      <c r="C418" s="144" t="s">
        <v>453</v>
      </c>
      <c r="D418" s="144"/>
      <c r="E418" s="103" t="s">
        <v>59</v>
      </c>
      <c r="F418" s="209"/>
      <c r="G418" s="153" t="s">
        <v>454</v>
      </c>
      <c r="H418" s="103" t="s">
        <v>84</v>
      </c>
      <c r="I418" s="144"/>
      <c r="J418" s="212"/>
      <c r="K418" s="220">
        <v>45191</v>
      </c>
      <c r="L418" s="220">
        <v>45504</v>
      </c>
      <c r="M418" s="9">
        <f>N418+O418</f>
        <v>243.96</v>
      </c>
      <c r="N418" s="8">
        <v>0</v>
      </c>
      <c r="O418" s="8">
        <v>243.96</v>
      </c>
      <c r="P418" s="186" t="s">
        <v>95</v>
      </c>
      <c r="Q418" s="41" t="s">
        <v>4</v>
      </c>
      <c r="R418" s="31"/>
      <c r="S418" s="28">
        <f>T418+U418</f>
        <v>0</v>
      </c>
      <c r="T418" s="28">
        <v>0</v>
      </c>
      <c r="U418" s="28">
        <v>0</v>
      </c>
      <c r="V418" s="29">
        <f>X418</f>
        <v>243.96</v>
      </c>
      <c r="W418" s="28">
        <v>0</v>
      </c>
      <c r="X418" s="28">
        <v>243.96</v>
      </c>
      <c r="Y418" s="8">
        <f t="shared" ref="Y418:Z421" si="254">M418+S418-V418</f>
        <v>0</v>
      </c>
      <c r="Z418" s="8">
        <f t="shared" si="254"/>
        <v>0</v>
      </c>
      <c r="AA418" s="8">
        <f>O418+U418-X418+W418</f>
        <v>0</v>
      </c>
      <c r="AB418" s="76" t="s">
        <v>112</v>
      </c>
      <c r="AC418" s="76"/>
      <c r="AD418" s="21"/>
    </row>
    <row r="419" spans="1:30" ht="15.6" x14ac:dyDescent="0.25">
      <c r="A419" s="129"/>
      <c r="B419" s="101"/>
      <c r="C419" s="145"/>
      <c r="D419" s="145"/>
      <c r="E419" s="106"/>
      <c r="F419" s="210"/>
      <c r="G419" s="154"/>
      <c r="H419" s="106"/>
      <c r="I419" s="145"/>
      <c r="J419" s="213"/>
      <c r="K419" s="221"/>
      <c r="L419" s="221"/>
      <c r="M419" s="8">
        <f>N419+O419</f>
        <v>0</v>
      </c>
      <c r="N419" s="8">
        <v>0</v>
      </c>
      <c r="O419" s="8">
        <v>0</v>
      </c>
      <c r="P419" s="187"/>
      <c r="Q419" s="41" t="s">
        <v>5</v>
      </c>
      <c r="R419" s="32"/>
      <c r="S419" s="28">
        <f>T419+U419</f>
        <v>0</v>
      </c>
      <c r="T419" s="28">
        <v>0</v>
      </c>
      <c r="U419" s="28">
        <v>0</v>
      </c>
      <c r="V419" s="29">
        <f>X419</f>
        <v>0</v>
      </c>
      <c r="W419" s="28">
        <v>0</v>
      </c>
      <c r="X419" s="28">
        <v>0</v>
      </c>
      <c r="Y419" s="8">
        <f t="shared" si="254"/>
        <v>0</v>
      </c>
      <c r="Z419" s="8">
        <f t="shared" si="254"/>
        <v>0</v>
      </c>
      <c r="AA419" s="8">
        <f>O419+U419-X419+W419</f>
        <v>0</v>
      </c>
      <c r="AB419" s="76"/>
      <c r="AC419" s="76"/>
      <c r="AD419" s="21"/>
    </row>
    <row r="420" spans="1:30" ht="15.6" x14ac:dyDescent="0.25">
      <c r="A420" s="129"/>
      <c r="B420" s="101"/>
      <c r="C420" s="145"/>
      <c r="D420" s="145"/>
      <c r="E420" s="106"/>
      <c r="F420" s="210"/>
      <c r="G420" s="154"/>
      <c r="H420" s="106"/>
      <c r="I420" s="145"/>
      <c r="J420" s="213"/>
      <c r="K420" s="221"/>
      <c r="L420" s="221"/>
      <c r="M420" s="8">
        <f>N420+O420</f>
        <v>0</v>
      </c>
      <c r="N420" s="8">
        <v>0</v>
      </c>
      <c r="O420" s="8">
        <v>0</v>
      </c>
      <c r="P420" s="187"/>
      <c r="Q420" s="41" t="s">
        <v>6</v>
      </c>
      <c r="R420" s="32"/>
      <c r="S420" s="28">
        <f>T420+U420</f>
        <v>0</v>
      </c>
      <c r="T420" s="28">
        <v>0</v>
      </c>
      <c r="U420" s="28">
        <v>0</v>
      </c>
      <c r="V420" s="29">
        <f>X420</f>
        <v>0</v>
      </c>
      <c r="W420" s="28">
        <v>0</v>
      </c>
      <c r="X420" s="28">
        <v>0</v>
      </c>
      <c r="Y420" s="8">
        <f t="shared" si="254"/>
        <v>0</v>
      </c>
      <c r="Z420" s="8">
        <f t="shared" si="254"/>
        <v>0</v>
      </c>
      <c r="AA420" s="8">
        <f>O420+U420-X420+W420</f>
        <v>0</v>
      </c>
      <c r="AB420" s="76"/>
      <c r="AC420" s="76"/>
      <c r="AD420" s="21"/>
    </row>
    <row r="421" spans="1:30" ht="15.6" x14ac:dyDescent="0.25">
      <c r="A421" s="129"/>
      <c r="B421" s="101"/>
      <c r="C421" s="145"/>
      <c r="D421" s="145"/>
      <c r="E421" s="106"/>
      <c r="F421" s="210"/>
      <c r="G421" s="154"/>
      <c r="H421" s="106"/>
      <c r="I421" s="145"/>
      <c r="J421" s="213"/>
      <c r="K421" s="222"/>
      <c r="L421" s="222"/>
      <c r="M421" s="8">
        <f>N421+O421</f>
        <v>0</v>
      </c>
      <c r="N421" s="8">
        <v>0</v>
      </c>
      <c r="O421" s="8">
        <v>0</v>
      </c>
      <c r="P421" s="187"/>
      <c r="Q421" s="41" t="s">
        <v>7</v>
      </c>
      <c r="R421" s="32"/>
      <c r="S421" s="28">
        <f>T421+U421</f>
        <v>0</v>
      </c>
      <c r="T421" s="28">
        <v>0</v>
      </c>
      <c r="U421" s="28">
        <v>0</v>
      </c>
      <c r="V421" s="29">
        <f>X421</f>
        <v>0</v>
      </c>
      <c r="W421" s="28">
        <v>0</v>
      </c>
      <c r="X421" s="28">
        <v>0</v>
      </c>
      <c r="Y421" s="7">
        <f t="shared" si="254"/>
        <v>0</v>
      </c>
      <c r="Z421" s="7">
        <f t="shared" si="254"/>
        <v>0</v>
      </c>
      <c r="AA421" s="7">
        <f>O421+U421-X421+W421</f>
        <v>0</v>
      </c>
      <c r="AB421" s="76"/>
      <c r="AC421" s="76"/>
      <c r="AD421" s="21"/>
    </row>
    <row r="422" spans="1:30" ht="15.6" x14ac:dyDescent="0.25">
      <c r="A422" s="129"/>
      <c r="B422" s="102"/>
      <c r="C422" s="146"/>
      <c r="D422" s="146"/>
      <c r="E422" s="107"/>
      <c r="F422" s="211"/>
      <c r="G422" s="155"/>
      <c r="H422" s="107"/>
      <c r="I422" s="146"/>
      <c r="J422" s="214"/>
      <c r="K422" s="79"/>
      <c r="L422" s="79"/>
      <c r="M422" s="117"/>
      <c r="N422" s="118"/>
      <c r="O422" s="119"/>
      <c r="P422" s="188"/>
      <c r="Q422" s="33" t="s">
        <v>3</v>
      </c>
      <c r="R422" s="46">
        <f>R421</f>
        <v>0</v>
      </c>
      <c r="S422" s="30">
        <f t="shared" ref="S422:X422" si="255">SUM(S418:S421)</f>
        <v>0</v>
      </c>
      <c r="T422" s="30">
        <f t="shared" si="255"/>
        <v>0</v>
      </c>
      <c r="U422" s="30">
        <f t="shared" si="255"/>
        <v>0</v>
      </c>
      <c r="V422" s="30">
        <f t="shared" si="255"/>
        <v>243.96</v>
      </c>
      <c r="W422" s="30">
        <f t="shared" si="255"/>
        <v>0</v>
      </c>
      <c r="X422" s="30">
        <f t="shared" si="255"/>
        <v>243.96</v>
      </c>
      <c r="Y422" s="120"/>
      <c r="Z422" s="121"/>
      <c r="AA422" s="122"/>
      <c r="AB422" s="76"/>
      <c r="AC422" s="76"/>
      <c r="AD422" s="21"/>
    </row>
    <row r="423" spans="1:30" ht="15.75" customHeight="1" x14ac:dyDescent="0.25">
      <c r="A423" s="129">
        <v>13</v>
      </c>
      <c r="B423" s="100" t="s">
        <v>166</v>
      </c>
      <c r="C423" s="144" t="s">
        <v>374</v>
      </c>
      <c r="D423" s="144"/>
      <c r="E423" s="103" t="s">
        <v>59</v>
      </c>
      <c r="F423" s="209"/>
      <c r="G423" s="153" t="s">
        <v>375</v>
      </c>
      <c r="H423" s="103" t="s">
        <v>84</v>
      </c>
      <c r="I423" s="144"/>
      <c r="J423" s="212"/>
      <c r="K423" s="220">
        <v>45404</v>
      </c>
      <c r="L423" s="220">
        <v>45737</v>
      </c>
      <c r="M423" s="9">
        <f>N423+O423</f>
        <v>2439.6</v>
      </c>
      <c r="N423" s="8">
        <v>1219.8</v>
      </c>
      <c r="O423" s="8">
        <v>1219.8</v>
      </c>
      <c r="P423" s="186" t="s">
        <v>95</v>
      </c>
      <c r="Q423" s="41" t="s">
        <v>4</v>
      </c>
      <c r="R423" s="31"/>
      <c r="S423" s="28">
        <f>T423+U423</f>
        <v>2439.6</v>
      </c>
      <c r="T423" s="28">
        <v>1219.8</v>
      </c>
      <c r="U423" s="28">
        <v>1219.8</v>
      </c>
      <c r="V423" s="29">
        <f>X423</f>
        <v>4879.2</v>
      </c>
      <c r="W423" s="28">
        <v>1219.8</v>
      </c>
      <c r="X423" s="28">
        <v>4879.2</v>
      </c>
      <c r="Y423" s="8">
        <f t="shared" ref="Y423:Y426" si="256">M423+S423-V423</f>
        <v>0</v>
      </c>
      <c r="Z423" s="8">
        <f t="shared" ref="Z423:Z426" si="257">N423+T423-W423</f>
        <v>1219.8</v>
      </c>
      <c r="AA423" s="8">
        <f>O423+U423-X423+W423</f>
        <v>-1219.8</v>
      </c>
      <c r="AB423" s="76" t="s">
        <v>112</v>
      </c>
      <c r="AC423" s="76"/>
      <c r="AD423" s="21"/>
    </row>
    <row r="424" spans="1:30" ht="15.6" x14ac:dyDescent="0.25">
      <c r="A424" s="129"/>
      <c r="B424" s="101"/>
      <c r="C424" s="145"/>
      <c r="D424" s="145"/>
      <c r="E424" s="106"/>
      <c r="F424" s="210"/>
      <c r="G424" s="154"/>
      <c r="H424" s="106"/>
      <c r="I424" s="145"/>
      <c r="J424" s="213"/>
      <c r="K424" s="221"/>
      <c r="L424" s="221"/>
      <c r="M424" s="8">
        <f>N424+O424</f>
        <v>0</v>
      </c>
      <c r="N424" s="8">
        <v>0</v>
      </c>
      <c r="O424" s="8">
        <v>0</v>
      </c>
      <c r="P424" s="187"/>
      <c r="Q424" s="41" t="s">
        <v>5</v>
      </c>
      <c r="R424" s="32"/>
      <c r="S424" s="28">
        <f>T424+U424</f>
        <v>7318.8</v>
      </c>
      <c r="T424" s="28">
        <v>3659.4</v>
      </c>
      <c r="U424" s="28">
        <v>3659.4</v>
      </c>
      <c r="V424" s="29">
        <f>X424</f>
        <v>7318.8</v>
      </c>
      <c r="W424" s="28">
        <v>2439.6</v>
      </c>
      <c r="X424" s="28">
        <v>7318.8</v>
      </c>
      <c r="Y424" s="8">
        <f t="shared" si="256"/>
        <v>0</v>
      </c>
      <c r="Z424" s="8">
        <f t="shared" si="257"/>
        <v>1219.8000000000002</v>
      </c>
      <c r="AA424" s="8">
        <f>O424+U424-X424+W424</f>
        <v>-1219.8000000000002</v>
      </c>
      <c r="AB424" s="76"/>
      <c r="AC424" s="76"/>
      <c r="AD424" s="21"/>
    </row>
    <row r="425" spans="1:30" ht="15.6" x14ac:dyDescent="0.25">
      <c r="A425" s="129"/>
      <c r="B425" s="101"/>
      <c r="C425" s="145"/>
      <c r="D425" s="145"/>
      <c r="E425" s="106"/>
      <c r="F425" s="210"/>
      <c r="G425" s="154"/>
      <c r="H425" s="106"/>
      <c r="I425" s="145"/>
      <c r="J425" s="213"/>
      <c r="K425" s="221"/>
      <c r="L425" s="221"/>
      <c r="M425" s="8">
        <f>N425+O425</f>
        <v>0</v>
      </c>
      <c r="N425" s="8">
        <v>0</v>
      </c>
      <c r="O425" s="8">
        <v>0</v>
      </c>
      <c r="P425" s="187"/>
      <c r="Q425" s="41" t="s">
        <v>6</v>
      </c>
      <c r="R425" s="32"/>
      <c r="S425" s="28">
        <f>T425+U425</f>
        <v>0</v>
      </c>
      <c r="T425" s="28">
        <v>0</v>
      </c>
      <c r="U425" s="28">
        <v>0</v>
      </c>
      <c r="V425" s="29">
        <f>X425</f>
        <v>0</v>
      </c>
      <c r="W425" s="28">
        <v>0</v>
      </c>
      <c r="X425" s="28">
        <v>0</v>
      </c>
      <c r="Y425" s="8">
        <f t="shared" si="256"/>
        <v>0</v>
      </c>
      <c r="Z425" s="8">
        <f t="shared" si="257"/>
        <v>0</v>
      </c>
      <c r="AA425" s="8">
        <f>O425+U425-X425+W425</f>
        <v>0</v>
      </c>
      <c r="AB425" s="76"/>
      <c r="AC425" s="76"/>
      <c r="AD425" s="21"/>
    </row>
    <row r="426" spans="1:30" ht="15.6" x14ac:dyDescent="0.25">
      <c r="A426" s="129"/>
      <c r="B426" s="101"/>
      <c r="C426" s="145"/>
      <c r="D426" s="145"/>
      <c r="E426" s="106"/>
      <c r="F426" s="210"/>
      <c r="G426" s="154"/>
      <c r="H426" s="106"/>
      <c r="I426" s="145"/>
      <c r="J426" s="213"/>
      <c r="K426" s="222"/>
      <c r="L426" s="222"/>
      <c r="M426" s="8">
        <f>N426+O426</f>
        <v>0</v>
      </c>
      <c r="N426" s="8">
        <v>0</v>
      </c>
      <c r="O426" s="8">
        <v>0</v>
      </c>
      <c r="P426" s="187"/>
      <c r="Q426" s="41" t="s">
        <v>7</v>
      </c>
      <c r="R426" s="32"/>
      <c r="S426" s="28">
        <f>T426+U426</f>
        <v>0</v>
      </c>
      <c r="T426" s="28">
        <v>0</v>
      </c>
      <c r="U426" s="28">
        <v>0</v>
      </c>
      <c r="V426" s="29">
        <f>X426</f>
        <v>0</v>
      </c>
      <c r="W426" s="28">
        <v>0</v>
      </c>
      <c r="X426" s="28">
        <v>0</v>
      </c>
      <c r="Y426" s="7">
        <f t="shared" si="256"/>
        <v>0</v>
      </c>
      <c r="Z426" s="7">
        <f t="shared" si="257"/>
        <v>0</v>
      </c>
      <c r="AA426" s="7">
        <f>O426+U426-X426+W426</f>
        <v>0</v>
      </c>
      <c r="AB426" s="76"/>
      <c r="AC426" s="76"/>
      <c r="AD426" s="21"/>
    </row>
    <row r="427" spans="1:30" ht="15.6" x14ac:dyDescent="0.25">
      <c r="A427" s="129"/>
      <c r="B427" s="102"/>
      <c r="C427" s="146"/>
      <c r="D427" s="146"/>
      <c r="E427" s="107"/>
      <c r="F427" s="211"/>
      <c r="G427" s="155"/>
      <c r="H427" s="107"/>
      <c r="I427" s="146"/>
      <c r="J427" s="214"/>
      <c r="K427" s="79"/>
      <c r="L427" s="79"/>
      <c r="M427" s="117"/>
      <c r="N427" s="118"/>
      <c r="O427" s="119"/>
      <c r="P427" s="188"/>
      <c r="Q427" s="33" t="s">
        <v>3</v>
      </c>
      <c r="R427" s="46">
        <f>R426</f>
        <v>0</v>
      </c>
      <c r="S427" s="30">
        <f t="shared" ref="S427:X427" si="258">SUM(S423:S426)</f>
        <v>9758.4</v>
      </c>
      <c r="T427" s="30">
        <f t="shared" si="258"/>
        <v>4879.2</v>
      </c>
      <c r="U427" s="30">
        <f t="shared" si="258"/>
        <v>4879.2</v>
      </c>
      <c r="V427" s="30">
        <f t="shared" si="258"/>
        <v>12198</v>
      </c>
      <c r="W427" s="30">
        <f t="shared" si="258"/>
        <v>3659.3999999999996</v>
      </c>
      <c r="X427" s="30">
        <f t="shared" si="258"/>
        <v>12198</v>
      </c>
      <c r="Y427" s="120"/>
      <c r="Z427" s="121"/>
      <c r="AA427" s="122"/>
      <c r="AB427" s="76"/>
      <c r="AC427" s="76"/>
      <c r="AD427" s="21"/>
    </row>
    <row r="428" spans="1:30" ht="15.75" customHeight="1" x14ac:dyDescent="0.25">
      <c r="A428" s="129">
        <v>14</v>
      </c>
      <c r="B428" s="100" t="s">
        <v>166</v>
      </c>
      <c r="C428" s="144" t="s">
        <v>390</v>
      </c>
      <c r="D428" s="144"/>
      <c r="E428" s="103" t="s">
        <v>59</v>
      </c>
      <c r="F428" s="209"/>
      <c r="G428" s="153" t="s">
        <v>391</v>
      </c>
      <c r="H428" s="103" t="s">
        <v>84</v>
      </c>
      <c r="I428" s="144"/>
      <c r="J428" s="212"/>
      <c r="K428" s="35"/>
      <c r="L428" s="35"/>
      <c r="M428" s="9">
        <f>N428+O428</f>
        <v>3659.4</v>
      </c>
      <c r="N428" s="8">
        <v>609.9</v>
      </c>
      <c r="O428" s="8">
        <v>3049.5</v>
      </c>
      <c r="P428" s="186" t="s">
        <v>95</v>
      </c>
      <c r="Q428" s="41" t="s">
        <v>4</v>
      </c>
      <c r="R428" s="31"/>
      <c r="S428" s="28">
        <f>T428+U428</f>
        <v>1219.8</v>
      </c>
      <c r="T428" s="28">
        <v>609.9</v>
      </c>
      <c r="U428" s="28">
        <v>609.9</v>
      </c>
      <c r="V428" s="29">
        <f>X428</f>
        <v>4879.2</v>
      </c>
      <c r="W428" s="28">
        <v>609.9</v>
      </c>
      <c r="X428" s="28">
        <v>4879.2</v>
      </c>
      <c r="Y428" s="8">
        <f t="shared" ref="Y428:Y431" si="259">M428+S428-V428</f>
        <v>0</v>
      </c>
      <c r="Z428" s="8">
        <f t="shared" ref="Z428:Z431" si="260">N428+T428-W428</f>
        <v>609.9</v>
      </c>
      <c r="AA428" s="8">
        <f>O428+U428-X428+W428</f>
        <v>-609.89999999999975</v>
      </c>
      <c r="AB428" s="76" t="s">
        <v>112</v>
      </c>
      <c r="AC428" s="76"/>
      <c r="AD428" s="21"/>
    </row>
    <row r="429" spans="1:30" ht="15.6" x14ac:dyDescent="0.25">
      <c r="A429" s="129"/>
      <c r="B429" s="101"/>
      <c r="C429" s="145"/>
      <c r="D429" s="145"/>
      <c r="E429" s="106"/>
      <c r="F429" s="210"/>
      <c r="G429" s="154"/>
      <c r="H429" s="106"/>
      <c r="I429" s="145"/>
      <c r="J429" s="213"/>
      <c r="K429" s="39"/>
      <c r="L429" s="39"/>
      <c r="M429" s="8">
        <f>N429+O429</f>
        <v>0</v>
      </c>
      <c r="N429" s="8">
        <v>0</v>
      </c>
      <c r="O429" s="8">
        <v>0</v>
      </c>
      <c r="P429" s="187"/>
      <c r="Q429" s="41" t="s">
        <v>5</v>
      </c>
      <c r="R429" s="32"/>
      <c r="S429" s="28">
        <f>T429+U429</f>
        <v>3659.4</v>
      </c>
      <c r="T429" s="28">
        <v>1829.7</v>
      </c>
      <c r="U429" s="28">
        <v>1829.7</v>
      </c>
      <c r="V429" s="29">
        <f>X429</f>
        <v>3659.4</v>
      </c>
      <c r="W429" s="28">
        <v>1219.8</v>
      </c>
      <c r="X429" s="28">
        <v>3659.4</v>
      </c>
      <c r="Y429" s="8">
        <f t="shared" si="259"/>
        <v>0</v>
      </c>
      <c r="Z429" s="8">
        <f t="shared" si="260"/>
        <v>609.90000000000009</v>
      </c>
      <c r="AA429" s="8">
        <f>O429+U429-X429+W429</f>
        <v>-609.90000000000009</v>
      </c>
      <c r="AB429" s="76"/>
      <c r="AC429" s="76"/>
      <c r="AD429" s="21"/>
    </row>
    <row r="430" spans="1:30" ht="15.6" x14ac:dyDescent="0.25">
      <c r="A430" s="129"/>
      <c r="B430" s="101"/>
      <c r="C430" s="145"/>
      <c r="D430" s="145"/>
      <c r="E430" s="106"/>
      <c r="F430" s="210"/>
      <c r="G430" s="154"/>
      <c r="H430" s="106"/>
      <c r="I430" s="145"/>
      <c r="J430" s="213"/>
      <c r="K430" s="39"/>
      <c r="L430" s="39"/>
      <c r="M430" s="8">
        <f>N430+O430</f>
        <v>0</v>
      </c>
      <c r="N430" s="8">
        <v>0</v>
      </c>
      <c r="O430" s="8">
        <v>0</v>
      </c>
      <c r="P430" s="187"/>
      <c r="Q430" s="41" t="s">
        <v>6</v>
      </c>
      <c r="R430" s="32"/>
      <c r="S430" s="28">
        <f>T430+U430</f>
        <v>0</v>
      </c>
      <c r="T430" s="28">
        <v>0</v>
      </c>
      <c r="U430" s="28">
        <v>0</v>
      </c>
      <c r="V430" s="29">
        <f>X430</f>
        <v>0</v>
      </c>
      <c r="W430" s="28">
        <v>0</v>
      </c>
      <c r="X430" s="28">
        <v>0</v>
      </c>
      <c r="Y430" s="8">
        <f t="shared" si="259"/>
        <v>0</v>
      </c>
      <c r="Z430" s="8">
        <f t="shared" si="260"/>
        <v>0</v>
      </c>
      <c r="AA430" s="8">
        <f>O430+U430-X430+W430</f>
        <v>0</v>
      </c>
      <c r="AB430" s="76"/>
      <c r="AC430" s="76"/>
      <c r="AD430" s="21"/>
    </row>
    <row r="431" spans="1:30" ht="15.6" x14ac:dyDescent="0.25">
      <c r="A431" s="129"/>
      <c r="B431" s="101"/>
      <c r="C431" s="145"/>
      <c r="D431" s="145"/>
      <c r="E431" s="106"/>
      <c r="F431" s="210"/>
      <c r="G431" s="154"/>
      <c r="H431" s="106"/>
      <c r="I431" s="145"/>
      <c r="J431" s="213"/>
      <c r="K431" s="39">
        <v>45505</v>
      </c>
      <c r="L431" s="39">
        <v>45838</v>
      </c>
      <c r="M431" s="8">
        <f>N431+O431</f>
        <v>0</v>
      </c>
      <c r="N431" s="8">
        <v>0</v>
      </c>
      <c r="O431" s="8">
        <v>0</v>
      </c>
      <c r="P431" s="187"/>
      <c r="Q431" s="41" t="s">
        <v>7</v>
      </c>
      <c r="R431" s="32"/>
      <c r="S431" s="28">
        <f>T431+U431</f>
        <v>0</v>
      </c>
      <c r="T431" s="28">
        <v>0</v>
      </c>
      <c r="U431" s="28">
        <v>0</v>
      </c>
      <c r="V431" s="29">
        <f>X431</f>
        <v>0</v>
      </c>
      <c r="W431" s="28">
        <v>0</v>
      </c>
      <c r="X431" s="28">
        <v>0</v>
      </c>
      <c r="Y431" s="7">
        <f t="shared" si="259"/>
        <v>0</v>
      </c>
      <c r="Z431" s="7">
        <f t="shared" si="260"/>
        <v>0</v>
      </c>
      <c r="AA431" s="7">
        <f>O431+U431-X431+W431</f>
        <v>0</v>
      </c>
      <c r="AB431" s="76"/>
      <c r="AC431" s="76"/>
      <c r="AD431" s="21"/>
    </row>
    <row r="432" spans="1:30" ht="15.6" x14ac:dyDescent="0.25">
      <c r="A432" s="129"/>
      <c r="B432" s="102"/>
      <c r="C432" s="146"/>
      <c r="D432" s="146"/>
      <c r="E432" s="107"/>
      <c r="F432" s="211"/>
      <c r="G432" s="155"/>
      <c r="H432" s="107"/>
      <c r="I432" s="146"/>
      <c r="J432" s="214"/>
      <c r="K432" s="39"/>
      <c r="L432" s="39"/>
      <c r="M432" s="117"/>
      <c r="N432" s="118"/>
      <c r="O432" s="119"/>
      <c r="P432" s="188"/>
      <c r="Q432" s="33" t="s">
        <v>3</v>
      </c>
      <c r="R432" s="46">
        <f>R431</f>
        <v>0</v>
      </c>
      <c r="S432" s="30">
        <f t="shared" ref="S432:X432" si="261">SUM(S428:S431)</f>
        <v>4879.2</v>
      </c>
      <c r="T432" s="30">
        <f t="shared" si="261"/>
        <v>2439.6</v>
      </c>
      <c r="U432" s="30">
        <f t="shared" si="261"/>
        <v>2439.6</v>
      </c>
      <c r="V432" s="30">
        <f t="shared" si="261"/>
        <v>8538.6</v>
      </c>
      <c r="W432" s="30">
        <f t="shared" si="261"/>
        <v>1829.6999999999998</v>
      </c>
      <c r="X432" s="30">
        <f t="shared" si="261"/>
        <v>8538.6</v>
      </c>
      <c r="Y432" s="120"/>
      <c r="Z432" s="121"/>
      <c r="AA432" s="122"/>
      <c r="AB432" s="76"/>
      <c r="AC432" s="76"/>
      <c r="AD432" s="21"/>
    </row>
    <row r="433" spans="1:30" ht="15.75" customHeight="1" x14ac:dyDescent="0.25">
      <c r="A433" s="129">
        <v>15</v>
      </c>
      <c r="B433" s="100" t="s">
        <v>166</v>
      </c>
      <c r="C433" s="144" t="s">
        <v>411</v>
      </c>
      <c r="D433" s="144"/>
      <c r="E433" s="103" t="s">
        <v>59</v>
      </c>
      <c r="F433" s="209"/>
      <c r="G433" s="153" t="s">
        <v>412</v>
      </c>
      <c r="H433" s="103" t="s">
        <v>84</v>
      </c>
      <c r="I433" s="144"/>
      <c r="J433" s="212"/>
      <c r="K433" s="35"/>
      <c r="L433" s="35"/>
      <c r="M433" s="9">
        <f>N433+O433</f>
        <v>1731.34</v>
      </c>
      <c r="N433" s="8">
        <v>865.67</v>
      </c>
      <c r="O433" s="8">
        <v>865.67</v>
      </c>
      <c r="P433" s="186" t="s">
        <v>95</v>
      </c>
      <c r="Q433" s="83" t="s">
        <v>4</v>
      </c>
      <c r="R433" s="31"/>
      <c r="S433" s="28">
        <f>T433+U433</f>
        <v>1219.8</v>
      </c>
      <c r="T433" s="28">
        <v>609.9</v>
      </c>
      <c r="U433" s="28">
        <v>609.9</v>
      </c>
      <c r="V433" s="29">
        <f>X433</f>
        <v>2951.14</v>
      </c>
      <c r="W433" s="28">
        <v>865.67</v>
      </c>
      <c r="X433" s="28">
        <v>2951.14</v>
      </c>
      <c r="Y433" s="8">
        <f t="shared" ref="Y433:Y436" si="262">M433+S433-V433</f>
        <v>0</v>
      </c>
      <c r="Z433" s="8">
        <f t="shared" ref="Z433:Z436" si="263">N433+T433-W433</f>
        <v>609.9</v>
      </c>
      <c r="AA433" s="8">
        <f>O433+U433-X433+W433</f>
        <v>-609.9</v>
      </c>
      <c r="AB433" s="76" t="s">
        <v>112</v>
      </c>
      <c r="AC433" s="76"/>
      <c r="AD433" s="21"/>
    </row>
    <row r="434" spans="1:30" ht="15.6" x14ac:dyDescent="0.25">
      <c r="A434" s="129"/>
      <c r="B434" s="101"/>
      <c r="C434" s="145"/>
      <c r="D434" s="145"/>
      <c r="E434" s="106"/>
      <c r="F434" s="210"/>
      <c r="G434" s="154"/>
      <c r="H434" s="106"/>
      <c r="I434" s="145"/>
      <c r="J434" s="213"/>
      <c r="K434" s="39"/>
      <c r="L434" s="39"/>
      <c r="M434" s="8">
        <f>N434+O434</f>
        <v>0</v>
      </c>
      <c r="N434" s="8">
        <v>0</v>
      </c>
      <c r="O434" s="8">
        <v>0</v>
      </c>
      <c r="P434" s="187"/>
      <c r="Q434" s="83" t="s">
        <v>5</v>
      </c>
      <c r="R434" s="32"/>
      <c r="S434" s="28">
        <f>T434+U434</f>
        <v>7318.8</v>
      </c>
      <c r="T434" s="28">
        <v>3659.4</v>
      </c>
      <c r="U434" s="28">
        <v>3659.4</v>
      </c>
      <c r="V434" s="29">
        <f>X434</f>
        <v>7318.8</v>
      </c>
      <c r="W434" s="28">
        <v>1829.7</v>
      </c>
      <c r="X434" s="28">
        <v>7318.8</v>
      </c>
      <c r="Y434" s="8">
        <f t="shared" si="262"/>
        <v>0</v>
      </c>
      <c r="Z434" s="8">
        <f t="shared" si="263"/>
        <v>1829.7</v>
      </c>
      <c r="AA434" s="8">
        <f>O434+U434-X434+W434</f>
        <v>-1829.7</v>
      </c>
      <c r="AB434" s="76"/>
      <c r="AC434" s="76"/>
      <c r="AD434" s="21"/>
    </row>
    <row r="435" spans="1:30" ht="15.6" x14ac:dyDescent="0.25">
      <c r="A435" s="129"/>
      <c r="B435" s="101"/>
      <c r="C435" s="145"/>
      <c r="D435" s="145"/>
      <c r="E435" s="106"/>
      <c r="F435" s="210"/>
      <c r="G435" s="154"/>
      <c r="H435" s="106"/>
      <c r="I435" s="145"/>
      <c r="J435" s="213"/>
      <c r="K435" s="39"/>
      <c r="L435" s="39"/>
      <c r="M435" s="8">
        <f>N435+O435</f>
        <v>0</v>
      </c>
      <c r="N435" s="8">
        <v>0</v>
      </c>
      <c r="O435" s="8">
        <v>0</v>
      </c>
      <c r="P435" s="187"/>
      <c r="Q435" s="83" t="s">
        <v>6</v>
      </c>
      <c r="R435" s="32"/>
      <c r="S435" s="28">
        <f>T435+U435</f>
        <v>0</v>
      </c>
      <c r="T435" s="28">
        <v>0</v>
      </c>
      <c r="U435" s="28">
        <v>0</v>
      </c>
      <c r="V435" s="29">
        <f>X435</f>
        <v>0</v>
      </c>
      <c r="W435" s="28">
        <v>0</v>
      </c>
      <c r="X435" s="28">
        <v>0</v>
      </c>
      <c r="Y435" s="8">
        <f t="shared" si="262"/>
        <v>0</v>
      </c>
      <c r="Z435" s="8">
        <f t="shared" si="263"/>
        <v>0</v>
      </c>
      <c r="AA435" s="8">
        <f>O435+U435-X435+W435</f>
        <v>0</v>
      </c>
      <c r="AB435" s="76"/>
      <c r="AC435" s="76"/>
      <c r="AD435" s="21"/>
    </row>
    <row r="436" spans="1:30" ht="15.6" x14ac:dyDescent="0.25">
      <c r="A436" s="129"/>
      <c r="B436" s="101"/>
      <c r="C436" s="145"/>
      <c r="D436" s="145"/>
      <c r="E436" s="106"/>
      <c r="F436" s="210"/>
      <c r="G436" s="154"/>
      <c r="H436" s="106"/>
      <c r="I436" s="145"/>
      <c r="J436" s="213"/>
      <c r="K436" s="39">
        <v>45636</v>
      </c>
      <c r="L436" s="39">
        <v>45970</v>
      </c>
      <c r="M436" s="8">
        <f>N436+O436</f>
        <v>0</v>
      </c>
      <c r="N436" s="8">
        <v>0</v>
      </c>
      <c r="O436" s="8">
        <v>0</v>
      </c>
      <c r="P436" s="187"/>
      <c r="Q436" s="83" t="s">
        <v>7</v>
      </c>
      <c r="R436" s="32"/>
      <c r="S436" s="28">
        <f>T436+U436</f>
        <v>0</v>
      </c>
      <c r="T436" s="28">
        <v>0</v>
      </c>
      <c r="U436" s="28">
        <v>0</v>
      </c>
      <c r="V436" s="29">
        <f>X436</f>
        <v>0</v>
      </c>
      <c r="W436" s="28">
        <v>0</v>
      </c>
      <c r="X436" s="28">
        <v>0</v>
      </c>
      <c r="Y436" s="7">
        <f t="shared" si="262"/>
        <v>0</v>
      </c>
      <c r="Z436" s="7">
        <f t="shared" si="263"/>
        <v>0</v>
      </c>
      <c r="AA436" s="7">
        <f>O436+U436-X436+W436</f>
        <v>0</v>
      </c>
      <c r="AB436" s="76"/>
      <c r="AC436" s="76"/>
      <c r="AD436" s="21"/>
    </row>
    <row r="437" spans="1:30" ht="15.6" x14ac:dyDescent="0.25">
      <c r="A437" s="129"/>
      <c r="B437" s="102"/>
      <c r="C437" s="146"/>
      <c r="D437" s="146"/>
      <c r="E437" s="107"/>
      <c r="F437" s="211"/>
      <c r="G437" s="155"/>
      <c r="H437" s="107"/>
      <c r="I437" s="146"/>
      <c r="J437" s="214"/>
      <c r="K437" s="39"/>
      <c r="L437" s="39"/>
      <c r="M437" s="117"/>
      <c r="N437" s="118"/>
      <c r="O437" s="119"/>
      <c r="P437" s="188"/>
      <c r="Q437" s="33" t="s">
        <v>3</v>
      </c>
      <c r="R437" s="84">
        <f>R436</f>
        <v>0</v>
      </c>
      <c r="S437" s="30">
        <f t="shared" ref="S437:X437" si="264">SUM(S433:S436)</f>
        <v>8538.6</v>
      </c>
      <c r="T437" s="30">
        <f t="shared" si="264"/>
        <v>4269.3</v>
      </c>
      <c r="U437" s="30">
        <f t="shared" si="264"/>
        <v>4269.3</v>
      </c>
      <c r="V437" s="30">
        <f t="shared" si="264"/>
        <v>10269.94</v>
      </c>
      <c r="W437" s="30">
        <f t="shared" si="264"/>
        <v>2695.37</v>
      </c>
      <c r="X437" s="30">
        <f t="shared" si="264"/>
        <v>10269.94</v>
      </c>
      <c r="Y437" s="120"/>
      <c r="Z437" s="121"/>
      <c r="AA437" s="122"/>
      <c r="AB437" s="76"/>
      <c r="AC437" s="76"/>
      <c r="AD437" s="21"/>
    </row>
    <row r="438" spans="1:30" ht="15.6" x14ac:dyDescent="0.25">
      <c r="A438" s="129">
        <v>16</v>
      </c>
      <c r="B438" s="100" t="s">
        <v>166</v>
      </c>
      <c r="C438" s="144" t="s">
        <v>90</v>
      </c>
      <c r="D438" s="144"/>
      <c r="E438" s="103" t="s">
        <v>59</v>
      </c>
      <c r="F438" s="209"/>
      <c r="G438" s="153" t="s">
        <v>412</v>
      </c>
      <c r="H438" s="103" t="s">
        <v>84</v>
      </c>
      <c r="I438" s="144"/>
      <c r="J438" s="212"/>
      <c r="K438" s="35"/>
      <c r="L438" s="35"/>
      <c r="M438" s="9">
        <f>N438+O438</f>
        <v>0</v>
      </c>
      <c r="N438" s="8">
        <v>0</v>
      </c>
      <c r="O438" s="8">
        <v>0</v>
      </c>
      <c r="P438" s="186" t="s">
        <v>95</v>
      </c>
      <c r="Q438" s="91" t="s">
        <v>4</v>
      </c>
      <c r="R438" s="31"/>
      <c r="S438" s="28">
        <f>T438+U438</f>
        <v>0</v>
      </c>
      <c r="T438" s="28">
        <v>0</v>
      </c>
      <c r="U438" s="28">
        <v>0</v>
      </c>
      <c r="V438" s="29">
        <f>X438</f>
        <v>0</v>
      </c>
      <c r="W438" s="28">
        <v>0</v>
      </c>
      <c r="X438" s="28">
        <v>0</v>
      </c>
      <c r="Y438" s="8">
        <f t="shared" ref="Y438:Y441" si="265">M438+S438-V438</f>
        <v>0</v>
      </c>
      <c r="Z438" s="8">
        <f t="shared" ref="Z438:Z441" si="266">N438+T438-W438</f>
        <v>0</v>
      </c>
      <c r="AA438" s="8">
        <f>O438+U438-X438+W438</f>
        <v>0</v>
      </c>
      <c r="AB438" s="76" t="s">
        <v>112</v>
      </c>
      <c r="AC438" s="76"/>
      <c r="AD438" s="21"/>
    </row>
    <row r="439" spans="1:30" ht="15.6" x14ac:dyDescent="0.25">
      <c r="A439" s="129"/>
      <c r="B439" s="101"/>
      <c r="C439" s="145"/>
      <c r="D439" s="145"/>
      <c r="E439" s="106"/>
      <c r="F439" s="210"/>
      <c r="G439" s="154"/>
      <c r="H439" s="106"/>
      <c r="I439" s="145"/>
      <c r="J439" s="213"/>
      <c r="K439" s="39"/>
      <c r="L439" s="39"/>
      <c r="M439" s="8">
        <f>N439+O439</f>
        <v>0</v>
      </c>
      <c r="N439" s="8">
        <v>0</v>
      </c>
      <c r="O439" s="8">
        <v>0</v>
      </c>
      <c r="P439" s="187"/>
      <c r="Q439" s="91" t="s">
        <v>5</v>
      </c>
      <c r="R439" s="32"/>
      <c r="S439" s="28">
        <f>T439+U439</f>
        <v>4013.54</v>
      </c>
      <c r="T439" s="28">
        <v>2006.77</v>
      </c>
      <c r="U439" s="28">
        <v>2006.77</v>
      </c>
      <c r="V439" s="29">
        <f>X439</f>
        <v>4013.54</v>
      </c>
      <c r="W439" s="28">
        <v>0</v>
      </c>
      <c r="X439" s="28">
        <v>4013.54</v>
      </c>
      <c r="Y439" s="8">
        <f t="shared" si="265"/>
        <v>0</v>
      </c>
      <c r="Z439" s="8">
        <f t="shared" si="266"/>
        <v>2006.77</v>
      </c>
      <c r="AA439" s="8">
        <f>O439+U439-X439+W439</f>
        <v>-2006.77</v>
      </c>
      <c r="AB439" s="76"/>
      <c r="AC439" s="76"/>
      <c r="AD439" s="21"/>
    </row>
    <row r="440" spans="1:30" ht="15.6" x14ac:dyDescent="0.25">
      <c r="A440" s="129"/>
      <c r="B440" s="101"/>
      <c r="C440" s="145"/>
      <c r="D440" s="145"/>
      <c r="E440" s="106"/>
      <c r="F440" s="210"/>
      <c r="G440" s="154"/>
      <c r="H440" s="106"/>
      <c r="I440" s="145"/>
      <c r="J440" s="213"/>
      <c r="K440" s="39"/>
      <c r="L440" s="39"/>
      <c r="M440" s="8">
        <f>N440+O440</f>
        <v>0</v>
      </c>
      <c r="N440" s="8">
        <v>0</v>
      </c>
      <c r="O440" s="8">
        <v>0</v>
      </c>
      <c r="P440" s="187"/>
      <c r="Q440" s="91" t="s">
        <v>6</v>
      </c>
      <c r="R440" s="32"/>
      <c r="S440" s="28">
        <f>T440+U440</f>
        <v>0</v>
      </c>
      <c r="T440" s="28">
        <v>0</v>
      </c>
      <c r="U440" s="28">
        <v>0</v>
      </c>
      <c r="V440" s="29">
        <f>X440</f>
        <v>0</v>
      </c>
      <c r="W440" s="28">
        <v>0</v>
      </c>
      <c r="X440" s="28">
        <v>0</v>
      </c>
      <c r="Y440" s="8">
        <f t="shared" si="265"/>
        <v>0</v>
      </c>
      <c r="Z440" s="8">
        <f t="shared" si="266"/>
        <v>0</v>
      </c>
      <c r="AA440" s="8">
        <f>O440+U440-X440+W440</f>
        <v>0</v>
      </c>
      <c r="AB440" s="76"/>
      <c r="AC440" s="76"/>
      <c r="AD440" s="21"/>
    </row>
    <row r="441" spans="1:30" ht="15.6" x14ac:dyDescent="0.25">
      <c r="A441" s="129"/>
      <c r="B441" s="101"/>
      <c r="C441" s="145"/>
      <c r="D441" s="145"/>
      <c r="E441" s="106"/>
      <c r="F441" s="210"/>
      <c r="G441" s="154"/>
      <c r="H441" s="106"/>
      <c r="I441" s="145"/>
      <c r="J441" s="213"/>
      <c r="K441" s="39">
        <v>45784</v>
      </c>
      <c r="L441" s="39">
        <v>46123</v>
      </c>
      <c r="M441" s="8">
        <f>N441+O441</f>
        <v>0</v>
      </c>
      <c r="N441" s="8">
        <v>0</v>
      </c>
      <c r="O441" s="8">
        <v>0</v>
      </c>
      <c r="P441" s="187"/>
      <c r="Q441" s="91" t="s">
        <v>7</v>
      </c>
      <c r="R441" s="32"/>
      <c r="S441" s="28">
        <f>T441+U441</f>
        <v>0</v>
      </c>
      <c r="T441" s="28">
        <v>0</v>
      </c>
      <c r="U441" s="28">
        <v>0</v>
      </c>
      <c r="V441" s="29">
        <f>X441</f>
        <v>0</v>
      </c>
      <c r="W441" s="28">
        <v>0</v>
      </c>
      <c r="X441" s="28">
        <v>0</v>
      </c>
      <c r="Y441" s="7">
        <f t="shared" si="265"/>
        <v>0</v>
      </c>
      <c r="Z441" s="7">
        <f t="shared" si="266"/>
        <v>0</v>
      </c>
      <c r="AA441" s="7">
        <f>O441+U441-X441+W441</f>
        <v>0</v>
      </c>
      <c r="AB441" s="76"/>
      <c r="AC441" s="76"/>
      <c r="AD441" s="21"/>
    </row>
    <row r="442" spans="1:30" ht="15.6" x14ac:dyDescent="0.25">
      <c r="A442" s="129"/>
      <c r="B442" s="102"/>
      <c r="C442" s="146"/>
      <c r="D442" s="146"/>
      <c r="E442" s="107"/>
      <c r="F442" s="211"/>
      <c r="G442" s="155"/>
      <c r="H442" s="107"/>
      <c r="I442" s="146"/>
      <c r="J442" s="214"/>
      <c r="K442" s="39"/>
      <c r="L442" s="39"/>
      <c r="M442" s="117"/>
      <c r="N442" s="118"/>
      <c r="O442" s="119"/>
      <c r="P442" s="188"/>
      <c r="Q442" s="33" t="s">
        <v>3</v>
      </c>
      <c r="R442" s="92">
        <f>R441</f>
        <v>0</v>
      </c>
      <c r="S442" s="30">
        <f t="shared" ref="S442:X442" si="267">SUM(S438:S441)</f>
        <v>4013.54</v>
      </c>
      <c r="T442" s="30">
        <f t="shared" si="267"/>
        <v>2006.77</v>
      </c>
      <c r="U442" s="30">
        <f t="shared" si="267"/>
        <v>2006.77</v>
      </c>
      <c r="V442" s="30">
        <f t="shared" si="267"/>
        <v>4013.54</v>
      </c>
      <c r="W442" s="30">
        <f t="shared" si="267"/>
        <v>0</v>
      </c>
      <c r="X442" s="30">
        <f t="shared" si="267"/>
        <v>4013.54</v>
      </c>
      <c r="Y442" s="120"/>
      <c r="Z442" s="121"/>
      <c r="AA442" s="122"/>
      <c r="AB442" s="76"/>
      <c r="AC442" s="76"/>
      <c r="AD442" s="21"/>
    </row>
    <row r="443" spans="1:30" ht="15.6" x14ac:dyDescent="0.25">
      <c r="A443" s="216" t="s">
        <v>280</v>
      </c>
      <c r="B443" s="172" t="s">
        <v>175</v>
      </c>
      <c r="C443" s="173"/>
      <c r="D443" s="173"/>
      <c r="E443" s="173"/>
      <c r="F443" s="173"/>
      <c r="G443" s="173"/>
      <c r="H443" s="173"/>
      <c r="I443" s="173"/>
      <c r="J443" s="173"/>
      <c r="K443" s="173"/>
      <c r="L443" s="174"/>
      <c r="M443" s="7">
        <f>N443+O443</f>
        <v>14576.16</v>
      </c>
      <c r="N443" s="30">
        <f>N448+N453+N458+N463+N468+N473+N478+N483+N488+N493+N498+N503+N508+N513+N518+N523+N538+N528+N533+N543+N548+N553+N558+N563+N568+N573+N578+N583+N588+N593+N598</f>
        <v>0</v>
      </c>
      <c r="O443" s="30">
        <f>O448+O453+O458+O463+O468+O473+O478+O483+O488+O493+O498+O503+O508+O513+O518+O523+O538+O528+O533+O543+O548+O553+O558+O563+O568+O573+O578+O583+O588+O593+O598</f>
        <v>14576.16</v>
      </c>
      <c r="P443" s="163"/>
      <c r="Q443" s="48" t="s">
        <v>4</v>
      </c>
      <c r="R443" s="11"/>
      <c r="S443" s="30">
        <f t="shared" ref="S443:S451" si="268">T443+U443</f>
        <v>474182.02</v>
      </c>
      <c r="T443" s="30">
        <f>T448+T453++T458+T463+T468+T473+T478+T483+T488+T493+T498+T503+T508+T513+T518+T523+T538+T528+T533+T543+T548+T553+T558+T563+T568+T573+T578+T583+T588+T593+T598+T603+T608+T613+T618</f>
        <v>237091.29</v>
      </c>
      <c r="U443" s="30">
        <f>U448+U453++U458+U463+U468+U473+U478+U483+U488+U493+U498+U503+U508+U513+U518+U523+U538+U528+U533+U543+U548+U553+U558+U563+U568+U573+U578+U583+U588+U593+U598+U603+U608+U613+U618</f>
        <v>237090.73</v>
      </c>
      <c r="V443" s="50">
        <f>X443</f>
        <v>481670.20000000007</v>
      </c>
      <c r="W443" s="30">
        <f>W448+W453+W458+W463+W468+W473+W478+W483+W488+W493+W498+W503+W508+W513+W518+W523+W538+W528+W533+W543+W548+W553+W558+W563+W568+W573+W578+W583+W588+W593+W598+W603+W608+W613+W618</f>
        <v>157751.03</v>
      </c>
      <c r="X443" s="30">
        <f>X448+X453+X458+X463+X468+X473+X478+X483+X488+X493+X498+X503+X508+X513+X518+X523+X538+X528+X533+X543+X548+X553+X558+X563+X568+X573+X578+X583+X588+X593+X598+X603+X608+X613+X618</f>
        <v>481670.20000000007</v>
      </c>
      <c r="Y443" s="7">
        <f t="shared" ref="Y443:Y446" si="269">M443+S443-V443</f>
        <v>7087.9799999999232</v>
      </c>
      <c r="Z443" s="7">
        <f>N443+T443-W443</f>
        <v>79340.260000000009</v>
      </c>
      <c r="AA443" s="7">
        <f>O443+U443-X443+W443</f>
        <v>-72252.280000000057</v>
      </c>
      <c r="AB443" s="44"/>
      <c r="AC443" s="44"/>
      <c r="AD443" s="19"/>
    </row>
    <row r="444" spans="1:30" ht="15.6" x14ac:dyDescent="0.25">
      <c r="A444" s="217"/>
      <c r="B444" s="175"/>
      <c r="C444" s="176"/>
      <c r="D444" s="176"/>
      <c r="E444" s="176"/>
      <c r="F444" s="176"/>
      <c r="G444" s="176"/>
      <c r="H444" s="176"/>
      <c r="I444" s="176"/>
      <c r="J444" s="176"/>
      <c r="K444" s="176"/>
      <c r="L444" s="177"/>
      <c r="M444" s="7">
        <f>N444+O444</f>
        <v>4213.6300000000047</v>
      </c>
      <c r="N444" s="30">
        <f t="shared" ref="N444:O446" si="270">N449+N454+N459+N464+N469+N474+N479+N484+N489+N494+N499+N504+N509+N514+N519+N524+N539+N529+N534+N544+N549+N554+N559+N564+N569+N574+N579+N584+N589+N594+N599</f>
        <v>76843.789999999994</v>
      </c>
      <c r="O444" s="30">
        <f t="shared" si="270"/>
        <v>-72630.159999999989</v>
      </c>
      <c r="P444" s="164"/>
      <c r="Q444" s="48" t="s">
        <v>5</v>
      </c>
      <c r="R444" s="11"/>
      <c r="S444" s="30">
        <f t="shared" si="268"/>
        <v>456666.58999999997</v>
      </c>
      <c r="T444" s="30">
        <f t="shared" ref="T444:U446" si="271">T449+T454++T459+T464+T469+T474+T479+T484+T489+T494+T499+T504+T509+T514+T519+T524+T539+T529+T534+T544+T549+T554+T559+T564+T569+T574+T579+T584+T589+T594+T599+T604+T609+T614+T619</f>
        <v>228333.52</v>
      </c>
      <c r="U444" s="30">
        <f t="shared" si="271"/>
        <v>228333.07</v>
      </c>
      <c r="V444" s="50">
        <f>X444</f>
        <v>463756.23</v>
      </c>
      <c r="W444" s="30">
        <f t="shared" ref="W444:X446" si="272">W449+W454+W459+W464+W469+W474+W479+W484+W489+W494+W499+W504+W509+W514+W519+W524+W539+W529+W534+W544+W549+W554+W559+W564+W569+W574+W579+W584+W589+W594+W599+W604+W609+W614+W619</f>
        <v>307673.81</v>
      </c>
      <c r="X444" s="30">
        <f t="shared" si="272"/>
        <v>463756.23</v>
      </c>
      <c r="Y444" s="7">
        <f t="shared" si="269"/>
        <v>-2876.0100000000093</v>
      </c>
      <c r="Z444" s="7">
        <f t="shared" ref="Z444:Z446" si="273">N444+T444-W444</f>
        <v>-2496.5</v>
      </c>
      <c r="AA444" s="7">
        <f t="shared" ref="AA444:AA446" si="274">O444+U444-X444+W444</f>
        <v>-379.50999999995111</v>
      </c>
      <c r="AB444" s="44"/>
      <c r="AC444" s="44"/>
      <c r="AD444" s="19"/>
    </row>
    <row r="445" spans="1:30" ht="15.6" x14ac:dyDescent="0.25">
      <c r="A445" s="217"/>
      <c r="B445" s="175"/>
      <c r="C445" s="176"/>
      <c r="D445" s="176"/>
      <c r="E445" s="176"/>
      <c r="F445" s="176"/>
      <c r="G445" s="176"/>
      <c r="H445" s="176"/>
      <c r="I445" s="176"/>
      <c r="J445" s="176"/>
      <c r="K445" s="176"/>
      <c r="L445" s="177"/>
      <c r="M445" s="7">
        <f>N445+O445</f>
        <v>-2876.0200000000041</v>
      </c>
      <c r="N445" s="30">
        <f t="shared" si="270"/>
        <v>53570.909999999996</v>
      </c>
      <c r="O445" s="30">
        <f t="shared" si="270"/>
        <v>-56446.93</v>
      </c>
      <c r="P445" s="164"/>
      <c r="Q445" s="48" t="s">
        <v>6</v>
      </c>
      <c r="R445" s="11"/>
      <c r="S445" s="30">
        <f t="shared" si="268"/>
        <v>0</v>
      </c>
      <c r="T445" s="30">
        <f t="shared" si="271"/>
        <v>0</v>
      </c>
      <c r="U445" s="30">
        <f t="shared" si="271"/>
        <v>0</v>
      </c>
      <c r="V445" s="50">
        <f>X445</f>
        <v>0</v>
      </c>
      <c r="W445" s="30">
        <f t="shared" si="272"/>
        <v>0</v>
      </c>
      <c r="X445" s="30">
        <f t="shared" si="272"/>
        <v>0</v>
      </c>
      <c r="Y445" s="7">
        <f t="shared" si="269"/>
        <v>-2876.0200000000041</v>
      </c>
      <c r="Z445" s="7">
        <f t="shared" si="273"/>
        <v>53570.909999999996</v>
      </c>
      <c r="AA445" s="7">
        <f t="shared" si="274"/>
        <v>-56446.93</v>
      </c>
      <c r="AB445" s="44"/>
      <c r="AC445" s="44"/>
      <c r="AD445" s="19"/>
    </row>
    <row r="446" spans="1:30" ht="15.6" x14ac:dyDescent="0.25">
      <c r="A446" s="217"/>
      <c r="B446" s="175"/>
      <c r="C446" s="176"/>
      <c r="D446" s="176"/>
      <c r="E446" s="176"/>
      <c r="F446" s="176"/>
      <c r="G446" s="176"/>
      <c r="H446" s="176"/>
      <c r="I446" s="176"/>
      <c r="J446" s="176"/>
      <c r="K446" s="176"/>
      <c r="L446" s="177"/>
      <c r="M446" s="7">
        <f>N446+O446</f>
        <v>-2876.0200000000041</v>
      </c>
      <c r="N446" s="30">
        <f t="shared" si="270"/>
        <v>53570.909999999996</v>
      </c>
      <c r="O446" s="30">
        <f t="shared" si="270"/>
        <v>-56446.93</v>
      </c>
      <c r="P446" s="164"/>
      <c r="Q446" s="48" t="s">
        <v>7</v>
      </c>
      <c r="R446" s="11"/>
      <c r="S446" s="30">
        <f t="shared" si="268"/>
        <v>0</v>
      </c>
      <c r="T446" s="30">
        <f t="shared" si="271"/>
        <v>0</v>
      </c>
      <c r="U446" s="30">
        <f t="shared" si="271"/>
        <v>0</v>
      </c>
      <c r="V446" s="50">
        <f>X446</f>
        <v>0</v>
      </c>
      <c r="W446" s="30">
        <f t="shared" si="272"/>
        <v>0</v>
      </c>
      <c r="X446" s="30">
        <f t="shared" si="272"/>
        <v>0</v>
      </c>
      <c r="Y446" s="7">
        <f t="shared" si="269"/>
        <v>-2876.0200000000041</v>
      </c>
      <c r="Z446" s="7">
        <f t="shared" si="273"/>
        <v>53570.909999999996</v>
      </c>
      <c r="AA446" s="7">
        <f t="shared" si="274"/>
        <v>-56446.93</v>
      </c>
      <c r="AB446" s="44"/>
      <c r="AC446" s="44"/>
      <c r="AD446" s="19"/>
    </row>
    <row r="447" spans="1:30" ht="15.6" x14ac:dyDescent="0.25">
      <c r="A447" s="218"/>
      <c r="B447" s="178"/>
      <c r="C447" s="179"/>
      <c r="D447" s="179"/>
      <c r="E447" s="179"/>
      <c r="F447" s="179"/>
      <c r="G447" s="179"/>
      <c r="H447" s="179"/>
      <c r="I447" s="179"/>
      <c r="J447" s="179"/>
      <c r="K447" s="179"/>
      <c r="L447" s="180"/>
      <c r="M447" s="183"/>
      <c r="N447" s="184"/>
      <c r="O447" s="185"/>
      <c r="P447" s="165"/>
      <c r="Q447" s="48" t="s">
        <v>144</v>
      </c>
      <c r="R447" s="11"/>
      <c r="S447" s="30">
        <f t="shared" si="268"/>
        <v>930848.6100000001</v>
      </c>
      <c r="T447" s="30">
        <f>SUM(T443:T446)</f>
        <v>465424.81</v>
      </c>
      <c r="U447" s="30">
        <f>SUM(U443:U446)</f>
        <v>465423.80000000005</v>
      </c>
      <c r="V447" s="30">
        <f>SUM(V443:V446)</f>
        <v>945426.43</v>
      </c>
      <c r="W447" s="30">
        <f>SUM(W443:W446)</f>
        <v>465424.83999999997</v>
      </c>
      <c r="X447" s="30">
        <f>SUM(X443:X446)</f>
        <v>945426.43</v>
      </c>
      <c r="Y447" s="246"/>
      <c r="Z447" s="247"/>
      <c r="AA447" s="248"/>
      <c r="AB447" s="44"/>
      <c r="AC447" s="44"/>
      <c r="AD447" s="19"/>
    </row>
    <row r="448" spans="1:30" ht="15.6" x14ac:dyDescent="0.25">
      <c r="A448" s="144">
        <v>1</v>
      </c>
      <c r="B448" s="100" t="s">
        <v>176</v>
      </c>
      <c r="C448" s="144" t="s">
        <v>329</v>
      </c>
      <c r="D448" s="103" t="s">
        <v>330</v>
      </c>
      <c r="E448" s="103" t="s">
        <v>59</v>
      </c>
      <c r="F448" s="108"/>
      <c r="G448" s="153" t="s">
        <v>413</v>
      </c>
      <c r="H448" s="103" t="s">
        <v>331</v>
      </c>
      <c r="I448" s="108">
        <v>42.7</v>
      </c>
      <c r="J448" s="108">
        <v>16.18</v>
      </c>
      <c r="K448" s="160">
        <v>45627</v>
      </c>
      <c r="L448" s="160">
        <v>47422</v>
      </c>
      <c r="M448" s="9">
        <f>N448+O448</f>
        <v>0</v>
      </c>
      <c r="N448" s="8"/>
      <c r="O448" s="8">
        <v>0</v>
      </c>
      <c r="P448" s="186" t="s">
        <v>178</v>
      </c>
      <c r="Q448" s="41" t="s">
        <v>4</v>
      </c>
      <c r="R448" s="31"/>
      <c r="S448" s="28">
        <f t="shared" si="268"/>
        <v>2072.91</v>
      </c>
      <c r="T448" s="28">
        <v>1036.47</v>
      </c>
      <c r="U448" s="28">
        <v>1036.44</v>
      </c>
      <c r="V448" s="29">
        <f>X448</f>
        <v>2072.91</v>
      </c>
      <c r="W448" s="28">
        <v>690.98</v>
      </c>
      <c r="X448" s="28">
        <v>2072.91</v>
      </c>
      <c r="Y448" s="8">
        <f t="shared" ref="Y448:Z451" si="275">M448+S448-V448</f>
        <v>0</v>
      </c>
      <c r="Z448" s="8">
        <f t="shared" si="275"/>
        <v>345.49</v>
      </c>
      <c r="AA448" s="8">
        <f>O448+U448-X448+W448</f>
        <v>-345.48999999999978</v>
      </c>
      <c r="AB448" s="76"/>
      <c r="AC448" s="76"/>
      <c r="AD448" s="21"/>
    </row>
    <row r="449" spans="1:30" ht="15.6" x14ac:dyDescent="0.25">
      <c r="A449" s="145"/>
      <c r="B449" s="101"/>
      <c r="C449" s="145"/>
      <c r="D449" s="106"/>
      <c r="E449" s="106"/>
      <c r="F449" s="109"/>
      <c r="G449" s="154"/>
      <c r="H449" s="106"/>
      <c r="I449" s="109"/>
      <c r="J449" s="109"/>
      <c r="K449" s="161"/>
      <c r="L449" s="161"/>
      <c r="M449" s="8">
        <f>N449+O449</f>
        <v>0</v>
      </c>
      <c r="N449" s="8">
        <v>345.49</v>
      </c>
      <c r="O449" s="8">
        <v>-345.49</v>
      </c>
      <c r="P449" s="187"/>
      <c r="Q449" s="41" t="s">
        <v>5</v>
      </c>
      <c r="R449" s="32"/>
      <c r="S449" s="28">
        <f t="shared" si="268"/>
        <v>2072.91</v>
      </c>
      <c r="T449" s="28">
        <v>1036.47</v>
      </c>
      <c r="U449" s="28">
        <v>1036.44</v>
      </c>
      <c r="V449" s="29">
        <f>X449</f>
        <v>2072.91</v>
      </c>
      <c r="W449" s="28">
        <v>1381.96</v>
      </c>
      <c r="X449" s="28">
        <v>2072.91</v>
      </c>
      <c r="Y449" s="8">
        <f t="shared" si="275"/>
        <v>0</v>
      </c>
      <c r="Z449" s="8">
        <f t="shared" si="275"/>
        <v>0</v>
      </c>
      <c r="AA449" s="8">
        <f>O449+U449-X449+W449</f>
        <v>0</v>
      </c>
      <c r="AB449" s="76"/>
      <c r="AC449" s="76"/>
      <c r="AD449" s="21"/>
    </row>
    <row r="450" spans="1:30" ht="15.6" x14ac:dyDescent="0.25">
      <c r="A450" s="145"/>
      <c r="B450" s="101"/>
      <c r="C450" s="145"/>
      <c r="D450" s="106"/>
      <c r="E450" s="106"/>
      <c r="F450" s="109"/>
      <c r="G450" s="154"/>
      <c r="H450" s="106"/>
      <c r="I450" s="109"/>
      <c r="J450" s="109"/>
      <c r="K450" s="161"/>
      <c r="L450" s="161"/>
      <c r="M450" s="8">
        <f>N450+O450</f>
        <v>0</v>
      </c>
      <c r="N450" s="8">
        <v>345.49</v>
      </c>
      <c r="O450" s="8">
        <v>-345.49</v>
      </c>
      <c r="P450" s="187"/>
      <c r="Q450" s="41" t="s">
        <v>6</v>
      </c>
      <c r="R450" s="32"/>
      <c r="S450" s="28">
        <f t="shared" si="268"/>
        <v>0</v>
      </c>
      <c r="T450" s="28">
        <v>0</v>
      </c>
      <c r="U450" s="28">
        <v>0</v>
      </c>
      <c r="V450" s="29">
        <f>X450</f>
        <v>0</v>
      </c>
      <c r="W450" s="28">
        <v>0</v>
      </c>
      <c r="X450" s="28">
        <v>0</v>
      </c>
      <c r="Y450" s="8">
        <f t="shared" si="275"/>
        <v>0</v>
      </c>
      <c r="Z450" s="8">
        <f t="shared" si="275"/>
        <v>345.49</v>
      </c>
      <c r="AA450" s="8">
        <f>O450+U450-X450+W450</f>
        <v>-345.49</v>
      </c>
      <c r="AB450" s="76"/>
      <c r="AC450" s="76"/>
      <c r="AD450" s="21"/>
    </row>
    <row r="451" spans="1:30" ht="15.6" x14ac:dyDescent="0.25">
      <c r="A451" s="145"/>
      <c r="B451" s="101"/>
      <c r="C451" s="145"/>
      <c r="D451" s="106"/>
      <c r="E451" s="106"/>
      <c r="F451" s="109"/>
      <c r="G451" s="154"/>
      <c r="H451" s="106"/>
      <c r="I451" s="109"/>
      <c r="J451" s="109"/>
      <c r="K451" s="161"/>
      <c r="L451" s="161"/>
      <c r="M451" s="8">
        <f>N451+O451</f>
        <v>0</v>
      </c>
      <c r="N451" s="8">
        <v>345.49</v>
      </c>
      <c r="O451" s="8">
        <v>-345.49</v>
      </c>
      <c r="P451" s="187"/>
      <c r="Q451" s="41" t="s">
        <v>7</v>
      </c>
      <c r="R451" s="32"/>
      <c r="S451" s="28">
        <f t="shared" si="268"/>
        <v>0</v>
      </c>
      <c r="T451" s="28">
        <v>0</v>
      </c>
      <c r="U451" s="28">
        <v>0</v>
      </c>
      <c r="V451" s="29">
        <f>X451</f>
        <v>0</v>
      </c>
      <c r="W451" s="28">
        <v>0</v>
      </c>
      <c r="X451" s="28">
        <v>0</v>
      </c>
      <c r="Y451" s="7">
        <f t="shared" si="275"/>
        <v>0</v>
      </c>
      <c r="Z451" s="7">
        <f t="shared" si="275"/>
        <v>345.49</v>
      </c>
      <c r="AA451" s="7">
        <f>O451+U451-X451+W451</f>
        <v>-345.49</v>
      </c>
      <c r="AB451" s="76"/>
      <c r="AC451" s="76"/>
      <c r="AD451" s="21"/>
    </row>
    <row r="452" spans="1:30" ht="15.6" x14ac:dyDescent="0.25">
      <c r="A452" s="146"/>
      <c r="B452" s="102"/>
      <c r="C452" s="146"/>
      <c r="D452" s="107"/>
      <c r="E452" s="107"/>
      <c r="F452" s="110"/>
      <c r="G452" s="155"/>
      <c r="H452" s="107"/>
      <c r="I452" s="110"/>
      <c r="J452" s="110"/>
      <c r="K452" s="162"/>
      <c r="L452" s="162"/>
      <c r="M452" s="117"/>
      <c r="N452" s="118"/>
      <c r="O452" s="119"/>
      <c r="P452" s="188"/>
      <c r="Q452" s="33" t="s">
        <v>3</v>
      </c>
      <c r="R452" s="46">
        <f>R451</f>
        <v>0</v>
      </c>
      <c r="S452" s="30">
        <f t="shared" ref="S452:X452" si="276">SUM(S448:S451)</f>
        <v>4145.82</v>
      </c>
      <c r="T452" s="30">
        <f t="shared" si="276"/>
        <v>2072.94</v>
      </c>
      <c r="U452" s="30">
        <f t="shared" si="276"/>
        <v>2072.88</v>
      </c>
      <c r="V452" s="30">
        <f t="shared" si="276"/>
        <v>4145.82</v>
      </c>
      <c r="W452" s="30">
        <f t="shared" si="276"/>
        <v>2072.94</v>
      </c>
      <c r="X452" s="30">
        <f t="shared" si="276"/>
        <v>4145.82</v>
      </c>
      <c r="Y452" s="120"/>
      <c r="Z452" s="121"/>
      <c r="AA452" s="122"/>
      <c r="AB452" s="76"/>
      <c r="AC452" s="76"/>
      <c r="AD452" s="21"/>
    </row>
    <row r="453" spans="1:30" ht="15.6" x14ac:dyDescent="0.25">
      <c r="A453" s="129">
        <v>2</v>
      </c>
      <c r="B453" s="138" t="s">
        <v>176</v>
      </c>
      <c r="C453" s="129" t="s">
        <v>179</v>
      </c>
      <c r="D453" s="103" t="s">
        <v>308</v>
      </c>
      <c r="E453" s="98" t="s">
        <v>310</v>
      </c>
      <c r="F453" s="108"/>
      <c r="G453" s="150" t="s">
        <v>180</v>
      </c>
      <c r="H453" s="98" t="s">
        <v>181</v>
      </c>
      <c r="I453" s="140">
        <v>382.6</v>
      </c>
      <c r="J453" s="108">
        <v>21.75</v>
      </c>
      <c r="K453" s="199" t="s">
        <v>309</v>
      </c>
      <c r="L453" s="254">
        <v>46904</v>
      </c>
      <c r="M453" s="9">
        <f>N453+O453</f>
        <v>0</v>
      </c>
      <c r="N453" s="8"/>
      <c r="O453" s="8">
        <v>0</v>
      </c>
      <c r="P453" s="136" t="s">
        <v>178</v>
      </c>
      <c r="Q453" s="41" t="s">
        <v>4</v>
      </c>
      <c r="R453" s="31"/>
      <c r="S453" s="28">
        <f>T453+U453</f>
        <v>24964.68</v>
      </c>
      <c r="T453" s="28">
        <v>12482.34</v>
      </c>
      <c r="U453" s="28">
        <v>12482.34</v>
      </c>
      <c r="V453" s="29">
        <f>X453</f>
        <v>24964.68</v>
      </c>
      <c r="W453" s="28">
        <v>8321.56</v>
      </c>
      <c r="X453" s="28">
        <v>24964.68</v>
      </c>
      <c r="Y453" s="8">
        <f t="shared" ref="Y453:Z456" si="277">M453+S453-V453</f>
        <v>0</v>
      </c>
      <c r="Z453" s="8">
        <f t="shared" si="277"/>
        <v>4160.7800000000007</v>
      </c>
      <c r="AA453" s="8">
        <f>O453+U453-X453+W453</f>
        <v>-4160.7800000000007</v>
      </c>
      <c r="AB453" s="45" t="s">
        <v>112</v>
      </c>
      <c r="AC453" s="45"/>
      <c r="AD453" s="21"/>
    </row>
    <row r="454" spans="1:30" ht="15.6" x14ac:dyDescent="0.25">
      <c r="A454" s="129"/>
      <c r="B454" s="138"/>
      <c r="C454" s="129"/>
      <c r="D454" s="106"/>
      <c r="E454" s="98"/>
      <c r="F454" s="109"/>
      <c r="G454" s="150"/>
      <c r="H454" s="98"/>
      <c r="I454" s="140"/>
      <c r="J454" s="109"/>
      <c r="K454" s="199"/>
      <c r="L454" s="254"/>
      <c r="M454" s="8">
        <f>N454+O454</f>
        <v>0</v>
      </c>
      <c r="N454" s="8">
        <f t="shared" ref="N454:O456" si="278">Z453</f>
        <v>4160.7800000000007</v>
      </c>
      <c r="O454" s="8">
        <f t="shared" si="278"/>
        <v>-4160.7800000000007</v>
      </c>
      <c r="P454" s="137"/>
      <c r="Q454" s="41" t="s">
        <v>5</v>
      </c>
      <c r="R454" s="32"/>
      <c r="S454" s="28">
        <f>T454+U454</f>
        <v>24964.68</v>
      </c>
      <c r="T454" s="28">
        <v>12482.34</v>
      </c>
      <c r="U454" s="28">
        <v>12482.34</v>
      </c>
      <c r="V454" s="29">
        <f>X454</f>
        <v>24964.68</v>
      </c>
      <c r="W454" s="28">
        <v>16643.12</v>
      </c>
      <c r="X454" s="28">
        <v>24964.68</v>
      </c>
      <c r="Y454" s="8">
        <f t="shared" si="277"/>
        <v>0</v>
      </c>
      <c r="Z454" s="8">
        <f t="shared" si="277"/>
        <v>0</v>
      </c>
      <c r="AA454" s="8">
        <f>O454+U454-X454+W454</f>
        <v>0</v>
      </c>
      <c r="AB454" s="45"/>
      <c r="AC454" s="45"/>
      <c r="AD454" s="21"/>
    </row>
    <row r="455" spans="1:30" ht="15.6" x14ac:dyDescent="0.25">
      <c r="A455" s="129"/>
      <c r="B455" s="138"/>
      <c r="C455" s="129"/>
      <c r="D455" s="106"/>
      <c r="E455" s="98"/>
      <c r="F455" s="109"/>
      <c r="G455" s="150"/>
      <c r="H455" s="98"/>
      <c r="I455" s="140"/>
      <c r="J455" s="109"/>
      <c r="K455" s="199"/>
      <c r="L455" s="254"/>
      <c r="M455" s="8">
        <f>N455+O455</f>
        <v>0</v>
      </c>
      <c r="N455" s="8">
        <f t="shared" si="278"/>
        <v>0</v>
      </c>
      <c r="O455" s="8">
        <f t="shared" si="278"/>
        <v>0</v>
      </c>
      <c r="P455" s="137"/>
      <c r="Q455" s="41" t="s">
        <v>6</v>
      </c>
      <c r="R455" s="32"/>
      <c r="S455" s="28">
        <f>T455+U455</f>
        <v>0</v>
      </c>
      <c r="T455" s="28">
        <v>0</v>
      </c>
      <c r="U455" s="28">
        <v>0</v>
      </c>
      <c r="V455" s="29">
        <f>X455</f>
        <v>0</v>
      </c>
      <c r="W455" s="28">
        <v>0</v>
      </c>
      <c r="X455" s="28">
        <v>0</v>
      </c>
      <c r="Y455" s="8">
        <f t="shared" si="277"/>
        <v>0</v>
      </c>
      <c r="Z455" s="8">
        <f>N455+T455-W455</f>
        <v>0</v>
      </c>
      <c r="AA455" s="8">
        <f>O455+U455-X455+W455</f>
        <v>0</v>
      </c>
      <c r="AB455" s="45"/>
      <c r="AC455" s="45"/>
      <c r="AD455" s="21"/>
    </row>
    <row r="456" spans="1:30" ht="15.6" x14ac:dyDescent="0.25">
      <c r="A456" s="129"/>
      <c r="B456" s="138"/>
      <c r="C456" s="129"/>
      <c r="D456" s="106"/>
      <c r="E456" s="98"/>
      <c r="F456" s="109"/>
      <c r="G456" s="150"/>
      <c r="H456" s="98"/>
      <c r="I456" s="140"/>
      <c r="J456" s="109"/>
      <c r="K456" s="199"/>
      <c r="L456" s="254"/>
      <c r="M456" s="8">
        <f>N456+O456</f>
        <v>0</v>
      </c>
      <c r="N456" s="8">
        <f t="shared" si="278"/>
        <v>0</v>
      </c>
      <c r="O456" s="8">
        <f t="shared" si="278"/>
        <v>0</v>
      </c>
      <c r="P456" s="137"/>
      <c r="Q456" s="41" t="s">
        <v>7</v>
      </c>
      <c r="R456" s="32"/>
      <c r="S456" s="28">
        <f>T456+U456</f>
        <v>0</v>
      </c>
      <c r="T456" s="28">
        <v>0</v>
      </c>
      <c r="U456" s="28">
        <v>0</v>
      </c>
      <c r="V456" s="29">
        <f>X456</f>
        <v>0</v>
      </c>
      <c r="W456" s="28">
        <v>0</v>
      </c>
      <c r="X456" s="28">
        <v>0</v>
      </c>
      <c r="Y456" s="7">
        <f>M456+S456-V456</f>
        <v>0</v>
      </c>
      <c r="Z456" s="7">
        <f t="shared" si="277"/>
        <v>0</v>
      </c>
      <c r="AA456" s="7">
        <f>O456+U456-X456+W456</f>
        <v>0</v>
      </c>
      <c r="AB456" s="45"/>
      <c r="AC456" s="45"/>
      <c r="AD456" s="21"/>
    </row>
    <row r="457" spans="1:30" ht="15.6" x14ac:dyDescent="0.25">
      <c r="A457" s="129"/>
      <c r="B457" s="138"/>
      <c r="C457" s="129"/>
      <c r="D457" s="107"/>
      <c r="E457" s="98"/>
      <c r="F457" s="110"/>
      <c r="G457" s="150"/>
      <c r="H457" s="98"/>
      <c r="I457" s="140"/>
      <c r="J457" s="110"/>
      <c r="K457" s="199"/>
      <c r="L457" s="199"/>
      <c r="M457" s="123"/>
      <c r="N457" s="123"/>
      <c r="O457" s="123"/>
      <c r="P457" s="137"/>
      <c r="Q457" s="33" t="s">
        <v>3</v>
      </c>
      <c r="R457" s="46">
        <f>R456</f>
        <v>0</v>
      </c>
      <c r="S457" s="30">
        <f t="shared" ref="S457:X457" si="279">SUM(S453:S456)</f>
        <v>49929.36</v>
      </c>
      <c r="T457" s="30">
        <f t="shared" si="279"/>
        <v>24964.68</v>
      </c>
      <c r="U457" s="30">
        <f t="shared" si="279"/>
        <v>24964.68</v>
      </c>
      <c r="V457" s="30">
        <f t="shared" si="279"/>
        <v>49929.36</v>
      </c>
      <c r="W457" s="30">
        <f t="shared" si="279"/>
        <v>24964.68</v>
      </c>
      <c r="X457" s="30">
        <f t="shared" si="279"/>
        <v>49929.36</v>
      </c>
      <c r="Y457" s="134"/>
      <c r="Z457" s="134"/>
      <c r="AA457" s="134"/>
      <c r="AB457" s="45"/>
      <c r="AC457" s="45"/>
      <c r="AD457" s="21"/>
    </row>
    <row r="458" spans="1:30" ht="15.6" x14ac:dyDescent="0.25">
      <c r="A458" s="129">
        <v>3</v>
      </c>
      <c r="B458" s="138" t="s">
        <v>176</v>
      </c>
      <c r="C458" s="129" t="s">
        <v>186</v>
      </c>
      <c r="D458" s="103" t="s">
        <v>355</v>
      </c>
      <c r="E458" s="98" t="s">
        <v>310</v>
      </c>
      <c r="F458" s="108"/>
      <c r="G458" s="150" t="s">
        <v>187</v>
      </c>
      <c r="H458" s="103" t="s">
        <v>188</v>
      </c>
      <c r="I458" s="140">
        <v>84.4</v>
      </c>
      <c r="J458" s="108">
        <v>20.75</v>
      </c>
      <c r="K458" s="152">
        <v>45444</v>
      </c>
      <c r="L458" s="152">
        <v>47238</v>
      </c>
      <c r="M458" s="9">
        <f>N458+O458</f>
        <v>0</v>
      </c>
      <c r="N458" s="8"/>
      <c r="O458" s="8">
        <v>0</v>
      </c>
      <c r="P458" s="136" t="s">
        <v>178</v>
      </c>
      <c r="Q458" s="41" t="s">
        <v>4</v>
      </c>
      <c r="R458" s="31"/>
      <c r="S458" s="28">
        <f>T458+U458</f>
        <v>5253.93</v>
      </c>
      <c r="T458" s="28">
        <v>2626.98</v>
      </c>
      <c r="U458" s="28">
        <v>2626.95</v>
      </c>
      <c r="V458" s="29">
        <f>X458</f>
        <v>5253.93</v>
      </c>
      <c r="W458" s="28">
        <v>1751.32</v>
      </c>
      <c r="X458" s="28">
        <v>5253.93</v>
      </c>
      <c r="Y458" s="8">
        <f t="shared" ref="Y458:Z461" si="280">M458+S458-V458</f>
        <v>0</v>
      </c>
      <c r="Z458" s="8">
        <f t="shared" si="280"/>
        <v>875.66000000000008</v>
      </c>
      <c r="AA458" s="8">
        <f>O458+U458-X458+W458</f>
        <v>-875.66000000000054</v>
      </c>
      <c r="AB458" s="76" t="s">
        <v>112</v>
      </c>
      <c r="AC458" s="76"/>
      <c r="AD458" s="195"/>
    </row>
    <row r="459" spans="1:30" ht="15.6" x14ac:dyDescent="0.25">
      <c r="A459" s="129"/>
      <c r="B459" s="138"/>
      <c r="C459" s="129"/>
      <c r="D459" s="106"/>
      <c r="E459" s="98"/>
      <c r="F459" s="109"/>
      <c r="G459" s="150"/>
      <c r="H459" s="106"/>
      <c r="I459" s="140"/>
      <c r="J459" s="109"/>
      <c r="K459" s="152"/>
      <c r="L459" s="152"/>
      <c r="M459" s="8">
        <f>N459+O459</f>
        <v>0</v>
      </c>
      <c r="N459" s="8">
        <v>875.66</v>
      </c>
      <c r="O459" s="8">
        <v>-875.66</v>
      </c>
      <c r="P459" s="137"/>
      <c r="Q459" s="41" t="s">
        <v>5</v>
      </c>
      <c r="R459" s="32"/>
      <c r="S459" s="28">
        <f>T459+U459</f>
        <v>5253.93</v>
      </c>
      <c r="T459" s="28">
        <v>2626.98</v>
      </c>
      <c r="U459" s="28">
        <v>2626.95</v>
      </c>
      <c r="V459" s="29">
        <f>X459</f>
        <v>5253.93</v>
      </c>
      <c r="W459" s="28">
        <v>3502.64</v>
      </c>
      <c r="X459" s="28">
        <v>5253.93</v>
      </c>
      <c r="Y459" s="8">
        <f t="shared" si="280"/>
        <v>0</v>
      </c>
      <c r="Z459" s="8">
        <f t="shared" si="280"/>
        <v>0</v>
      </c>
      <c r="AA459" s="8">
        <f>O459+U459-X459+W459</f>
        <v>0</v>
      </c>
      <c r="AB459" s="76"/>
      <c r="AC459" s="76"/>
      <c r="AD459" s="196"/>
    </row>
    <row r="460" spans="1:30" ht="15.6" x14ac:dyDescent="0.25">
      <c r="A460" s="129"/>
      <c r="B460" s="138"/>
      <c r="C460" s="129"/>
      <c r="D460" s="106"/>
      <c r="E460" s="98"/>
      <c r="F460" s="109"/>
      <c r="G460" s="150"/>
      <c r="H460" s="106"/>
      <c r="I460" s="140"/>
      <c r="J460" s="109"/>
      <c r="K460" s="152"/>
      <c r="L460" s="152"/>
      <c r="M460" s="8">
        <f>N460+O460</f>
        <v>0</v>
      </c>
      <c r="N460" s="8">
        <v>875.66</v>
      </c>
      <c r="O460" s="8">
        <v>-875.66</v>
      </c>
      <c r="P460" s="137"/>
      <c r="Q460" s="41" t="s">
        <v>6</v>
      </c>
      <c r="R460" s="32"/>
      <c r="S460" s="28">
        <f>T460+U460</f>
        <v>0</v>
      </c>
      <c r="T460" s="28">
        <v>0</v>
      </c>
      <c r="U460" s="28">
        <v>0</v>
      </c>
      <c r="V460" s="29">
        <f>X460</f>
        <v>0</v>
      </c>
      <c r="W460" s="28">
        <v>0</v>
      </c>
      <c r="X460" s="28">
        <v>0</v>
      </c>
      <c r="Y460" s="8">
        <f t="shared" si="280"/>
        <v>0</v>
      </c>
      <c r="Z460" s="8">
        <f t="shared" si="280"/>
        <v>875.66</v>
      </c>
      <c r="AA460" s="8">
        <f>O460+U460-X460+W460</f>
        <v>-875.66</v>
      </c>
      <c r="AB460" s="76"/>
      <c r="AC460" s="76"/>
      <c r="AD460" s="197"/>
    </row>
    <row r="461" spans="1:30" ht="15.6" x14ac:dyDescent="0.25">
      <c r="A461" s="129"/>
      <c r="B461" s="138"/>
      <c r="C461" s="129"/>
      <c r="D461" s="106"/>
      <c r="E461" s="98"/>
      <c r="F461" s="109"/>
      <c r="G461" s="150"/>
      <c r="H461" s="106"/>
      <c r="I461" s="140"/>
      <c r="J461" s="109"/>
      <c r="K461" s="152"/>
      <c r="L461" s="152"/>
      <c r="M461" s="8">
        <f>N461+O461</f>
        <v>0</v>
      </c>
      <c r="N461" s="8">
        <v>875.66</v>
      </c>
      <c r="O461" s="8">
        <v>-875.66</v>
      </c>
      <c r="P461" s="137"/>
      <c r="Q461" s="41" t="s">
        <v>7</v>
      </c>
      <c r="R461" s="32"/>
      <c r="S461" s="28">
        <f>T461+U461</f>
        <v>0</v>
      </c>
      <c r="T461" s="28">
        <v>0</v>
      </c>
      <c r="U461" s="28">
        <v>0</v>
      </c>
      <c r="V461" s="29">
        <f>X461</f>
        <v>0</v>
      </c>
      <c r="W461" s="28">
        <v>0</v>
      </c>
      <c r="X461" s="28">
        <v>0</v>
      </c>
      <c r="Y461" s="7">
        <f t="shared" si="280"/>
        <v>0</v>
      </c>
      <c r="Z461" s="7">
        <f t="shared" si="280"/>
        <v>875.66</v>
      </c>
      <c r="AA461" s="7">
        <f>O461+U461-X461+W461</f>
        <v>-875.66</v>
      </c>
      <c r="AB461" s="76"/>
      <c r="AC461" s="76"/>
      <c r="AD461" s="21"/>
    </row>
    <row r="462" spans="1:30" ht="15.6" x14ac:dyDescent="0.25">
      <c r="A462" s="129"/>
      <c r="B462" s="138"/>
      <c r="C462" s="129"/>
      <c r="D462" s="107"/>
      <c r="E462" s="98"/>
      <c r="F462" s="110"/>
      <c r="G462" s="150"/>
      <c r="H462" s="107"/>
      <c r="I462" s="140"/>
      <c r="J462" s="110"/>
      <c r="K462" s="152"/>
      <c r="L462" s="152"/>
      <c r="M462" s="123"/>
      <c r="N462" s="123"/>
      <c r="O462" s="123"/>
      <c r="P462" s="137"/>
      <c r="Q462" s="33" t="s">
        <v>3</v>
      </c>
      <c r="R462" s="46">
        <f>R461</f>
        <v>0</v>
      </c>
      <c r="S462" s="30">
        <f t="shared" ref="S462:X462" si="281">SUM(S458:S461)</f>
        <v>10507.86</v>
      </c>
      <c r="T462" s="30">
        <f t="shared" si="281"/>
        <v>5253.96</v>
      </c>
      <c r="U462" s="30">
        <f t="shared" si="281"/>
        <v>5253.9</v>
      </c>
      <c r="V462" s="30">
        <f t="shared" si="281"/>
        <v>10507.86</v>
      </c>
      <c r="W462" s="30">
        <f t="shared" si="281"/>
        <v>5253.96</v>
      </c>
      <c r="X462" s="30">
        <f t="shared" si="281"/>
        <v>10507.86</v>
      </c>
      <c r="Y462" s="134"/>
      <c r="Z462" s="134"/>
      <c r="AA462" s="134"/>
      <c r="AB462" s="76"/>
      <c r="AC462" s="76"/>
      <c r="AD462" s="21"/>
    </row>
    <row r="463" spans="1:30" ht="15.6" x14ac:dyDescent="0.25">
      <c r="A463" s="129">
        <v>4</v>
      </c>
      <c r="B463" s="138" t="s">
        <v>176</v>
      </c>
      <c r="C463" s="129" t="s">
        <v>189</v>
      </c>
      <c r="D463" s="103" t="s">
        <v>311</v>
      </c>
      <c r="E463" s="98" t="s">
        <v>310</v>
      </c>
      <c r="F463" s="108"/>
      <c r="G463" s="150" t="s">
        <v>190</v>
      </c>
      <c r="H463" s="98" t="s">
        <v>185</v>
      </c>
      <c r="I463" s="140">
        <v>176.4</v>
      </c>
      <c r="J463" s="108">
        <v>13.05</v>
      </c>
      <c r="K463" s="152" t="s">
        <v>309</v>
      </c>
      <c r="L463" s="152">
        <v>46904</v>
      </c>
      <c r="M463" s="9">
        <f>N463+O463</f>
        <v>-1</v>
      </c>
      <c r="N463" s="8"/>
      <c r="O463" s="8">
        <v>-1</v>
      </c>
      <c r="P463" s="136" t="s">
        <v>178</v>
      </c>
      <c r="Q463" s="41" t="s">
        <v>4</v>
      </c>
      <c r="R463" s="31"/>
      <c r="S463" s="28">
        <f>T463+U463</f>
        <v>6906.06</v>
      </c>
      <c r="T463" s="28">
        <v>3453.03</v>
      </c>
      <c r="U463" s="28">
        <v>3453.03</v>
      </c>
      <c r="V463" s="29">
        <f>X463</f>
        <v>6906.06</v>
      </c>
      <c r="W463" s="28">
        <v>2302.02</v>
      </c>
      <c r="X463" s="28">
        <v>6906.06</v>
      </c>
      <c r="Y463" s="8">
        <f t="shared" ref="Y463:Z466" si="282">M463+S463-V463</f>
        <v>-1</v>
      </c>
      <c r="Z463" s="8">
        <f t="shared" si="282"/>
        <v>1151.0100000000002</v>
      </c>
      <c r="AA463" s="8">
        <f>O463+U463-X463+W463</f>
        <v>-1152.0100000000002</v>
      </c>
      <c r="AB463" s="76" t="s">
        <v>112</v>
      </c>
      <c r="AC463" s="76"/>
      <c r="AD463" s="21"/>
    </row>
    <row r="464" spans="1:30" ht="15.6" x14ac:dyDescent="0.25">
      <c r="A464" s="129"/>
      <c r="B464" s="138"/>
      <c r="C464" s="129"/>
      <c r="D464" s="106"/>
      <c r="E464" s="98"/>
      <c r="F464" s="109"/>
      <c r="G464" s="150"/>
      <c r="H464" s="98"/>
      <c r="I464" s="140"/>
      <c r="J464" s="109"/>
      <c r="K464" s="152"/>
      <c r="L464" s="152"/>
      <c r="M464" s="8">
        <f>N464+O464</f>
        <v>0</v>
      </c>
      <c r="N464" s="8">
        <v>1151.01</v>
      </c>
      <c r="O464" s="8">
        <v>-1151.01</v>
      </c>
      <c r="P464" s="137"/>
      <c r="Q464" s="41" t="s">
        <v>5</v>
      </c>
      <c r="R464" s="32"/>
      <c r="S464" s="28">
        <f>T464+U464</f>
        <v>6906.06</v>
      </c>
      <c r="T464" s="28">
        <v>3453.03</v>
      </c>
      <c r="U464" s="28">
        <v>3453.03</v>
      </c>
      <c r="V464" s="29">
        <f>X464</f>
        <v>6906.06</v>
      </c>
      <c r="W464" s="28">
        <v>4604.04</v>
      </c>
      <c r="X464" s="28">
        <v>6906.06</v>
      </c>
      <c r="Y464" s="8">
        <f t="shared" si="282"/>
        <v>0</v>
      </c>
      <c r="Z464" s="8">
        <f t="shared" si="282"/>
        <v>0</v>
      </c>
      <c r="AA464" s="8">
        <f>O464+U464-X464+W464</f>
        <v>0</v>
      </c>
      <c r="AB464" s="76"/>
      <c r="AC464" s="76"/>
      <c r="AD464" s="21"/>
    </row>
    <row r="465" spans="1:30" ht="15.6" x14ac:dyDescent="0.25">
      <c r="A465" s="129"/>
      <c r="B465" s="138"/>
      <c r="C465" s="129"/>
      <c r="D465" s="106"/>
      <c r="E465" s="98"/>
      <c r="F465" s="109"/>
      <c r="G465" s="150"/>
      <c r="H465" s="98"/>
      <c r="I465" s="140"/>
      <c r="J465" s="109"/>
      <c r="K465" s="152"/>
      <c r="L465" s="152"/>
      <c r="M465" s="8">
        <f>N465+O465</f>
        <v>0</v>
      </c>
      <c r="N465" s="8">
        <f t="shared" ref="N465:O466" si="283">Z464</f>
        <v>0</v>
      </c>
      <c r="O465" s="8">
        <f t="shared" si="283"/>
        <v>0</v>
      </c>
      <c r="P465" s="137"/>
      <c r="Q465" s="41" t="s">
        <v>6</v>
      </c>
      <c r="R465" s="32"/>
      <c r="S465" s="28">
        <f>T465+U465</f>
        <v>0</v>
      </c>
      <c r="T465" s="28">
        <v>0</v>
      </c>
      <c r="U465" s="28">
        <v>0</v>
      </c>
      <c r="V465" s="29">
        <f>X465</f>
        <v>0</v>
      </c>
      <c r="W465" s="28">
        <v>0</v>
      </c>
      <c r="X465" s="28">
        <v>0</v>
      </c>
      <c r="Y465" s="8">
        <f t="shared" si="282"/>
        <v>0</v>
      </c>
      <c r="Z465" s="8">
        <f t="shared" si="282"/>
        <v>0</v>
      </c>
      <c r="AA465" s="8">
        <f>O465+U465-X465+W465</f>
        <v>0</v>
      </c>
      <c r="AB465" s="76"/>
      <c r="AC465" s="76"/>
      <c r="AD465" s="21"/>
    </row>
    <row r="466" spans="1:30" ht="15.6" x14ac:dyDescent="0.25">
      <c r="A466" s="129"/>
      <c r="B466" s="138"/>
      <c r="C466" s="129"/>
      <c r="D466" s="106"/>
      <c r="E466" s="98"/>
      <c r="F466" s="109"/>
      <c r="G466" s="150"/>
      <c r="H466" s="98"/>
      <c r="I466" s="140"/>
      <c r="J466" s="109"/>
      <c r="K466" s="152"/>
      <c r="L466" s="152"/>
      <c r="M466" s="8">
        <f>N466+O466</f>
        <v>0</v>
      </c>
      <c r="N466" s="8">
        <f t="shared" si="283"/>
        <v>0</v>
      </c>
      <c r="O466" s="8">
        <f t="shared" si="283"/>
        <v>0</v>
      </c>
      <c r="P466" s="137"/>
      <c r="Q466" s="41" t="s">
        <v>7</v>
      </c>
      <c r="R466" s="32"/>
      <c r="S466" s="28">
        <f>T466+U466</f>
        <v>0</v>
      </c>
      <c r="T466" s="28">
        <v>0</v>
      </c>
      <c r="U466" s="28">
        <v>0</v>
      </c>
      <c r="V466" s="29">
        <f>X466</f>
        <v>0</v>
      </c>
      <c r="W466" s="28">
        <v>0</v>
      </c>
      <c r="X466" s="28">
        <v>0</v>
      </c>
      <c r="Y466" s="7">
        <f t="shared" si="282"/>
        <v>0</v>
      </c>
      <c r="Z466" s="7">
        <f t="shared" si="282"/>
        <v>0</v>
      </c>
      <c r="AA466" s="7">
        <f>O466+U466-X466+W466</f>
        <v>0</v>
      </c>
      <c r="AB466" s="76"/>
      <c r="AC466" s="76"/>
      <c r="AD466" s="21"/>
    </row>
    <row r="467" spans="1:30" ht="15.6" x14ac:dyDescent="0.25">
      <c r="A467" s="129"/>
      <c r="B467" s="138"/>
      <c r="C467" s="129"/>
      <c r="D467" s="107"/>
      <c r="E467" s="98"/>
      <c r="F467" s="110"/>
      <c r="G467" s="150"/>
      <c r="H467" s="98"/>
      <c r="I467" s="140"/>
      <c r="J467" s="110"/>
      <c r="K467" s="152"/>
      <c r="L467" s="152"/>
      <c r="M467" s="123"/>
      <c r="N467" s="123"/>
      <c r="O467" s="123"/>
      <c r="P467" s="137"/>
      <c r="Q467" s="33" t="s">
        <v>3</v>
      </c>
      <c r="R467" s="46">
        <f>R466</f>
        <v>0</v>
      </c>
      <c r="S467" s="30">
        <f t="shared" ref="S467:X467" si="284">SUM(S463:S466)</f>
        <v>13812.12</v>
      </c>
      <c r="T467" s="30">
        <f t="shared" si="284"/>
        <v>6906.06</v>
      </c>
      <c r="U467" s="30">
        <f t="shared" si="284"/>
        <v>6906.06</v>
      </c>
      <c r="V467" s="30">
        <f t="shared" si="284"/>
        <v>13812.12</v>
      </c>
      <c r="W467" s="30">
        <f t="shared" si="284"/>
        <v>6906.0599999999995</v>
      </c>
      <c r="X467" s="30">
        <f t="shared" si="284"/>
        <v>13812.12</v>
      </c>
      <c r="Y467" s="134"/>
      <c r="Z467" s="134"/>
      <c r="AA467" s="134"/>
      <c r="AB467" s="76"/>
      <c r="AC467" s="76"/>
      <c r="AD467" s="21"/>
    </row>
    <row r="468" spans="1:30" ht="15.6" x14ac:dyDescent="0.25">
      <c r="A468" s="129">
        <v>5</v>
      </c>
      <c r="B468" s="138" t="s">
        <v>176</v>
      </c>
      <c r="C468" s="129" t="s">
        <v>192</v>
      </c>
      <c r="D468" s="103" t="s">
        <v>312</v>
      </c>
      <c r="E468" s="98" t="s">
        <v>313</v>
      </c>
      <c r="F468" s="108"/>
      <c r="G468" s="150" t="s">
        <v>193</v>
      </c>
      <c r="H468" s="98" t="s">
        <v>194</v>
      </c>
      <c r="I468" s="140">
        <v>91.6</v>
      </c>
      <c r="J468" s="108">
        <v>13.05</v>
      </c>
      <c r="K468" s="152" t="s">
        <v>314</v>
      </c>
      <c r="L468" s="152">
        <v>46904</v>
      </c>
      <c r="M468" s="9">
        <f>N468+O468</f>
        <v>0</v>
      </c>
      <c r="N468" s="8"/>
      <c r="O468" s="8">
        <v>0</v>
      </c>
      <c r="P468" s="136" t="s">
        <v>178</v>
      </c>
      <c r="Q468" s="41" t="s">
        <v>4</v>
      </c>
      <c r="R468" s="31"/>
      <c r="S468" s="28">
        <f>T468+U468</f>
        <v>3586.14</v>
      </c>
      <c r="T468" s="28">
        <v>1793.07</v>
      </c>
      <c r="U468" s="28">
        <v>1793.07</v>
      </c>
      <c r="V468" s="29">
        <f>X468</f>
        <v>3586.14</v>
      </c>
      <c r="W468" s="28">
        <v>1195.3800000000001</v>
      </c>
      <c r="X468" s="28">
        <v>3586.14</v>
      </c>
      <c r="Y468" s="8">
        <f t="shared" ref="Y468:Z471" si="285">M468+S468-V468</f>
        <v>0</v>
      </c>
      <c r="Z468" s="8">
        <f t="shared" si="285"/>
        <v>597.68999999999983</v>
      </c>
      <c r="AA468" s="8">
        <f>O468+U468-X468+W468</f>
        <v>-597.68999999999983</v>
      </c>
      <c r="AB468" s="76" t="s">
        <v>112</v>
      </c>
      <c r="AC468" s="76"/>
      <c r="AD468" s="21"/>
    </row>
    <row r="469" spans="1:30" ht="15.6" x14ac:dyDescent="0.25">
      <c r="A469" s="129"/>
      <c r="B469" s="138"/>
      <c r="C469" s="129"/>
      <c r="D469" s="106"/>
      <c r="E469" s="98"/>
      <c r="F469" s="109"/>
      <c r="G469" s="150"/>
      <c r="H469" s="98"/>
      <c r="I469" s="140"/>
      <c r="J469" s="109"/>
      <c r="K469" s="152"/>
      <c r="L469" s="152"/>
      <c r="M469" s="8">
        <f>N469+O469</f>
        <v>0</v>
      </c>
      <c r="N469" s="8">
        <v>597.69000000000005</v>
      </c>
      <c r="O469" s="8">
        <v>-597.69000000000005</v>
      </c>
      <c r="P469" s="137"/>
      <c r="Q469" s="41" t="s">
        <v>5</v>
      </c>
      <c r="R469" s="32"/>
      <c r="S469" s="28">
        <f>T469+U469</f>
        <v>3586.14</v>
      </c>
      <c r="T469" s="28">
        <v>1793.07</v>
      </c>
      <c r="U469" s="28">
        <v>1793.07</v>
      </c>
      <c r="V469" s="29">
        <f>X469</f>
        <v>3586.14</v>
      </c>
      <c r="W469" s="28">
        <v>2390.7600000000002</v>
      </c>
      <c r="X469" s="28">
        <v>3586.14</v>
      </c>
      <c r="Y469" s="8">
        <f t="shared" si="285"/>
        <v>0</v>
      </c>
      <c r="Z469" s="8">
        <f t="shared" si="285"/>
        <v>0</v>
      </c>
      <c r="AA469" s="8">
        <f>O469+U469-X469+W469</f>
        <v>0</v>
      </c>
      <c r="AB469" s="76"/>
      <c r="AC469" s="76"/>
      <c r="AD469" s="21"/>
    </row>
    <row r="470" spans="1:30" ht="15.6" x14ac:dyDescent="0.25">
      <c r="A470" s="129"/>
      <c r="B470" s="138"/>
      <c r="C470" s="129"/>
      <c r="D470" s="106"/>
      <c r="E470" s="98"/>
      <c r="F470" s="109"/>
      <c r="G470" s="150"/>
      <c r="H470" s="98"/>
      <c r="I470" s="140"/>
      <c r="J470" s="109"/>
      <c r="K470" s="152"/>
      <c r="L470" s="152"/>
      <c r="M470" s="8">
        <f>N470+O470</f>
        <v>0</v>
      </c>
      <c r="N470" s="8">
        <f t="shared" ref="N470:O471" si="286">Z469</f>
        <v>0</v>
      </c>
      <c r="O470" s="8">
        <f t="shared" si="286"/>
        <v>0</v>
      </c>
      <c r="P470" s="137"/>
      <c r="Q470" s="41" t="s">
        <v>6</v>
      </c>
      <c r="R470" s="32"/>
      <c r="S470" s="28">
        <f>T470+U470</f>
        <v>0</v>
      </c>
      <c r="T470" s="28">
        <v>0</v>
      </c>
      <c r="U470" s="28">
        <v>0</v>
      </c>
      <c r="V470" s="29">
        <f>X470</f>
        <v>0</v>
      </c>
      <c r="W470" s="28">
        <v>0</v>
      </c>
      <c r="X470" s="28">
        <v>0</v>
      </c>
      <c r="Y470" s="8">
        <f t="shared" si="285"/>
        <v>0</v>
      </c>
      <c r="Z470" s="8">
        <f t="shared" si="285"/>
        <v>0</v>
      </c>
      <c r="AA470" s="8">
        <f>O470+U470-X470+W470</f>
        <v>0</v>
      </c>
      <c r="AB470" s="76"/>
      <c r="AC470" s="76"/>
      <c r="AD470" s="21"/>
    </row>
    <row r="471" spans="1:30" ht="15.6" x14ac:dyDescent="0.25">
      <c r="A471" s="129"/>
      <c r="B471" s="138"/>
      <c r="C471" s="129"/>
      <c r="D471" s="106"/>
      <c r="E471" s="98"/>
      <c r="F471" s="109"/>
      <c r="G471" s="150"/>
      <c r="H471" s="98"/>
      <c r="I471" s="140"/>
      <c r="J471" s="109"/>
      <c r="K471" s="152"/>
      <c r="L471" s="152"/>
      <c r="M471" s="8">
        <f>N471+O471</f>
        <v>0</v>
      </c>
      <c r="N471" s="8">
        <f t="shared" si="286"/>
        <v>0</v>
      </c>
      <c r="O471" s="8">
        <f t="shared" si="286"/>
        <v>0</v>
      </c>
      <c r="P471" s="137"/>
      <c r="Q471" s="41" t="s">
        <v>7</v>
      </c>
      <c r="R471" s="32"/>
      <c r="S471" s="28">
        <f>T471+U471</f>
        <v>0</v>
      </c>
      <c r="T471" s="28">
        <v>0</v>
      </c>
      <c r="U471" s="28">
        <v>0</v>
      </c>
      <c r="V471" s="29">
        <f>X471</f>
        <v>0</v>
      </c>
      <c r="W471" s="28">
        <v>0</v>
      </c>
      <c r="X471" s="28">
        <v>0</v>
      </c>
      <c r="Y471" s="7">
        <f t="shared" si="285"/>
        <v>0</v>
      </c>
      <c r="Z471" s="7">
        <f t="shared" si="285"/>
        <v>0</v>
      </c>
      <c r="AA471" s="7">
        <f>O471+U471-X471+W471</f>
        <v>0</v>
      </c>
      <c r="AB471" s="76"/>
      <c r="AC471" s="76"/>
      <c r="AD471" s="21"/>
    </row>
    <row r="472" spans="1:30" ht="15.6" x14ac:dyDescent="0.25">
      <c r="A472" s="129"/>
      <c r="B472" s="138"/>
      <c r="C472" s="129"/>
      <c r="D472" s="107"/>
      <c r="E472" s="98"/>
      <c r="F472" s="110"/>
      <c r="G472" s="150"/>
      <c r="H472" s="98"/>
      <c r="I472" s="140"/>
      <c r="J472" s="110"/>
      <c r="K472" s="152"/>
      <c r="L472" s="152"/>
      <c r="M472" s="123"/>
      <c r="N472" s="123"/>
      <c r="O472" s="123"/>
      <c r="P472" s="137"/>
      <c r="Q472" s="33" t="s">
        <v>3</v>
      </c>
      <c r="R472" s="46">
        <f>R471</f>
        <v>0</v>
      </c>
      <c r="S472" s="30">
        <f t="shared" ref="S472:X472" si="287">SUM(S468:S471)</f>
        <v>7172.28</v>
      </c>
      <c r="T472" s="30">
        <f t="shared" si="287"/>
        <v>3586.14</v>
      </c>
      <c r="U472" s="30">
        <f t="shared" si="287"/>
        <v>3586.14</v>
      </c>
      <c r="V472" s="30">
        <f t="shared" si="287"/>
        <v>7172.28</v>
      </c>
      <c r="W472" s="30">
        <f t="shared" si="287"/>
        <v>3586.1400000000003</v>
      </c>
      <c r="X472" s="30">
        <f t="shared" si="287"/>
        <v>7172.28</v>
      </c>
      <c r="Y472" s="134"/>
      <c r="Z472" s="134"/>
      <c r="AA472" s="134"/>
      <c r="AB472" s="76"/>
      <c r="AC472" s="76"/>
      <c r="AD472" s="21"/>
    </row>
    <row r="473" spans="1:30" ht="15.6" x14ac:dyDescent="0.25">
      <c r="A473" s="129">
        <v>6</v>
      </c>
      <c r="B473" s="138" t="s">
        <v>176</v>
      </c>
      <c r="C473" s="129" t="s">
        <v>196</v>
      </c>
      <c r="D473" s="103" t="s">
        <v>315</v>
      </c>
      <c r="E473" s="98" t="s">
        <v>313</v>
      </c>
      <c r="F473" s="108"/>
      <c r="G473" s="150" t="s">
        <v>197</v>
      </c>
      <c r="H473" s="98" t="s">
        <v>185</v>
      </c>
      <c r="I473" s="151">
        <v>113.5</v>
      </c>
      <c r="J473" s="108">
        <v>13.05</v>
      </c>
      <c r="K473" s="152" t="s">
        <v>309</v>
      </c>
      <c r="L473" s="152">
        <v>46904</v>
      </c>
      <c r="M473" s="9">
        <f>N473+O473</f>
        <v>0</v>
      </c>
      <c r="N473" s="8"/>
      <c r="O473" s="8">
        <v>0</v>
      </c>
      <c r="P473" s="136" t="s">
        <v>178</v>
      </c>
      <c r="Q473" s="41" t="s">
        <v>4</v>
      </c>
      <c r="R473" s="31"/>
      <c r="S473" s="28">
        <f>T473+U473</f>
        <v>4443.54</v>
      </c>
      <c r="T473" s="28">
        <v>2221.77</v>
      </c>
      <c r="U473" s="28">
        <v>2221.77</v>
      </c>
      <c r="V473" s="29">
        <f>X473</f>
        <v>4443.54</v>
      </c>
      <c r="W473" s="28">
        <v>1481.18</v>
      </c>
      <c r="X473" s="28">
        <v>4443.54</v>
      </c>
      <c r="Y473" s="8">
        <f t="shared" ref="Y473:Z476" si="288">M473+S473-V473</f>
        <v>0</v>
      </c>
      <c r="Z473" s="8">
        <f t="shared" si="288"/>
        <v>740.58999999999992</v>
      </c>
      <c r="AA473" s="8">
        <f>O473+U473-X473+W473</f>
        <v>-740.58999999999992</v>
      </c>
      <c r="AB473" s="76" t="s">
        <v>112</v>
      </c>
      <c r="AC473" s="76"/>
      <c r="AD473" s="156"/>
    </row>
    <row r="474" spans="1:30" ht="15.6" x14ac:dyDescent="0.25">
      <c r="A474" s="129"/>
      <c r="B474" s="138"/>
      <c r="C474" s="129"/>
      <c r="D474" s="106"/>
      <c r="E474" s="98"/>
      <c r="F474" s="109"/>
      <c r="G474" s="150"/>
      <c r="H474" s="98"/>
      <c r="I474" s="151"/>
      <c r="J474" s="109"/>
      <c r="K474" s="152"/>
      <c r="L474" s="152"/>
      <c r="M474" s="8">
        <f>N474+O474</f>
        <v>0</v>
      </c>
      <c r="N474" s="8">
        <v>740.59</v>
      </c>
      <c r="O474" s="8">
        <v>-740.59</v>
      </c>
      <c r="P474" s="137"/>
      <c r="Q474" s="41" t="s">
        <v>5</v>
      </c>
      <c r="R474" s="32"/>
      <c r="S474" s="28">
        <f>T474+U474</f>
        <v>4443.54</v>
      </c>
      <c r="T474" s="28">
        <v>2221.77</v>
      </c>
      <c r="U474" s="28">
        <v>2221.77</v>
      </c>
      <c r="V474" s="29">
        <f>X474</f>
        <v>4443.54</v>
      </c>
      <c r="W474" s="28">
        <v>2962.36</v>
      </c>
      <c r="X474" s="28">
        <v>4443.54</v>
      </c>
      <c r="Y474" s="8">
        <f t="shared" si="288"/>
        <v>0</v>
      </c>
      <c r="Z474" s="8">
        <f t="shared" si="288"/>
        <v>0</v>
      </c>
      <c r="AA474" s="8">
        <f>O474+U474-X474+W474</f>
        <v>0</v>
      </c>
      <c r="AB474" s="76"/>
      <c r="AC474" s="76"/>
      <c r="AD474" s="157"/>
    </row>
    <row r="475" spans="1:30" ht="15.6" x14ac:dyDescent="0.25">
      <c r="A475" s="129"/>
      <c r="B475" s="138"/>
      <c r="C475" s="129"/>
      <c r="D475" s="106"/>
      <c r="E475" s="98"/>
      <c r="F475" s="109"/>
      <c r="G475" s="150"/>
      <c r="H475" s="98"/>
      <c r="I475" s="151"/>
      <c r="J475" s="109"/>
      <c r="K475" s="152"/>
      <c r="L475" s="152"/>
      <c r="M475" s="8">
        <f>N475+O475</f>
        <v>0</v>
      </c>
      <c r="N475" s="8">
        <f t="shared" ref="N475:O476" si="289">Z474</f>
        <v>0</v>
      </c>
      <c r="O475" s="8">
        <f t="shared" si="289"/>
        <v>0</v>
      </c>
      <c r="P475" s="137"/>
      <c r="Q475" s="41" t="s">
        <v>6</v>
      </c>
      <c r="R475" s="32"/>
      <c r="S475" s="28">
        <f>T475+U475</f>
        <v>0</v>
      </c>
      <c r="T475" s="28">
        <v>0</v>
      </c>
      <c r="U475" s="28">
        <v>0</v>
      </c>
      <c r="V475" s="29">
        <f>X475</f>
        <v>0</v>
      </c>
      <c r="W475" s="28">
        <v>0</v>
      </c>
      <c r="X475" s="28">
        <v>0</v>
      </c>
      <c r="Y475" s="8">
        <f t="shared" si="288"/>
        <v>0</v>
      </c>
      <c r="Z475" s="8">
        <f t="shared" si="288"/>
        <v>0</v>
      </c>
      <c r="AA475" s="8">
        <f>O475+U475-X475+W475</f>
        <v>0</v>
      </c>
      <c r="AB475" s="76"/>
      <c r="AC475" s="76"/>
      <c r="AD475" s="158"/>
    </row>
    <row r="476" spans="1:30" ht="15.6" x14ac:dyDescent="0.25">
      <c r="A476" s="129"/>
      <c r="B476" s="138"/>
      <c r="C476" s="129"/>
      <c r="D476" s="106"/>
      <c r="E476" s="98"/>
      <c r="F476" s="109"/>
      <c r="G476" s="150"/>
      <c r="H476" s="98"/>
      <c r="I476" s="151"/>
      <c r="J476" s="109"/>
      <c r="K476" s="152"/>
      <c r="L476" s="152"/>
      <c r="M476" s="8">
        <f>N476+O476</f>
        <v>0</v>
      </c>
      <c r="N476" s="8">
        <f t="shared" si="289"/>
        <v>0</v>
      </c>
      <c r="O476" s="8">
        <f t="shared" si="289"/>
        <v>0</v>
      </c>
      <c r="P476" s="137"/>
      <c r="Q476" s="41" t="s">
        <v>7</v>
      </c>
      <c r="R476" s="32"/>
      <c r="S476" s="28">
        <f>T476+U476</f>
        <v>0</v>
      </c>
      <c r="T476" s="28">
        <v>0</v>
      </c>
      <c r="U476" s="28">
        <v>0</v>
      </c>
      <c r="V476" s="29">
        <f>X476</f>
        <v>0</v>
      </c>
      <c r="W476" s="28">
        <v>0</v>
      </c>
      <c r="X476" s="28">
        <v>0</v>
      </c>
      <c r="Y476" s="7">
        <f t="shared" si="288"/>
        <v>0</v>
      </c>
      <c r="Z476" s="7">
        <f t="shared" si="288"/>
        <v>0</v>
      </c>
      <c r="AA476" s="7">
        <f>O476+U476-X476+W476</f>
        <v>0</v>
      </c>
      <c r="AB476" s="76"/>
      <c r="AC476" s="76"/>
      <c r="AD476" s="21"/>
    </row>
    <row r="477" spans="1:30" ht="15.6" x14ac:dyDescent="0.25">
      <c r="A477" s="129"/>
      <c r="B477" s="138"/>
      <c r="C477" s="129"/>
      <c r="D477" s="107"/>
      <c r="E477" s="98"/>
      <c r="F477" s="110"/>
      <c r="G477" s="150"/>
      <c r="H477" s="98"/>
      <c r="I477" s="151"/>
      <c r="J477" s="110"/>
      <c r="K477" s="152"/>
      <c r="L477" s="152"/>
      <c r="M477" s="123"/>
      <c r="N477" s="123"/>
      <c r="O477" s="123"/>
      <c r="P477" s="137"/>
      <c r="Q477" s="33" t="s">
        <v>3</v>
      </c>
      <c r="R477" s="46">
        <f>R476</f>
        <v>0</v>
      </c>
      <c r="S477" s="30">
        <f t="shared" ref="S477:X477" si="290">SUM(S473:S476)</f>
        <v>8887.08</v>
      </c>
      <c r="T477" s="30">
        <f t="shared" si="290"/>
        <v>4443.54</v>
      </c>
      <c r="U477" s="30">
        <f t="shared" si="290"/>
        <v>4443.54</v>
      </c>
      <c r="V477" s="30">
        <f t="shared" si="290"/>
        <v>8887.08</v>
      </c>
      <c r="W477" s="30">
        <f t="shared" si="290"/>
        <v>4443.54</v>
      </c>
      <c r="X477" s="30">
        <f t="shared" si="290"/>
        <v>8887.08</v>
      </c>
      <c r="Y477" s="134"/>
      <c r="Z477" s="134"/>
      <c r="AA477" s="134"/>
      <c r="AB477" s="76"/>
      <c r="AC477" s="76"/>
      <c r="AD477" s="21"/>
    </row>
    <row r="478" spans="1:30" ht="15.75" customHeight="1" x14ac:dyDescent="0.25">
      <c r="A478" s="129">
        <v>7</v>
      </c>
      <c r="B478" s="138" t="s">
        <v>176</v>
      </c>
      <c r="C478" s="129" t="s">
        <v>200</v>
      </c>
      <c r="D478" s="103" t="s">
        <v>316</v>
      </c>
      <c r="E478" s="98" t="s">
        <v>317</v>
      </c>
      <c r="F478" s="108"/>
      <c r="G478" s="150" t="s">
        <v>201</v>
      </c>
      <c r="H478" s="98" t="s">
        <v>185</v>
      </c>
      <c r="I478" s="151">
        <v>43.9</v>
      </c>
      <c r="J478" s="108">
        <v>13.05</v>
      </c>
      <c r="K478" s="152">
        <v>45108</v>
      </c>
      <c r="L478" s="152">
        <v>46903</v>
      </c>
      <c r="M478" s="9">
        <f>N478+O478</f>
        <v>0</v>
      </c>
      <c r="N478" s="8"/>
      <c r="O478" s="8">
        <v>0</v>
      </c>
      <c r="P478" s="136" t="s">
        <v>178</v>
      </c>
      <c r="Q478" s="41" t="s">
        <v>4</v>
      </c>
      <c r="R478" s="31"/>
      <c r="S478" s="28">
        <f>T478+U478</f>
        <v>1718.7</v>
      </c>
      <c r="T478" s="28">
        <v>859.35</v>
      </c>
      <c r="U478" s="28">
        <v>859.35</v>
      </c>
      <c r="V478" s="29">
        <f>X478</f>
        <v>1718.7</v>
      </c>
      <c r="W478" s="28">
        <v>572.9</v>
      </c>
      <c r="X478" s="28">
        <v>1718.7</v>
      </c>
      <c r="Y478" s="8">
        <f t="shared" ref="Y478:Z481" si="291">M478+S478-V478</f>
        <v>0</v>
      </c>
      <c r="Z478" s="8">
        <f t="shared" si="291"/>
        <v>286.45000000000005</v>
      </c>
      <c r="AA478" s="8">
        <f>O478+U478-X478+W478</f>
        <v>-286.45000000000005</v>
      </c>
      <c r="AB478" s="76" t="s">
        <v>112</v>
      </c>
      <c r="AC478" s="76"/>
      <c r="AD478" s="21"/>
    </row>
    <row r="479" spans="1:30" ht="15.6" x14ac:dyDescent="0.25">
      <c r="A479" s="129"/>
      <c r="B479" s="138"/>
      <c r="C479" s="129"/>
      <c r="D479" s="106"/>
      <c r="E479" s="98"/>
      <c r="F479" s="109"/>
      <c r="G479" s="150"/>
      <c r="H479" s="98"/>
      <c r="I479" s="151"/>
      <c r="J479" s="109"/>
      <c r="K479" s="152"/>
      <c r="L479" s="152"/>
      <c r="M479" s="8">
        <f>N479+O479</f>
        <v>0</v>
      </c>
      <c r="N479" s="8">
        <v>286.45</v>
      </c>
      <c r="O479" s="8">
        <v>-286.45</v>
      </c>
      <c r="P479" s="137"/>
      <c r="Q479" s="41" t="s">
        <v>5</v>
      </c>
      <c r="R479" s="32"/>
      <c r="S479" s="28">
        <f>T479+U479</f>
        <v>1718.7</v>
      </c>
      <c r="T479" s="28">
        <v>859.35</v>
      </c>
      <c r="U479" s="28">
        <v>859.35</v>
      </c>
      <c r="V479" s="29">
        <f>X479</f>
        <v>1718.7</v>
      </c>
      <c r="W479" s="28">
        <v>1145.8</v>
      </c>
      <c r="X479" s="28">
        <v>1718.7</v>
      </c>
      <c r="Y479" s="8">
        <f t="shared" si="291"/>
        <v>0</v>
      </c>
      <c r="Z479" s="8">
        <f t="shared" si="291"/>
        <v>0</v>
      </c>
      <c r="AA479" s="8">
        <f>O479+U479-X479+W479</f>
        <v>0</v>
      </c>
      <c r="AB479" s="76"/>
      <c r="AC479" s="76"/>
      <c r="AD479" s="21"/>
    </row>
    <row r="480" spans="1:30" ht="15.6" x14ac:dyDescent="0.25">
      <c r="A480" s="129"/>
      <c r="B480" s="138"/>
      <c r="C480" s="129"/>
      <c r="D480" s="106"/>
      <c r="E480" s="98"/>
      <c r="F480" s="109"/>
      <c r="G480" s="150"/>
      <c r="H480" s="98"/>
      <c r="I480" s="151"/>
      <c r="J480" s="109"/>
      <c r="K480" s="152"/>
      <c r="L480" s="152"/>
      <c r="M480" s="8">
        <f>N480+O480</f>
        <v>0</v>
      </c>
      <c r="N480" s="8">
        <v>286.45</v>
      </c>
      <c r="O480" s="8">
        <v>-286.45</v>
      </c>
      <c r="P480" s="137"/>
      <c r="Q480" s="41" t="s">
        <v>6</v>
      </c>
      <c r="R480" s="32"/>
      <c r="S480" s="28">
        <f>T480+U480</f>
        <v>0</v>
      </c>
      <c r="T480" s="28">
        <v>0</v>
      </c>
      <c r="U480" s="28">
        <v>0</v>
      </c>
      <c r="V480" s="29">
        <f>X480</f>
        <v>0</v>
      </c>
      <c r="W480" s="28">
        <v>0</v>
      </c>
      <c r="X480" s="28">
        <v>0</v>
      </c>
      <c r="Y480" s="8">
        <f t="shared" si="291"/>
        <v>0</v>
      </c>
      <c r="Z480" s="8">
        <f t="shared" si="291"/>
        <v>286.45</v>
      </c>
      <c r="AA480" s="8">
        <f>O480+U480-X480+W480</f>
        <v>-286.45</v>
      </c>
      <c r="AB480" s="76"/>
      <c r="AC480" s="76"/>
      <c r="AD480" s="21"/>
    </row>
    <row r="481" spans="1:30" ht="15.6" x14ac:dyDescent="0.25">
      <c r="A481" s="129"/>
      <c r="B481" s="138"/>
      <c r="C481" s="129"/>
      <c r="D481" s="106"/>
      <c r="E481" s="98"/>
      <c r="F481" s="109"/>
      <c r="G481" s="150"/>
      <c r="H481" s="98"/>
      <c r="I481" s="151"/>
      <c r="J481" s="109"/>
      <c r="K481" s="152"/>
      <c r="L481" s="152"/>
      <c r="M481" s="8">
        <f>N481+O481</f>
        <v>0</v>
      </c>
      <c r="N481" s="8">
        <v>286.45</v>
      </c>
      <c r="O481" s="8">
        <v>-286.45</v>
      </c>
      <c r="P481" s="137"/>
      <c r="Q481" s="41" t="s">
        <v>7</v>
      </c>
      <c r="R481" s="32"/>
      <c r="S481" s="28">
        <f>T481+U481</f>
        <v>0</v>
      </c>
      <c r="T481" s="28">
        <v>0</v>
      </c>
      <c r="U481" s="28">
        <v>0</v>
      </c>
      <c r="V481" s="29">
        <f>X481</f>
        <v>0</v>
      </c>
      <c r="W481" s="28">
        <v>0</v>
      </c>
      <c r="X481" s="28">
        <v>0</v>
      </c>
      <c r="Y481" s="7">
        <f t="shared" si="291"/>
        <v>0</v>
      </c>
      <c r="Z481" s="7">
        <f t="shared" si="291"/>
        <v>286.45</v>
      </c>
      <c r="AA481" s="7">
        <f>O481+U481-X481+W481</f>
        <v>-286.45</v>
      </c>
      <c r="AB481" s="76"/>
      <c r="AC481" s="76"/>
      <c r="AD481" s="21"/>
    </row>
    <row r="482" spans="1:30" ht="15.6" x14ac:dyDescent="0.25">
      <c r="A482" s="129"/>
      <c r="B482" s="138"/>
      <c r="C482" s="129"/>
      <c r="D482" s="107"/>
      <c r="E482" s="98"/>
      <c r="F482" s="110"/>
      <c r="G482" s="150"/>
      <c r="H482" s="98"/>
      <c r="I482" s="151"/>
      <c r="J482" s="110"/>
      <c r="K482" s="152"/>
      <c r="L482" s="152"/>
      <c r="M482" s="123"/>
      <c r="N482" s="123"/>
      <c r="O482" s="123"/>
      <c r="P482" s="137"/>
      <c r="Q482" s="33" t="s">
        <v>3</v>
      </c>
      <c r="R482" s="46">
        <f>R481</f>
        <v>0</v>
      </c>
      <c r="S482" s="30">
        <f t="shared" ref="S482:X482" si="292">SUM(S478:S481)</f>
        <v>3437.4</v>
      </c>
      <c r="T482" s="30">
        <f t="shared" si="292"/>
        <v>1718.7</v>
      </c>
      <c r="U482" s="30">
        <f t="shared" si="292"/>
        <v>1718.7</v>
      </c>
      <c r="V482" s="30">
        <f t="shared" si="292"/>
        <v>3437.4</v>
      </c>
      <c r="W482" s="30">
        <f t="shared" si="292"/>
        <v>1718.6999999999998</v>
      </c>
      <c r="X482" s="30">
        <f t="shared" si="292"/>
        <v>3437.4</v>
      </c>
      <c r="Y482" s="134"/>
      <c r="Z482" s="134"/>
      <c r="AA482" s="134"/>
      <c r="AB482" s="76"/>
      <c r="AC482" s="76"/>
      <c r="AD482" s="21"/>
    </row>
    <row r="483" spans="1:30" ht="15.6" x14ac:dyDescent="0.25">
      <c r="A483" s="129">
        <v>8</v>
      </c>
      <c r="B483" s="138" t="s">
        <v>176</v>
      </c>
      <c r="C483" s="129" t="s">
        <v>202</v>
      </c>
      <c r="D483" s="103" t="s">
        <v>318</v>
      </c>
      <c r="E483" s="98" t="s">
        <v>319</v>
      </c>
      <c r="F483" s="108"/>
      <c r="G483" s="150" t="s">
        <v>203</v>
      </c>
      <c r="H483" s="98" t="s">
        <v>185</v>
      </c>
      <c r="I483" s="140">
        <v>156.19999999999999</v>
      </c>
      <c r="J483" s="108">
        <v>13.05</v>
      </c>
      <c r="K483" s="152">
        <v>45108</v>
      </c>
      <c r="L483" s="152">
        <v>46904</v>
      </c>
      <c r="M483" s="9">
        <f>N483+O483</f>
        <v>0</v>
      </c>
      <c r="N483" s="8">
        <v>0</v>
      </c>
      <c r="O483" s="8">
        <v>0</v>
      </c>
      <c r="P483" s="136" t="s">
        <v>178</v>
      </c>
      <c r="Q483" s="41" t="s">
        <v>4</v>
      </c>
      <c r="R483" s="31"/>
      <c r="S483" s="28">
        <f>T483+U483</f>
        <v>6115.23</v>
      </c>
      <c r="T483" s="28">
        <v>3057.63</v>
      </c>
      <c r="U483" s="28">
        <v>3057.6</v>
      </c>
      <c r="V483" s="29">
        <f>X483</f>
        <v>6115.23</v>
      </c>
      <c r="W483" s="28">
        <v>2038.42</v>
      </c>
      <c r="X483" s="28">
        <v>6115.23</v>
      </c>
      <c r="Y483" s="8">
        <f t="shared" ref="Y483:Z486" si="293">M483+S483-V483</f>
        <v>0</v>
      </c>
      <c r="Z483" s="8">
        <f t="shared" si="293"/>
        <v>1019.21</v>
      </c>
      <c r="AA483" s="8">
        <f>O483+U483-X483+W483</f>
        <v>-1019.2099999999996</v>
      </c>
      <c r="AB483" s="76" t="s">
        <v>112</v>
      </c>
      <c r="AC483" s="76"/>
      <c r="AD483" s="21"/>
    </row>
    <row r="484" spans="1:30" ht="15.6" x14ac:dyDescent="0.25">
      <c r="A484" s="129"/>
      <c r="B484" s="138"/>
      <c r="C484" s="129"/>
      <c r="D484" s="106"/>
      <c r="E484" s="98"/>
      <c r="F484" s="109"/>
      <c r="G484" s="150"/>
      <c r="H484" s="98"/>
      <c r="I484" s="140"/>
      <c r="J484" s="109"/>
      <c r="K484" s="152"/>
      <c r="L484" s="152"/>
      <c r="M484" s="8">
        <f>N484+O484</f>
        <v>0</v>
      </c>
      <c r="N484" s="8">
        <v>1019.21</v>
      </c>
      <c r="O484" s="8">
        <f t="shared" ref="N484:O486" si="294">AA483</f>
        <v>-1019.2099999999996</v>
      </c>
      <c r="P484" s="137"/>
      <c r="Q484" s="41" t="s">
        <v>5</v>
      </c>
      <c r="R484" s="32"/>
      <c r="S484" s="28">
        <f>T484+U484</f>
        <v>6115.23</v>
      </c>
      <c r="T484" s="28">
        <v>3057.63</v>
      </c>
      <c r="U484" s="28">
        <v>3057.6</v>
      </c>
      <c r="V484" s="29">
        <f>X484</f>
        <v>6115.23</v>
      </c>
      <c r="W484" s="28">
        <v>4076.84</v>
      </c>
      <c r="X484" s="28">
        <v>6115.23</v>
      </c>
      <c r="Y484" s="8">
        <f t="shared" si="293"/>
        <v>0</v>
      </c>
      <c r="Z484" s="8">
        <f t="shared" si="293"/>
        <v>0</v>
      </c>
      <c r="AA484" s="8">
        <f>O484+U484-X484+W484</f>
        <v>0</v>
      </c>
      <c r="AB484" s="76"/>
      <c r="AC484" s="76"/>
      <c r="AD484" s="21"/>
    </row>
    <row r="485" spans="1:30" ht="15.6" x14ac:dyDescent="0.25">
      <c r="A485" s="129"/>
      <c r="B485" s="138"/>
      <c r="C485" s="129"/>
      <c r="D485" s="106"/>
      <c r="E485" s="98"/>
      <c r="F485" s="109"/>
      <c r="G485" s="150"/>
      <c r="H485" s="98"/>
      <c r="I485" s="140"/>
      <c r="J485" s="109"/>
      <c r="K485" s="152"/>
      <c r="L485" s="152"/>
      <c r="M485" s="8">
        <f>N485+O485</f>
        <v>0</v>
      </c>
      <c r="N485" s="8">
        <f t="shared" si="294"/>
        <v>0</v>
      </c>
      <c r="O485" s="8">
        <f t="shared" si="294"/>
        <v>0</v>
      </c>
      <c r="P485" s="137"/>
      <c r="Q485" s="41" t="s">
        <v>6</v>
      </c>
      <c r="R485" s="32"/>
      <c r="S485" s="28">
        <f>T485+U485</f>
        <v>0</v>
      </c>
      <c r="T485" s="28">
        <v>0</v>
      </c>
      <c r="U485" s="28">
        <v>0</v>
      </c>
      <c r="V485" s="29">
        <f>X485</f>
        <v>0</v>
      </c>
      <c r="W485" s="28">
        <v>0</v>
      </c>
      <c r="X485" s="28">
        <v>0</v>
      </c>
      <c r="Y485" s="8">
        <f t="shared" si="293"/>
        <v>0</v>
      </c>
      <c r="Z485" s="8">
        <f t="shared" si="293"/>
        <v>0</v>
      </c>
      <c r="AA485" s="8">
        <f>O485+U485-X485+W485</f>
        <v>0</v>
      </c>
      <c r="AB485" s="76"/>
      <c r="AC485" s="76"/>
      <c r="AD485" s="21"/>
    </row>
    <row r="486" spans="1:30" ht="15.6" x14ac:dyDescent="0.25">
      <c r="A486" s="129"/>
      <c r="B486" s="138"/>
      <c r="C486" s="129"/>
      <c r="D486" s="106"/>
      <c r="E486" s="98"/>
      <c r="F486" s="109"/>
      <c r="G486" s="150"/>
      <c r="H486" s="98"/>
      <c r="I486" s="140"/>
      <c r="J486" s="109"/>
      <c r="K486" s="152"/>
      <c r="L486" s="152"/>
      <c r="M486" s="8">
        <f>N486+O486</f>
        <v>0</v>
      </c>
      <c r="N486" s="8">
        <f t="shared" si="294"/>
        <v>0</v>
      </c>
      <c r="O486" s="8">
        <f t="shared" si="294"/>
        <v>0</v>
      </c>
      <c r="P486" s="137"/>
      <c r="Q486" s="41" t="s">
        <v>7</v>
      </c>
      <c r="R486" s="32"/>
      <c r="S486" s="28">
        <f>T486+U486</f>
        <v>0</v>
      </c>
      <c r="T486" s="28">
        <v>0</v>
      </c>
      <c r="U486" s="28">
        <v>0</v>
      </c>
      <c r="V486" s="29">
        <f>X486</f>
        <v>0</v>
      </c>
      <c r="W486" s="28">
        <v>0</v>
      </c>
      <c r="X486" s="28">
        <v>0</v>
      </c>
      <c r="Y486" s="7">
        <f t="shared" si="293"/>
        <v>0</v>
      </c>
      <c r="Z486" s="7">
        <f t="shared" si="293"/>
        <v>0</v>
      </c>
      <c r="AA486" s="7">
        <f>O486+U486-X486+W486</f>
        <v>0</v>
      </c>
      <c r="AB486" s="76"/>
      <c r="AC486" s="76"/>
      <c r="AD486" s="21"/>
    </row>
    <row r="487" spans="1:30" ht="15.6" x14ac:dyDescent="0.25">
      <c r="A487" s="129"/>
      <c r="B487" s="138"/>
      <c r="C487" s="129"/>
      <c r="D487" s="107"/>
      <c r="E487" s="98"/>
      <c r="F487" s="110"/>
      <c r="G487" s="150"/>
      <c r="H487" s="98"/>
      <c r="I487" s="140"/>
      <c r="J487" s="110"/>
      <c r="K487" s="152"/>
      <c r="L487" s="152"/>
      <c r="M487" s="123"/>
      <c r="N487" s="123"/>
      <c r="O487" s="123"/>
      <c r="P487" s="137"/>
      <c r="Q487" s="33" t="s">
        <v>3</v>
      </c>
      <c r="R487" s="46">
        <f>R486</f>
        <v>0</v>
      </c>
      <c r="S487" s="30">
        <f t="shared" ref="S487:X487" si="295">SUM(S483:S486)</f>
        <v>12230.46</v>
      </c>
      <c r="T487" s="30">
        <f t="shared" si="295"/>
        <v>6115.26</v>
      </c>
      <c r="U487" s="30">
        <f t="shared" si="295"/>
        <v>6115.2</v>
      </c>
      <c r="V487" s="30">
        <f t="shared" si="295"/>
        <v>12230.46</v>
      </c>
      <c r="W487" s="30">
        <f t="shared" si="295"/>
        <v>6115.26</v>
      </c>
      <c r="X487" s="30">
        <f t="shared" si="295"/>
        <v>12230.46</v>
      </c>
      <c r="Y487" s="134"/>
      <c r="Z487" s="134"/>
      <c r="AA487" s="134"/>
      <c r="AB487" s="76"/>
      <c r="AC487" s="76"/>
      <c r="AD487" s="21"/>
    </row>
    <row r="488" spans="1:30" ht="15.75" customHeight="1" x14ac:dyDescent="0.25">
      <c r="A488" s="129">
        <v>9</v>
      </c>
      <c r="B488" s="138" t="s">
        <v>176</v>
      </c>
      <c r="C488" s="129" t="s">
        <v>205</v>
      </c>
      <c r="D488" s="103" t="s">
        <v>321</v>
      </c>
      <c r="E488" s="98" t="s">
        <v>317</v>
      </c>
      <c r="F488" s="108"/>
      <c r="G488" s="150" t="s">
        <v>206</v>
      </c>
      <c r="H488" s="98" t="s">
        <v>207</v>
      </c>
      <c r="I488" s="140">
        <v>66.099999999999994</v>
      </c>
      <c r="J488" s="108">
        <v>21.75</v>
      </c>
      <c r="K488" s="152">
        <v>45108</v>
      </c>
      <c r="L488" s="152">
        <v>46904</v>
      </c>
      <c r="M488" s="9">
        <f>N488+O488</f>
        <v>0</v>
      </c>
      <c r="N488" s="8"/>
      <c r="O488" s="8">
        <v>0</v>
      </c>
      <c r="P488" s="136" t="s">
        <v>178</v>
      </c>
      <c r="Q488" s="41" t="s">
        <v>4</v>
      </c>
      <c r="R488" s="31"/>
      <c r="S488" s="28">
        <f>T488+U488</f>
        <v>4313.04</v>
      </c>
      <c r="T488" s="28">
        <v>2156.52</v>
      </c>
      <c r="U488" s="28">
        <v>2156.52</v>
      </c>
      <c r="V488" s="29">
        <f>X488</f>
        <v>1437.68</v>
      </c>
      <c r="W488" s="28">
        <v>1437.68</v>
      </c>
      <c r="X488" s="28">
        <v>1437.68</v>
      </c>
      <c r="Y488" s="8">
        <f t="shared" ref="Y488:Z491" si="296">M488+S488-V488</f>
        <v>2875.3599999999997</v>
      </c>
      <c r="Z488" s="8">
        <f t="shared" si="296"/>
        <v>718.83999999999992</v>
      </c>
      <c r="AA488" s="8">
        <f>O488+U488-X488+W488</f>
        <v>2156.52</v>
      </c>
      <c r="AB488" s="76" t="s">
        <v>112</v>
      </c>
      <c r="AC488" s="76"/>
      <c r="AD488" s="21"/>
    </row>
    <row r="489" spans="1:30" ht="15.6" x14ac:dyDescent="0.25">
      <c r="A489" s="129"/>
      <c r="B489" s="138"/>
      <c r="C489" s="129"/>
      <c r="D489" s="106"/>
      <c r="E489" s="98"/>
      <c r="F489" s="109"/>
      <c r="G489" s="150"/>
      <c r="H489" s="98"/>
      <c r="I489" s="140"/>
      <c r="J489" s="109"/>
      <c r="K489" s="152"/>
      <c r="L489" s="152"/>
      <c r="M489" s="8">
        <f>N489+O489</f>
        <v>0</v>
      </c>
      <c r="N489" s="8">
        <v>718.84</v>
      </c>
      <c r="O489" s="8">
        <v>-718.84</v>
      </c>
      <c r="P489" s="137"/>
      <c r="Q489" s="41" t="s">
        <v>5</v>
      </c>
      <c r="R489" s="32"/>
      <c r="S489" s="28">
        <f>T489+U489</f>
        <v>4313.04</v>
      </c>
      <c r="T489" s="28">
        <v>2156.52</v>
      </c>
      <c r="U489" s="28">
        <v>2156.52</v>
      </c>
      <c r="V489" s="29">
        <f>X489</f>
        <v>7188.4</v>
      </c>
      <c r="W489" s="28">
        <v>2875.36</v>
      </c>
      <c r="X489" s="28">
        <v>7188.4</v>
      </c>
      <c r="Y489" s="8">
        <f t="shared" si="296"/>
        <v>-2875.3599999999997</v>
      </c>
      <c r="Z489" s="8">
        <f t="shared" si="296"/>
        <v>0</v>
      </c>
      <c r="AA489" s="8">
        <f>O489+U489-X489+W489</f>
        <v>-2875.3599999999992</v>
      </c>
      <c r="AB489" s="76"/>
      <c r="AC489" s="76"/>
      <c r="AD489" s="21"/>
    </row>
    <row r="490" spans="1:30" ht="15.6" x14ac:dyDescent="0.25">
      <c r="A490" s="129"/>
      <c r="B490" s="138"/>
      <c r="C490" s="129"/>
      <c r="D490" s="106"/>
      <c r="E490" s="98"/>
      <c r="F490" s="109"/>
      <c r="G490" s="150"/>
      <c r="H490" s="98"/>
      <c r="I490" s="140"/>
      <c r="J490" s="109"/>
      <c r="K490" s="152"/>
      <c r="L490" s="152"/>
      <c r="M490" s="8">
        <f>N490+O490</f>
        <v>-2875.3599999999992</v>
      </c>
      <c r="N490" s="8">
        <f t="shared" ref="N490:O491" si="297">Z489</f>
        <v>0</v>
      </c>
      <c r="O490" s="8">
        <f t="shared" si="297"/>
        <v>-2875.3599999999992</v>
      </c>
      <c r="P490" s="137"/>
      <c r="Q490" s="41" t="s">
        <v>6</v>
      </c>
      <c r="R490" s="32"/>
      <c r="S490" s="28">
        <f>T490+U490</f>
        <v>0</v>
      </c>
      <c r="T490" s="28">
        <v>0</v>
      </c>
      <c r="U490" s="28">
        <v>0</v>
      </c>
      <c r="V490" s="29">
        <f>X490</f>
        <v>0</v>
      </c>
      <c r="W490" s="28">
        <v>0</v>
      </c>
      <c r="X490" s="28">
        <v>0</v>
      </c>
      <c r="Y490" s="8">
        <f t="shared" si="296"/>
        <v>-2875.3599999999992</v>
      </c>
      <c r="Z490" s="8">
        <f t="shared" si="296"/>
        <v>0</v>
      </c>
      <c r="AA490" s="8">
        <f>O490+U490-X490+W490</f>
        <v>-2875.3599999999992</v>
      </c>
      <c r="AB490" s="76"/>
      <c r="AC490" s="76"/>
      <c r="AD490" s="21"/>
    </row>
    <row r="491" spans="1:30" ht="15.6" x14ac:dyDescent="0.25">
      <c r="A491" s="129"/>
      <c r="B491" s="138"/>
      <c r="C491" s="129"/>
      <c r="D491" s="106"/>
      <c r="E491" s="98"/>
      <c r="F491" s="109"/>
      <c r="G491" s="150"/>
      <c r="H491" s="98"/>
      <c r="I491" s="140"/>
      <c r="J491" s="109"/>
      <c r="K491" s="152"/>
      <c r="L491" s="152"/>
      <c r="M491" s="8">
        <f>N491+O491</f>
        <v>-2875.3599999999992</v>
      </c>
      <c r="N491" s="8">
        <f t="shared" si="297"/>
        <v>0</v>
      </c>
      <c r="O491" s="8">
        <f t="shared" si="297"/>
        <v>-2875.3599999999992</v>
      </c>
      <c r="P491" s="137"/>
      <c r="Q491" s="41" t="s">
        <v>7</v>
      </c>
      <c r="R491" s="32"/>
      <c r="S491" s="28">
        <f>T491+U491</f>
        <v>0</v>
      </c>
      <c r="T491" s="28">
        <v>0</v>
      </c>
      <c r="U491" s="28">
        <v>0</v>
      </c>
      <c r="V491" s="29">
        <f>X491</f>
        <v>0</v>
      </c>
      <c r="W491" s="28">
        <v>0</v>
      </c>
      <c r="X491" s="28">
        <v>0</v>
      </c>
      <c r="Y491" s="7">
        <f t="shared" si="296"/>
        <v>-2875.3599999999992</v>
      </c>
      <c r="Z491" s="7">
        <f t="shared" si="296"/>
        <v>0</v>
      </c>
      <c r="AA491" s="7">
        <f>O491+U491-X491+W491</f>
        <v>-2875.3599999999992</v>
      </c>
      <c r="AB491" s="76"/>
      <c r="AC491" s="76"/>
      <c r="AD491" s="21"/>
    </row>
    <row r="492" spans="1:30" ht="15.6" x14ac:dyDescent="0.25">
      <c r="A492" s="129"/>
      <c r="B492" s="138"/>
      <c r="C492" s="129"/>
      <c r="D492" s="107"/>
      <c r="E492" s="98"/>
      <c r="F492" s="110"/>
      <c r="G492" s="150"/>
      <c r="H492" s="98"/>
      <c r="I492" s="140"/>
      <c r="J492" s="110"/>
      <c r="K492" s="152"/>
      <c r="L492" s="152"/>
      <c r="M492" s="123"/>
      <c r="N492" s="123"/>
      <c r="O492" s="123"/>
      <c r="P492" s="137"/>
      <c r="Q492" s="33" t="s">
        <v>3</v>
      </c>
      <c r="R492" s="46">
        <f>R491</f>
        <v>0</v>
      </c>
      <c r="S492" s="30">
        <f t="shared" ref="S492:X492" si="298">SUM(S488:S491)</f>
        <v>8626.08</v>
      </c>
      <c r="T492" s="30">
        <f t="shared" si="298"/>
        <v>4313.04</v>
      </c>
      <c r="U492" s="30">
        <f t="shared" si="298"/>
        <v>4313.04</v>
      </c>
      <c r="V492" s="30">
        <f t="shared" si="298"/>
        <v>8626.08</v>
      </c>
      <c r="W492" s="30">
        <f t="shared" si="298"/>
        <v>4313.04</v>
      </c>
      <c r="X492" s="30">
        <f t="shared" si="298"/>
        <v>8626.08</v>
      </c>
      <c r="Y492" s="134"/>
      <c r="Z492" s="134"/>
      <c r="AA492" s="134"/>
      <c r="AB492" s="76"/>
      <c r="AC492" s="76"/>
      <c r="AD492" s="21"/>
    </row>
    <row r="493" spans="1:30" ht="15.75" customHeight="1" x14ac:dyDescent="0.25">
      <c r="A493" s="129">
        <v>10</v>
      </c>
      <c r="B493" s="138" t="s">
        <v>176</v>
      </c>
      <c r="C493" s="129" t="s">
        <v>208</v>
      </c>
      <c r="D493" s="103" t="s">
        <v>322</v>
      </c>
      <c r="E493" s="98" t="s">
        <v>317</v>
      </c>
      <c r="F493" s="108"/>
      <c r="G493" s="150" t="s">
        <v>209</v>
      </c>
      <c r="H493" s="98" t="s">
        <v>210</v>
      </c>
      <c r="I493" s="151">
        <v>644.70000000000005</v>
      </c>
      <c r="J493" s="108">
        <v>18.71</v>
      </c>
      <c r="K493" s="152" t="s">
        <v>309</v>
      </c>
      <c r="L493" s="152">
        <v>46904</v>
      </c>
      <c r="M493" s="9">
        <f>N493+O493</f>
        <v>0</v>
      </c>
      <c r="N493" s="8"/>
      <c r="O493" s="8">
        <v>0</v>
      </c>
      <c r="P493" s="136" t="s">
        <v>178</v>
      </c>
      <c r="Q493" s="41" t="s">
        <v>4</v>
      </c>
      <c r="R493" s="31"/>
      <c r="S493" s="28">
        <f>T493+U493</f>
        <v>36173.339999999997</v>
      </c>
      <c r="T493" s="28">
        <v>18086.7</v>
      </c>
      <c r="U493" s="28">
        <v>18086.64</v>
      </c>
      <c r="V493" s="29">
        <f>X493</f>
        <v>36173.339999999997</v>
      </c>
      <c r="W493" s="28">
        <v>12057.8</v>
      </c>
      <c r="X493" s="28">
        <v>36173.339999999997</v>
      </c>
      <c r="Y493" s="8">
        <f t="shared" ref="Y493:Z496" si="299">M493+S493-V493</f>
        <v>0</v>
      </c>
      <c r="Z493" s="8">
        <f t="shared" si="299"/>
        <v>6028.9000000000015</v>
      </c>
      <c r="AA493" s="8">
        <f>O493+U493-X493+W493</f>
        <v>-6028.8999999999978</v>
      </c>
      <c r="AB493" s="76" t="s">
        <v>110</v>
      </c>
      <c r="AC493" s="76"/>
      <c r="AD493" s="21"/>
    </row>
    <row r="494" spans="1:30" ht="15.6" x14ac:dyDescent="0.25">
      <c r="A494" s="129"/>
      <c r="B494" s="138"/>
      <c r="C494" s="129"/>
      <c r="D494" s="106"/>
      <c r="E494" s="98"/>
      <c r="F494" s="109"/>
      <c r="G494" s="150"/>
      <c r="H494" s="98"/>
      <c r="I494" s="151"/>
      <c r="J494" s="109"/>
      <c r="K494" s="152"/>
      <c r="L494" s="152"/>
      <c r="M494" s="8">
        <f>N494+O494</f>
        <v>0</v>
      </c>
      <c r="N494" s="8">
        <v>6028.9</v>
      </c>
      <c r="O494" s="8">
        <v>-6028.9</v>
      </c>
      <c r="P494" s="137"/>
      <c r="Q494" s="41" t="s">
        <v>5</v>
      </c>
      <c r="R494" s="32"/>
      <c r="S494" s="28">
        <f>T494+U494</f>
        <v>36173.339999999997</v>
      </c>
      <c r="T494" s="28">
        <v>18086.7</v>
      </c>
      <c r="U494" s="28">
        <v>18086.64</v>
      </c>
      <c r="V494" s="29">
        <f>X494</f>
        <v>36173.339999999997</v>
      </c>
      <c r="W494" s="28">
        <v>24115.599999999999</v>
      </c>
      <c r="X494" s="28">
        <v>36173.339999999997</v>
      </c>
      <c r="Y494" s="8">
        <f t="shared" si="299"/>
        <v>0</v>
      </c>
      <c r="Z494" s="8">
        <f t="shared" si="299"/>
        <v>0</v>
      </c>
      <c r="AA494" s="8">
        <f>O494+U494-X494+W494</f>
        <v>0</v>
      </c>
      <c r="AB494" s="76"/>
      <c r="AC494" s="76"/>
      <c r="AD494" s="21"/>
    </row>
    <row r="495" spans="1:30" ht="15.6" x14ac:dyDescent="0.25">
      <c r="A495" s="129"/>
      <c r="B495" s="138"/>
      <c r="C495" s="129"/>
      <c r="D495" s="106"/>
      <c r="E495" s="98"/>
      <c r="F495" s="109"/>
      <c r="G495" s="150"/>
      <c r="H495" s="98"/>
      <c r="I495" s="151"/>
      <c r="J495" s="109"/>
      <c r="K495" s="152"/>
      <c r="L495" s="152"/>
      <c r="M495" s="8">
        <f>N495+O495</f>
        <v>0</v>
      </c>
      <c r="N495" s="8">
        <f t="shared" ref="N495:O496" si="300">Z494</f>
        <v>0</v>
      </c>
      <c r="O495" s="8">
        <f t="shared" si="300"/>
        <v>0</v>
      </c>
      <c r="P495" s="137"/>
      <c r="Q495" s="41" t="s">
        <v>6</v>
      </c>
      <c r="R495" s="32"/>
      <c r="S495" s="28">
        <f>T495+U495</f>
        <v>0</v>
      </c>
      <c r="T495" s="28">
        <v>0</v>
      </c>
      <c r="U495" s="28">
        <v>0</v>
      </c>
      <c r="V495" s="29">
        <f>X495</f>
        <v>0</v>
      </c>
      <c r="W495" s="28">
        <v>0</v>
      </c>
      <c r="X495" s="28">
        <v>0</v>
      </c>
      <c r="Y495" s="8">
        <f t="shared" si="299"/>
        <v>0</v>
      </c>
      <c r="Z495" s="8">
        <f t="shared" si="299"/>
        <v>0</v>
      </c>
      <c r="AA495" s="8">
        <f>O495+U495-X495+W495</f>
        <v>0</v>
      </c>
      <c r="AB495" s="76"/>
      <c r="AC495" s="76"/>
      <c r="AD495" s="21"/>
    </row>
    <row r="496" spans="1:30" ht="15.6" x14ac:dyDescent="0.25">
      <c r="A496" s="129"/>
      <c r="B496" s="138"/>
      <c r="C496" s="129"/>
      <c r="D496" s="106"/>
      <c r="E496" s="98"/>
      <c r="F496" s="109"/>
      <c r="G496" s="150"/>
      <c r="H496" s="98"/>
      <c r="I496" s="151"/>
      <c r="J496" s="109"/>
      <c r="K496" s="152"/>
      <c r="L496" s="152"/>
      <c r="M496" s="8">
        <f>N496+O496</f>
        <v>0</v>
      </c>
      <c r="N496" s="8">
        <f t="shared" si="300"/>
        <v>0</v>
      </c>
      <c r="O496" s="8">
        <f t="shared" si="300"/>
        <v>0</v>
      </c>
      <c r="P496" s="137"/>
      <c r="Q496" s="41" t="s">
        <v>7</v>
      </c>
      <c r="R496" s="32"/>
      <c r="S496" s="28">
        <f>T496+U496</f>
        <v>0</v>
      </c>
      <c r="T496" s="28">
        <v>0</v>
      </c>
      <c r="U496" s="28">
        <v>0</v>
      </c>
      <c r="V496" s="29">
        <f>X496</f>
        <v>0</v>
      </c>
      <c r="W496" s="28">
        <v>0</v>
      </c>
      <c r="X496" s="28">
        <v>0</v>
      </c>
      <c r="Y496" s="7">
        <f t="shared" si="299"/>
        <v>0</v>
      </c>
      <c r="Z496" s="7">
        <f t="shared" si="299"/>
        <v>0</v>
      </c>
      <c r="AA496" s="7">
        <f>O496+U496-X496+W496</f>
        <v>0</v>
      </c>
      <c r="AB496" s="76"/>
      <c r="AC496" s="76"/>
      <c r="AD496" s="21"/>
    </row>
    <row r="497" spans="1:30" ht="15.6" x14ac:dyDescent="0.25">
      <c r="A497" s="129"/>
      <c r="B497" s="138"/>
      <c r="C497" s="129"/>
      <c r="D497" s="107"/>
      <c r="E497" s="98"/>
      <c r="F497" s="110"/>
      <c r="G497" s="150"/>
      <c r="H497" s="98"/>
      <c r="I497" s="151"/>
      <c r="J497" s="110"/>
      <c r="K497" s="152"/>
      <c r="L497" s="152"/>
      <c r="M497" s="123"/>
      <c r="N497" s="123"/>
      <c r="O497" s="123"/>
      <c r="P497" s="137"/>
      <c r="Q497" s="33" t="s">
        <v>3</v>
      </c>
      <c r="R497" s="46">
        <f>R496</f>
        <v>0</v>
      </c>
      <c r="S497" s="30">
        <f t="shared" ref="S497:X497" si="301">SUM(S493:S496)</f>
        <v>72346.679999999993</v>
      </c>
      <c r="T497" s="30">
        <f t="shared" si="301"/>
        <v>36173.4</v>
      </c>
      <c r="U497" s="30">
        <f t="shared" si="301"/>
        <v>36173.279999999999</v>
      </c>
      <c r="V497" s="30">
        <f t="shared" si="301"/>
        <v>72346.679999999993</v>
      </c>
      <c r="W497" s="30">
        <f t="shared" si="301"/>
        <v>36173.399999999994</v>
      </c>
      <c r="X497" s="30">
        <f t="shared" si="301"/>
        <v>72346.679999999993</v>
      </c>
      <c r="Y497" s="134"/>
      <c r="Z497" s="134"/>
      <c r="AA497" s="134"/>
      <c r="AB497" s="76"/>
      <c r="AC497" s="76"/>
      <c r="AD497" s="21"/>
    </row>
    <row r="498" spans="1:30" ht="15.6" x14ac:dyDescent="0.25">
      <c r="A498" s="129">
        <v>11</v>
      </c>
      <c r="B498" s="138" t="s">
        <v>176</v>
      </c>
      <c r="C498" s="129" t="s">
        <v>211</v>
      </c>
      <c r="D498" s="103" t="s">
        <v>414</v>
      </c>
      <c r="E498" s="98" t="s">
        <v>317</v>
      </c>
      <c r="F498" s="108">
        <v>6525</v>
      </c>
      <c r="G498" s="150" t="s">
        <v>415</v>
      </c>
      <c r="H498" s="98" t="s">
        <v>416</v>
      </c>
      <c r="I498" s="151">
        <v>450</v>
      </c>
      <c r="J498" s="108">
        <v>11.32</v>
      </c>
      <c r="K498" s="160">
        <v>45658</v>
      </c>
      <c r="L498" s="160">
        <v>45991</v>
      </c>
      <c r="M498" s="9">
        <f>N498+O498</f>
        <v>0</v>
      </c>
      <c r="N498" s="8"/>
      <c r="O498" s="8">
        <v>0</v>
      </c>
      <c r="P498" s="136" t="s">
        <v>178</v>
      </c>
      <c r="Q498" s="41" t="s">
        <v>4</v>
      </c>
      <c r="R498" s="31"/>
      <c r="S498" s="28">
        <f>T498+U498</f>
        <v>15284.16</v>
      </c>
      <c r="T498" s="28">
        <v>7642.08</v>
      </c>
      <c r="U498" s="28">
        <v>7642.08</v>
      </c>
      <c r="V498" s="29">
        <f>X498</f>
        <v>15284.16</v>
      </c>
      <c r="W498" s="28">
        <v>5094.72</v>
      </c>
      <c r="X498" s="28">
        <v>15284.16</v>
      </c>
      <c r="Y498" s="8">
        <f t="shared" ref="Y498:Z501" si="302">M498+S498-V498</f>
        <v>0</v>
      </c>
      <c r="Z498" s="8">
        <f t="shared" si="302"/>
        <v>2547.3599999999997</v>
      </c>
      <c r="AA498" s="8">
        <f>O498+U498-X498+W498</f>
        <v>-2547.3599999999997</v>
      </c>
      <c r="AB498" s="76" t="s">
        <v>112</v>
      </c>
      <c r="AC498" s="76"/>
      <c r="AD498" s="21"/>
    </row>
    <row r="499" spans="1:30" ht="15.6" x14ac:dyDescent="0.25">
      <c r="A499" s="129"/>
      <c r="B499" s="138"/>
      <c r="C499" s="129"/>
      <c r="D499" s="106"/>
      <c r="E499" s="98"/>
      <c r="F499" s="109"/>
      <c r="G499" s="150"/>
      <c r="H499" s="98"/>
      <c r="I499" s="151"/>
      <c r="J499" s="109"/>
      <c r="K499" s="161"/>
      <c r="L499" s="161"/>
      <c r="M499" s="8">
        <f>N499+O499</f>
        <v>0</v>
      </c>
      <c r="N499" s="8">
        <v>2547.36</v>
      </c>
      <c r="O499" s="8">
        <v>-2547.36</v>
      </c>
      <c r="P499" s="137"/>
      <c r="Q499" s="41" t="s">
        <v>5</v>
      </c>
      <c r="R499" s="32"/>
      <c r="S499" s="28">
        <f>T499+U499</f>
        <v>15284.16</v>
      </c>
      <c r="T499" s="28">
        <v>7642.08</v>
      </c>
      <c r="U499" s="28">
        <v>7642.08</v>
      </c>
      <c r="V499" s="29">
        <f>X499</f>
        <v>15284.16</v>
      </c>
      <c r="W499" s="28">
        <v>10189.44</v>
      </c>
      <c r="X499" s="28">
        <v>15284.16</v>
      </c>
      <c r="Y499" s="8">
        <f t="shared" si="302"/>
        <v>0</v>
      </c>
      <c r="Z499" s="8">
        <f t="shared" si="302"/>
        <v>0</v>
      </c>
      <c r="AA499" s="8">
        <f>O499+U499-X499+W499</f>
        <v>0</v>
      </c>
      <c r="AB499" s="76"/>
      <c r="AC499" s="76"/>
      <c r="AD499" s="21"/>
    </row>
    <row r="500" spans="1:30" ht="15.6" x14ac:dyDescent="0.25">
      <c r="A500" s="129"/>
      <c r="B500" s="138"/>
      <c r="C500" s="129"/>
      <c r="D500" s="106"/>
      <c r="E500" s="98"/>
      <c r="F500" s="109"/>
      <c r="G500" s="150"/>
      <c r="H500" s="98"/>
      <c r="I500" s="151"/>
      <c r="J500" s="109"/>
      <c r="K500" s="161"/>
      <c r="L500" s="161"/>
      <c r="M500" s="8">
        <f>N500+O500</f>
        <v>0</v>
      </c>
      <c r="N500" s="8">
        <v>2547.36</v>
      </c>
      <c r="O500" s="8">
        <v>-2547.36</v>
      </c>
      <c r="P500" s="137"/>
      <c r="Q500" s="41" t="s">
        <v>6</v>
      </c>
      <c r="R500" s="32"/>
      <c r="S500" s="28">
        <f>T500+U500</f>
        <v>0</v>
      </c>
      <c r="T500" s="28">
        <v>0</v>
      </c>
      <c r="U500" s="28">
        <v>0</v>
      </c>
      <c r="V500" s="29">
        <f>X500</f>
        <v>0</v>
      </c>
      <c r="W500" s="28">
        <v>0</v>
      </c>
      <c r="X500" s="28">
        <v>0</v>
      </c>
      <c r="Y500" s="8">
        <f t="shared" si="302"/>
        <v>0</v>
      </c>
      <c r="Z500" s="8">
        <f t="shared" si="302"/>
        <v>2547.36</v>
      </c>
      <c r="AA500" s="8">
        <f>O500+U500-X500+W500</f>
        <v>-2547.36</v>
      </c>
      <c r="AB500" s="76"/>
      <c r="AC500" s="76"/>
      <c r="AD500" s="21"/>
    </row>
    <row r="501" spans="1:30" ht="15.6" x14ac:dyDescent="0.25">
      <c r="A501" s="129"/>
      <c r="B501" s="138"/>
      <c r="C501" s="129"/>
      <c r="D501" s="106"/>
      <c r="E501" s="98"/>
      <c r="F501" s="109"/>
      <c r="G501" s="150"/>
      <c r="H501" s="98"/>
      <c r="I501" s="151"/>
      <c r="J501" s="109"/>
      <c r="K501" s="161"/>
      <c r="L501" s="161"/>
      <c r="M501" s="8">
        <f>N501+O501</f>
        <v>0</v>
      </c>
      <c r="N501" s="8">
        <v>2547.36</v>
      </c>
      <c r="O501" s="8">
        <v>-2547.36</v>
      </c>
      <c r="P501" s="137"/>
      <c r="Q501" s="41" t="s">
        <v>7</v>
      </c>
      <c r="R501" s="32"/>
      <c r="S501" s="28">
        <f>T501+U501</f>
        <v>0</v>
      </c>
      <c r="T501" s="28">
        <v>0</v>
      </c>
      <c r="U501" s="28">
        <v>0</v>
      </c>
      <c r="V501" s="29">
        <f>X501</f>
        <v>0</v>
      </c>
      <c r="W501" s="28">
        <v>0</v>
      </c>
      <c r="X501" s="28">
        <v>0</v>
      </c>
      <c r="Y501" s="7">
        <f t="shared" si="302"/>
        <v>0</v>
      </c>
      <c r="Z501" s="7">
        <f t="shared" si="302"/>
        <v>2547.36</v>
      </c>
      <c r="AA501" s="7">
        <f>O501+U501-X501+W501</f>
        <v>-2547.36</v>
      </c>
      <c r="AB501" s="76"/>
      <c r="AC501" s="76"/>
      <c r="AD501" s="21"/>
    </row>
    <row r="502" spans="1:30" ht="15.6" x14ac:dyDescent="0.25">
      <c r="A502" s="129"/>
      <c r="B502" s="138"/>
      <c r="C502" s="129"/>
      <c r="D502" s="107"/>
      <c r="E502" s="98"/>
      <c r="F502" s="110"/>
      <c r="G502" s="150"/>
      <c r="H502" s="98"/>
      <c r="I502" s="151"/>
      <c r="J502" s="110"/>
      <c r="K502" s="162"/>
      <c r="L502" s="162"/>
      <c r="M502" s="123"/>
      <c r="N502" s="123"/>
      <c r="O502" s="123"/>
      <c r="P502" s="137"/>
      <c r="Q502" s="33" t="s">
        <v>3</v>
      </c>
      <c r="R502" s="46">
        <f>R501</f>
        <v>0</v>
      </c>
      <c r="S502" s="30">
        <f t="shared" ref="S502:X502" si="303">SUM(S498:S501)</f>
        <v>30568.32</v>
      </c>
      <c r="T502" s="30">
        <f t="shared" si="303"/>
        <v>15284.16</v>
      </c>
      <c r="U502" s="30">
        <f t="shared" si="303"/>
        <v>15284.16</v>
      </c>
      <c r="V502" s="30">
        <f t="shared" si="303"/>
        <v>30568.32</v>
      </c>
      <c r="W502" s="30">
        <f t="shared" si="303"/>
        <v>15284.16</v>
      </c>
      <c r="X502" s="30">
        <f t="shared" si="303"/>
        <v>30568.32</v>
      </c>
      <c r="Y502" s="134"/>
      <c r="Z502" s="134"/>
      <c r="AA502" s="134"/>
      <c r="AB502" s="76"/>
      <c r="AC502" s="76"/>
      <c r="AD502" s="21"/>
    </row>
    <row r="503" spans="1:30" ht="15.6" x14ac:dyDescent="0.25">
      <c r="A503" s="129">
        <v>12</v>
      </c>
      <c r="B503" s="138" t="s">
        <v>176</v>
      </c>
      <c r="C503" s="98" t="s">
        <v>213</v>
      </c>
      <c r="D503" s="103" t="s">
        <v>323</v>
      </c>
      <c r="E503" s="98" t="s">
        <v>317</v>
      </c>
      <c r="F503" s="108"/>
      <c r="G503" s="150" t="s">
        <v>212</v>
      </c>
      <c r="H503" s="98" t="s">
        <v>177</v>
      </c>
      <c r="I503" s="151">
        <v>139.4</v>
      </c>
      <c r="J503" s="108">
        <v>21.75</v>
      </c>
      <c r="K503" s="152">
        <v>45108</v>
      </c>
      <c r="L503" s="152">
        <v>46904</v>
      </c>
      <c r="M503" s="28">
        <f>N503+O503</f>
        <v>0</v>
      </c>
      <c r="N503" s="28"/>
      <c r="O503" s="28">
        <v>0</v>
      </c>
      <c r="P503" s="136" t="s">
        <v>178</v>
      </c>
      <c r="Q503" s="41" t="s">
        <v>4</v>
      </c>
      <c r="R503" s="31"/>
      <c r="S503" s="28">
        <f>T503+U503</f>
        <v>9095.8499999999985</v>
      </c>
      <c r="T503" s="28">
        <v>4547.9399999999996</v>
      </c>
      <c r="U503" s="28">
        <v>4547.91</v>
      </c>
      <c r="V503" s="29">
        <f>X503</f>
        <v>9095.85</v>
      </c>
      <c r="W503" s="28">
        <v>3031.96</v>
      </c>
      <c r="X503" s="28">
        <v>9095.85</v>
      </c>
      <c r="Y503" s="8">
        <f t="shared" ref="Y503:Z506" si="304">M503+S503-V503</f>
        <v>0</v>
      </c>
      <c r="Z503" s="8">
        <f t="shared" si="304"/>
        <v>1515.9799999999996</v>
      </c>
      <c r="AA503" s="8">
        <f>O503+U503-X503+W503</f>
        <v>-1515.9800000000005</v>
      </c>
      <c r="AB503" s="76" t="s">
        <v>110</v>
      </c>
      <c r="AC503" s="76"/>
      <c r="AD503" s="21"/>
    </row>
    <row r="504" spans="1:30" ht="15.6" x14ac:dyDescent="0.25">
      <c r="A504" s="129"/>
      <c r="B504" s="138"/>
      <c r="C504" s="98"/>
      <c r="D504" s="106"/>
      <c r="E504" s="98"/>
      <c r="F504" s="109"/>
      <c r="G504" s="150"/>
      <c r="H504" s="98"/>
      <c r="I504" s="151"/>
      <c r="J504" s="109"/>
      <c r="K504" s="152"/>
      <c r="L504" s="152"/>
      <c r="M504" s="28">
        <f>N504+O504</f>
        <v>0</v>
      </c>
      <c r="N504" s="28">
        <v>1515.98</v>
      </c>
      <c r="O504" s="28">
        <v>-1515.98</v>
      </c>
      <c r="P504" s="137"/>
      <c r="Q504" s="41" t="s">
        <v>5</v>
      </c>
      <c r="R504" s="32"/>
      <c r="S504" s="28">
        <f>T504+U504</f>
        <v>9095.8499999999985</v>
      </c>
      <c r="T504" s="28">
        <v>4547.9399999999996</v>
      </c>
      <c r="U504" s="28">
        <v>4547.91</v>
      </c>
      <c r="V504" s="29">
        <f>X504</f>
        <v>9095.85</v>
      </c>
      <c r="W504" s="28">
        <v>6063.92</v>
      </c>
      <c r="X504" s="28">
        <v>9095.85</v>
      </c>
      <c r="Y504" s="8">
        <f t="shared" si="304"/>
        <v>0</v>
      </c>
      <c r="Z504" s="8">
        <f t="shared" si="304"/>
        <v>0</v>
      </c>
      <c r="AA504" s="8">
        <f>O504+U504-X504+W504</f>
        <v>0</v>
      </c>
      <c r="AB504" s="76"/>
      <c r="AC504" s="76"/>
      <c r="AD504" s="21"/>
    </row>
    <row r="505" spans="1:30" ht="15.6" x14ac:dyDescent="0.25">
      <c r="A505" s="129"/>
      <c r="B505" s="138"/>
      <c r="C505" s="98"/>
      <c r="D505" s="106"/>
      <c r="E505" s="98"/>
      <c r="F505" s="109"/>
      <c r="G505" s="150"/>
      <c r="H505" s="98"/>
      <c r="I505" s="151"/>
      <c r="J505" s="109"/>
      <c r="K505" s="152"/>
      <c r="L505" s="152"/>
      <c r="M505" s="28">
        <f>N505+O505</f>
        <v>0</v>
      </c>
      <c r="N505" s="28">
        <v>1515.98</v>
      </c>
      <c r="O505" s="28">
        <v>-1515.98</v>
      </c>
      <c r="P505" s="137"/>
      <c r="Q505" s="41" t="s">
        <v>6</v>
      </c>
      <c r="R505" s="32"/>
      <c r="S505" s="28">
        <f>T505+U505</f>
        <v>0</v>
      </c>
      <c r="T505" s="28">
        <v>0</v>
      </c>
      <c r="U505" s="28">
        <v>0</v>
      </c>
      <c r="V505" s="29">
        <f>X505</f>
        <v>0</v>
      </c>
      <c r="W505" s="28">
        <v>0</v>
      </c>
      <c r="X505" s="28">
        <v>0</v>
      </c>
      <c r="Y505" s="8">
        <f t="shared" si="304"/>
        <v>0</v>
      </c>
      <c r="Z505" s="8">
        <f t="shared" si="304"/>
        <v>1515.98</v>
      </c>
      <c r="AA505" s="8">
        <f>O505+U505-X505+W505</f>
        <v>-1515.98</v>
      </c>
      <c r="AB505" s="76"/>
      <c r="AC505" s="76"/>
      <c r="AD505" s="21"/>
    </row>
    <row r="506" spans="1:30" ht="15.6" x14ac:dyDescent="0.25">
      <c r="A506" s="129"/>
      <c r="B506" s="138"/>
      <c r="C506" s="98"/>
      <c r="D506" s="106"/>
      <c r="E506" s="98"/>
      <c r="F506" s="109"/>
      <c r="G506" s="150"/>
      <c r="H506" s="98"/>
      <c r="I506" s="151"/>
      <c r="J506" s="109"/>
      <c r="K506" s="152"/>
      <c r="L506" s="152"/>
      <c r="M506" s="28">
        <f>N506+O506</f>
        <v>0</v>
      </c>
      <c r="N506" s="28">
        <v>1515.98</v>
      </c>
      <c r="O506" s="28">
        <v>-1515.98</v>
      </c>
      <c r="P506" s="137"/>
      <c r="Q506" s="41" t="s">
        <v>7</v>
      </c>
      <c r="R506" s="32"/>
      <c r="S506" s="28">
        <f>T506+U506</f>
        <v>0</v>
      </c>
      <c r="T506" s="28">
        <v>0</v>
      </c>
      <c r="U506" s="28">
        <v>0</v>
      </c>
      <c r="V506" s="29">
        <f>X506</f>
        <v>0</v>
      </c>
      <c r="W506" s="28">
        <v>0</v>
      </c>
      <c r="X506" s="28">
        <v>0</v>
      </c>
      <c r="Y506" s="7">
        <f t="shared" si="304"/>
        <v>0</v>
      </c>
      <c r="Z506" s="7">
        <f t="shared" si="304"/>
        <v>1515.98</v>
      </c>
      <c r="AA506" s="7">
        <f>O506+U506-X506+W506</f>
        <v>-1515.98</v>
      </c>
      <c r="AB506" s="76"/>
      <c r="AC506" s="76"/>
      <c r="AD506" s="21"/>
    </row>
    <row r="507" spans="1:30" ht="15.6" x14ac:dyDescent="0.25">
      <c r="A507" s="129"/>
      <c r="B507" s="138"/>
      <c r="C507" s="98"/>
      <c r="D507" s="107"/>
      <c r="E507" s="98"/>
      <c r="F507" s="110"/>
      <c r="G507" s="150"/>
      <c r="H507" s="98"/>
      <c r="I507" s="151"/>
      <c r="J507" s="110"/>
      <c r="K507" s="152"/>
      <c r="L507" s="152"/>
      <c r="M507" s="123"/>
      <c r="N507" s="123"/>
      <c r="O507" s="123"/>
      <c r="P507" s="137"/>
      <c r="Q507" s="33" t="s">
        <v>3</v>
      </c>
      <c r="R507" s="46">
        <f>R506</f>
        <v>0</v>
      </c>
      <c r="S507" s="30">
        <f t="shared" ref="S507:X507" si="305">SUM(S503:S506)</f>
        <v>18191.699999999997</v>
      </c>
      <c r="T507" s="30">
        <f t="shared" si="305"/>
        <v>9095.8799999999992</v>
      </c>
      <c r="U507" s="30">
        <f t="shared" si="305"/>
        <v>9095.82</v>
      </c>
      <c r="V507" s="30">
        <f t="shared" si="305"/>
        <v>18191.7</v>
      </c>
      <c r="W507" s="30">
        <f t="shared" si="305"/>
        <v>9095.880000000001</v>
      </c>
      <c r="X507" s="30">
        <f t="shared" si="305"/>
        <v>18191.7</v>
      </c>
      <c r="Y507" s="134"/>
      <c r="Z507" s="134"/>
      <c r="AA507" s="134"/>
      <c r="AB507" s="76"/>
      <c r="AC507" s="76"/>
      <c r="AD507" s="21"/>
    </row>
    <row r="508" spans="1:30" ht="15.6" x14ac:dyDescent="0.25">
      <c r="A508" s="129">
        <v>13</v>
      </c>
      <c r="B508" s="138" t="s">
        <v>176</v>
      </c>
      <c r="C508" s="129" t="s">
        <v>214</v>
      </c>
      <c r="D508" s="103" t="s">
        <v>353</v>
      </c>
      <c r="E508" s="98" t="s">
        <v>317</v>
      </c>
      <c r="F508" s="108"/>
      <c r="G508" s="150" t="s">
        <v>215</v>
      </c>
      <c r="H508" s="98" t="s">
        <v>183</v>
      </c>
      <c r="I508" s="140">
        <v>317.89999999999998</v>
      </c>
      <c r="J508" s="140">
        <v>28.21</v>
      </c>
      <c r="K508" s="152">
        <v>45444</v>
      </c>
      <c r="L508" s="152">
        <v>47238</v>
      </c>
      <c r="M508" s="9">
        <f>N508+O508</f>
        <v>0</v>
      </c>
      <c r="N508" s="8"/>
      <c r="O508" s="8">
        <v>0</v>
      </c>
      <c r="P508" s="136" t="s">
        <v>178</v>
      </c>
      <c r="Q508" s="41" t="s">
        <v>4</v>
      </c>
      <c r="R508" s="31"/>
      <c r="S508" s="28">
        <f>T508+U508</f>
        <v>26907</v>
      </c>
      <c r="T508" s="28">
        <v>13453.5</v>
      </c>
      <c r="U508" s="28">
        <v>13453.5</v>
      </c>
      <c r="V508" s="29">
        <f>X508</f>
        <v>26907</v>
      </c>
      <c r="W508" s="28">
        <v>8969</v>
      </c>
      <c r="X508" s="28">
        <v>26907</v>
      </c>
      <c r="Y508" s="8">
        <f t="shared" ref="Y508:Z511" si="306">M508+S508-V508</f>
        <v>0</v>
      </c>
      <c r="Z508" s="8">
        <f t="shared" si="306"/>
        <v>4484.5</v>
      </c>
      <c r="AA508" s="8">
        <f>O508+U508-X508+W508</f>
        <v>-4484.5</v>
      </c>
      <c r="AB508" s="76" t="s">
        <v>112</v>
      </c>
      <c r="AC508" s="76"/>
      <c r="AD508" s="21"/>
    </row>
    <row r="509" spans="1:30" ht="15.6" x14ac:dyDescent="0.25">
      <c r="A509" s="129"/>
      <c r="B509" s="138"/>
      <c r="C509" s="129"/>
      <c r="D509" s="106"/>
      <c r="E509" s="98"/>
      <c r="F509" s="109"/>
      <c r="G509" s="150"/>
      <c r="H509" s="98"/>
      <c r="I509" s="140"/>
      <c r="J509" s="140"/>
      <c r="K509" s="152"/>
      <c r="L509" s="152"/>
      <c r="M509" s="8">
        <f>N509+O509</f>
        <v>0</v>
      </c>
      <c r="N509" s="8">
        <v>4484.5</v>
      </c>
      <c r="O509" s="8">
        <v>-4484.5</v>
      </c>
      <c r="P509" s="137"/>
      <c r="Q509" s="41" t="s">
        <v>5</v>
      </c>
      <c r="R509" s="32"/>
      <c r="S509" s="28">
        <f>T509+U509</f>
        <v>26907</v>
      </c>
      <c r="T509" s="28">
        <v>13453.5</v>
      </c>
      <c r="U509" s="28">
        <v>13453.5</v>
      </c>
      <c r="V509" s="29">
        <f>X509</f>
        <v>26907</v>
      </c>
      <c r="W509" s="28">
        <v>17938</v>
      </c>
      <c r="X509" s="28">
        <v>26907</v>
      </c>
      <c r="Y509" s="8">
        <f t="shared" si="306"/>
        <v>0</v>
      </c>
      <c r="Z509" s="8">
        <f t="shared" si="306"/>
        <v>0</v>
      </c>
      <c r="AA509" s="8">
        <f>O509+U509-X509+W509</f>
        <v>0</v>
      </c>
      <c r="AB509" s="76"/>
      <c r="AC509" s="76"/>
      <c r="AD509" s="21"/>
    </row>
    <row r="510" spans="1:30" ht="15.6" x14ac:dyDescent="0.25">
      <c r="A510" s="129"/>
      <c r="B510" s="138"/>
      <c r="C510" s="129"/>
      <c r="D510" s="106"/>
      <c r="E510" s="98"/>
      <c r="F510" s="109"/>
      <c r="G510" s="150"/>
      <c r="H510" s="98"/>
      <c r="I510" s="140"/>
      <c r="J510" s="140"/>
      <c r="K510" s="152"/>
      <c r="L510" s="152"/>
      <c r="M510" s="8">
        <f>N510+O510</f>
        <v>0</v>
      </c>
      <c r="N510" s="8">
        <v>4484.5</v>
      </c>
      <c r="O510" s="8">
        <v>-4484.5</v>
      </c>
      <c r="P510" s="137"/>
      <c r="Q510" s="41" t="s">
        <v>6</v>
      </c>
      <c r="R510" s="32"/>
      <c r="S510" s="28">
        <f>T510+U510</f>
        <v>0</v>
      </c>
      <c r="T510" s="28">
        <v>0</v>
      </c>
      <c r="U510" s="28">
        <v>0</v>
      </c>
      <c r="V510" s="29">
        <f>X510</f>
        <v>0</v>
      </c>
      <c r="W510" s="28">
        <v>0</v>
      </c>
      <c r="X510" s="28">
        <v>0</v>
      </c>
      <c r="Y510" s="8">
        <f t="shared" si="306"/>
        <v>0</v>
      </c>
      <c r="Z510" s="8">
        <f t="shared" si="306"/>
        <v>4484.5</v>
      </c>
      <c r="AA510" s="8">
        <f>O510+U510-X510+W510</f>
        <v>-4484.5</v>
      </c>
      <c r="AB510" s="76"/>
      <c r="AC510" s="76"/>
      <c r="AD510" s="21"/>
    </row>
    <row r="511" spans="1:30" ht="15.6" x14ac:dyDescent="0.25">
      <c r="A511" s="129"/>
      <c r="B511" s="138"/>
      <c r="C511" s="129"/>
      <c r="D511" s="106"/>
      <c r="E511" s="98"/>
      <c r="F511" s="109"/>
      <c r="G511" s="150"/>
      <c r="H511" s="98"/>
      <c r="I511" s="140"/>
      <c r="J511" s="140"/>
      <c r="K511" s="152"/>
      <c r="L511" s="152"/>
      <c r="M511" s="8">
        <f>N511+O511</f>
        <v>0</v>
      </c>
      <c r="N511" s="8">
        <v>4484.5</v>
      </c>
      <c r="O511" s="8">
        <v>-4484.5</v>
      </c>
      <c r="P511" s="137"/>
      <c r="Q511" s="41" t="s">
        <v>7</v>
      </c>
      <c r="R511" s="32"/>
      <c r="S511" s="28">
        <f>T511+U511</f>
        <v>0</v>
      </c>
      <c r="T511" s="28">
        <v>0</v>
      </c>
      <c r="U511" s="28">
        <v>0</v>
      </c>
      <c r="V511" s="29">
        <f>X511</f>
        <v>0</v>
      </c>
      <c r="W511" s="28">
        <v>0</v>
      </c>
      <c r="X511" s="28">
        <v>0</v>
      </c>
      <c r="Y511" s="7">
        <f t="shared" si="306"/>
        <v>0</v>
      </c>
      <c r="Z511" s="7">
        <f t="shared" si="306"/>
        <v>4484.5</v>
      </c>
      <c r="AA511" s="7">
        <f>O511+U511-X511+W511</f>
        <v>-4484.5</v>
      </c>
      <c r="AB511" s="76"/>
      <c r="AC511" s="76"/>
      <c r="AD511" s="21"/>
    </row>
    <row r="512" spans="1:30" ht="15.6" x14ac:dyDescent="0.25">
      <c r="A512" s="129"/>
      <c r="B512" s="138"/>
      <c r="C512" s="129"/>
      <c r="D512" s="107"/>
      <c r="E512" s="98"/>
      <c r="F512" s="110"/>
      <c r="G512" s="150"/>
      <c r="H512" s="98"/>
      <c r="I512" s="140"/>
      <c r="J512" s="140"/>
      <c r="K512" s="152"/>
      <c r="L512" s="152"/>
      <c r="M512" s="123"/>
      <c r="N512" s="123"/>
      <c r="O512" s="123"/>
      <c r="P512" s="137"/>
      <c r="Q512" s="33" t="s">
        <v>3</v>
      </c>
      <c r="R512" s="46">
        <f>R511</f>
        <v>0</v>
      </c>
      <c r="S512" s="30">
        <f t="shared" ref="S512:X512" si="307">SUM(S508:S511)</f>
        <v>53814</v>
      </c>
      <c r="T512" s="30">
        <f t="shared" si="307"/>
        <v>26907</v>
      </c>
      <c r="U512" s="30">
        <f t="shared" si="307"/>
        <v>26907</v>
      </c>
      <c r="V512" s="30">
        <f t="shared" si="307"/>
        <v>53814</v>
      </c>
      <c r="W512" s="30">
        <f t="shared" si="307"/>
        <v>26907</v>
      </c>
      <c r="X512" s="30">
        <f t="shared" si="307"/>
        <v>53814</v>
      </c>
      <c r="Y512" s="134"/>
      <c r="Z512" s="134"/>
      <c r="AA512" s="134"/>
      <c r="AB512" s="76"/>
      <c r="AC512" s="76"/>
      <c r="AD512" s="21"/>
    </row>
    <row r="513" spans="1:30" ht="15.6" x14ac:dyDescent="0.25">
      <c r="A513" s="129">
        <v>14</v>
      </c>
      <c r="B513" s="138" t="s">
        <v>176</v>
      </c>
      <c r="C513" s="129" t="s">
        <v>216</v>
      </c>
      <c r="D513" s="103" t="s">
        <v>324</v>
      </c>
      <c r="E513" s="98" t="s">
        <v>325</v>
      </c>
      <c r="F513" s="108"/>
      <c r="G513" s="150" t="s">
        <v>217</v>
      </c>
      <c r="H513" s="98" t="s">
        <v>181</v>
      </c>
      <c r="I513" s="140">
        <v>78.599999999999994</v>
      </c>
      <c r="J513" s="140">
        <f>2051.46/1/I513</f>
        <v>26.1</v>
      </c>
      <c r="K513" s="152">
        <v>45108</v>
      </c>
      <c r="L513" s="152" t="s">
        <v>354</v>
      </c>
      <c r="M513" s="9">
        <f>N513+O513</f>
        <v>0</v>
      </c>
      <c r="N513" s="8"/>
      <c r="O513" s="8">
        <v>0</v>
      </c>
      <c r="P513" s="136" t="s">
        <v>178</v>
      </c>
      <c r="Q513" s="41" t="s">
        <v>4</v>
      </c>
      <c r="R513" s="31"/>
      <c r="S513" s="28">
        <f>T513+U513</f>
        <v>6154.38</v>
      </c>
      <c r="T513" s="28">
        <v>3077.19</v>
      </c>
      <c r="U513" s="28">
        <v>3077.19</v>
      </c>
      <c r="V513" s="29">
        <f>X513</f>
        <v>6154.38</v>
      </c>
      <c r="W513" s="28">
        <v>2051.46</v>
      </c>
      <c r="X513" s="28">
        <v>6154.38</v>
      </c>
      <c r="Y513" s="8">
        <f t="shared" ref="Y513:Z516" si="308">M513+S513-V513</f>
        <v>0</v>
      </c>
      <c r="Z513" s="8">
        <f t="shared" si="308"/>
        <v>1025.73</v>
      </c>
      <c r="AA513" s="8">
        <f>O513+U513-X513+W513</f>
        <v>-1025.73</v>
      </c>
      <c r="AB513" s="76" t="s">
        <v>110</v>
      </c>
      <c r="AC513" s="76"/>
      <c r="AD513" s="21"/>
    </row>
    <row r="514" spans="1:30" ht="15.6" x14ac:dyDescent="0.25">
      <c r="A514" s="129"/>
      <c r="B514" s="138"/>
      <c r="C514" s="129"/>
      <c r="D514" s="106"/>
      <c r="E514" s="98"/>
      <c r="F514" s="109"/>
      <c r="G514" s="150"/>
      <c r="H514" s="98"/>
      <c r="I514" s="140"/>
      <c r="J514" s="140"/>
      <c r="K514" s="152"/>
      <c r="L514" s="152"/>
      <c r="M514" s="8">
        <f>N514+O514</f>
        <v>0</v>
      </c>
      <c r="N514" s="8">
        <v>1025.73</v>
      </c>
      <c r="O514" s="8">
        <v>-1025.73</v>
      </c>
      <c r="P514" s="137"/>
      <c r="Q514" s="41" t="s">
        <v>5</v>
      </c>
      <c r="R514" s="32"/>
      <c r="S514" s="28">
        <f>T514+U514</f>
        <v>6154.38</v>
      </c>
      <c r="T514" s="28">
        <v>3077.19</v>
      </c>
      <c r="U514" s="28">
        <v>3077.19</v>
      </c>
      <c r="V514" s="29">
        <f>X514</f>
        <v>6154.38</v>
      </c>
      <c r="W514" s="28">
        <v>4102.92</v>
      </c>
      <c r="X514" s="28">
        <v>6154.38</v>
      </c>
      <c r="Y514" s="8">
        <f t="shared" si="308"/>
        <v>0</v>
      </c>
      <c r="Z514" s="8">
        <f t="shared" si="308"/>
        <v>0</v>
      </c>
      <c r="AA514" s="8">
        <f>O514+U514-X514+W514</f>
        <v>0</v>
      </c>
      <c r="AB514" s="76"/>
      <c r="AC514" s="76"/>
      <c r="AD514" s="21"/>
    </row>
    <row r="515" spans="1:30" ht="15.6" x14ac:dyDescent="0.25">
      <c r="A515" s="129"/>
      <c r="B515" s="138"/>
      <c r="C515" s="129"/>
      <c r="D515" s="106"/>
      <c r="E515" s="98"/>
      <c r="F515" s="109"/>
      <c r="G515" s="150"/>
      <c r="H515" s="98"/>
      <c r="I515" s="140"/>
      <c r="J515" s="140"/>
      <c r="K515" s="152"/>
      <c r="L515" s="152"/>
      <c r="M515" s="8">
        <f>N515+O515</f>
        <v>0</v>
      </c>
      <c r="N515" s="8">
        <f t="shared" ref="N515:O516" si="309">Z514</f>
        <v>0</v>
      </c>
      <c r="O515" s="8">
        <v>0</v>
      </c>
      <c r="P515" s="137"/>
      <c r="Q515" s="41" t="s">
        <v>6</v>
      </c>
      <c r="R515" s="32"/>
      <c r="S515" s="28">
        <f>T515+U515</f>
        <v>0</v>
      </c>
      <c r="T515" s="28">
        <v>0</v>
      </c>
      <c r="U515" s="28">
        <v>0</v>
      </c>
      <c r="V515" s="29">
        <f>X515</f>
        <v>0</v>
      </c>
      <c r="W515" s="28">
        <v>0</v>
      </c>
      <c r="X515" s="28">
        <v>0</v>
      </c>
      <c r="Y515" s="8">
        <f t="shared" si="308"/>
        <v>0</v>
      </c>
      <c r="Z515" s="8">
        <f t="shared" si="308"/>
        <v>0</v>
      </c>
      <c r="AA515" s="8">
        <f>O515+U515-X515+W515</f>
        <v>0</v>
      </c>
      <c r="AB515" s="76"/>
      <c r="AC515" s="76"/>
      <c r="AD515" s="21"/>
    </row>
    <row r="516" spans="1:30" ht="15.6" x14ac:dyDescent="0.25">
      <c r="A516" s="129"/>
      <c r="B516" s="138"/>
      <c r="C516" s="129"/>
      <c r="D516" s="106"/>
      <c r="E516" s="98"/>
      <c r="F516" s="109"/>
      <c r="G516" s="150"/>
      <c r="H516" s="98"/>
      <c r="I516" s="140"/>
      <c r="J516" s="140"/>
      <c r="K516" s="152"/>
      <c r="L516" s="152"/>
      <c r="M516" s="8">
        <f>N516+O516</f>
        <v>0</v>
      </c>
      <c r="N516" s="8">
        <f t="shared" si="309"/>
        <v>0</v>
      </c>
      <c r="O516" s="8">
        <f t="shared" si="309"/>
        <v>0</v>
      </c>
      <c r="P516" s="137"/>
      <c r="Q516" s="41" t="s">
        <v>7</v>
      </c>
      <c r="R516" s="32"/>
      <c r="S516" s="28">
        <f>T516+U516</f>
        <v>0</v>
      </c>
      <c r="T516" s="28">
        <v>0</v>
      </c>
      <c r="U516" s="28">
        <v>0</v>
      </c>
      <c r="V516" s="29">
        <f>X516</f>
        <v>0</v>
      </c>
      <c r="W516" s="28">
        <v>0</v>
      </c>
      <c r="X516" s="28">
        <v>0</v>
      </c>
      <c r="Y516" s="7">
        <f t="shared" si="308"/>
        <v>0</v>
      </c>
      <c r="Z516" s="7">
        <f t="shared" si="308"/>
        <v>0</v>
      </c>
      <c r="AA516" s="7">
        <f>O516+U516-X516+W516</f>
        <v>0</v>
      </c>
      <c r="AB516" s="76"/>
      <c r="AC516" s="76"/>
      <c r="AD516" s="21"/>
    </row>
    <row r="517" spans="1:30" ht="15.6" x14ac:dyDescent="0.25">
      <c r="A517" s="129"/>
      <c r="B517" s="138"/>
      <c r="C517" s="129"/>
      <c r="D517" s="107"/>
      <c r="E517" s="98"/>
      <c r="F517" s="110"/>
      <c r="G517" s="150"/>
      <c r="H517" s="98"/>
      <c r="I517" s="140"/>
      <c r="J517" s="140"/>
      <c r="K517" s="152"/>
      <c r="L517" s="152"/>
      <c r="M517" s="123"/>
      <c r="N517" s="123"/>
      <c r="O517" s="123"/>
      <c r="P517" s="137"/>
      <c r="Q517" s="33" t="s">
        <v>3</v>
      </c>
      <c r="R517" s="46">
        <f>R516</f>
        <v>0</v>
      </c>
      <c r="S517" s="30">
        <f t="shared" ref="S517:X517" si="310">SUM(S513:S516)</f>
        <v>12308.76</v>
      </c>
      <c r="T517" s="30">
        <f t="shared" si="310"/>
        <v>6154.38</v>
      </c>
      <c r="U517" s="30">
        <f t="shared" si="310"/>
        <v>6154.38</v>
      </c>
      <c r="V517" s="30">
        <f t="shared" si="310"/>
        <v>12308.76</v>
      </c>
      <c r="W517" s="30">
        <f t="shared" si="310"/>
        <v>6154.38</v>
      </c>
      <c r="X517" s="30">
        <f t="shared" si="310"/>
        <v>12308.76</v>
      </c>
      <c r="Y517" s="134"/>
      <c r="Z517" s="134"/>
      <c r="AA517" s="134"/>
      <c r="AB517" s="76"/>
      <c r="AC517" s="76"/>
      <c r="AD517" s="21"/>
    </row>
    <row r="518" spans="1:30" ht="15.6" x14ac:dyDescent="0.25">
      <c r="A518" s="129">
        <v>15</v>
      </c>
      <c r="B518" s="138" t="s">
        <v>176</v>
      </c>
      <c r="C518" s="144" t="s">
        <v>192</v>
      </c>
      <c r="D518" s="103" t="s">
        <v>327</v>
      </c>
      <c r="E518" s="98" t="s">
        <v>325</v>
      </c>
      <c r="F518" s="108"/>
      <c r="G518" s="150" t="s">
        <v>220</v>
      </c>
      <c r="H518" s="103" t="s">
        <v>194</v>
      </c>
      <c r="I518" s="108">
        <v>67</v>
      </c>
      <c r="J518" s="144">
        <v>13.05</v>
      </c>
      <c r="K518" s="159">
        <v>45344</v>
      </c>
      <c r="L518" s="159">
        <v>47139</v>
      </c>
      <c r="M518" s="9">
        <f>N518+O518</f>
        <v>0</v>
      </c>
      <c r="N518" s="8">
        <v>0</v>
      </c>
      <c r="O518" s="8">
        <v>0</v>
      </c>
      <c r="P518" s="136" t="s">
        <v>178</v>
      </c>
      <c r="Q518" s="41" t="s">
        <v>4</v>
      </c>
      <c r="R518" s="31"/>
      <c r="S518" s="28">
        <f>T518+U518</f>
        <v>2623.05</v>
      </c>
      <c r="T518" s="28">
        <v>1311.54</v>
      </c>
      <c r="U518" s="28">
        <v>1311.51</v>
      </c>
      <c r="V518" s="29">
        <f>X518</f>
        <v>2623.05</v>
      </c>
      <c r="W518" s="28">
        <v>874.36</v>
      </c>
      <c r="X518" s="28">
        <v>2623.05</v>
      </c>
      <c r="Y518" s="8">
        <f t="shared" ref="Y518:Z521" si="311">M518+S518-V518</f>
        <v>0</v>
      </c>
      <c r="Z518" s="8">
        <f t="shared" si="311"/>
        <v>437.17999999999995</v>
      </c>
      <c r="AA518" s="8">
        <f>O518+U518-X518+W518</f>
        <v>-437.18000000000018</v>
      </c>
      <c r="AB518" s="76" t="s">
        <v>112</v>
      </c>
      <c r="AC518" s="76"/>
      <c r="AD518" s="21"/>
    </row>
    <row r="519" spans="1:30" ht="15.6" x14ac:dyDescent="0.25">
      <c r="A519" s="129"/>
      <c r="B519" s="138"/>
      <c r="C519" s="145"/>
      <c r="D519" s="106"/>
      <c r="E519" s="98"/>
      <c r="F519" s="109"/>
      <c r="G519" s="150"/>
      <c r="H519" s="106"/>
      <c r="I519" s="109"/>
      <c r="J519" s="145"/>
      <c r="K519" s="159"/>
      <c r="L519" s="159"/>
      <c r="M519" s="8">
        <f>N519+O519</f>
        <v>0</v>
      </c>
      <c r="N519" s="8">
        <v>437.18</v>
      </c>
      <c r="O519" s="8">
        <v>-437.18</v>
      </c>
      <c r="P519" s="137"/>
      <c r="Q519" s="41" t="s">
        <v>5</v>
      </c>
      <c r="R519" s="32"/>
      <c r="S519" s="28">
        <f>T519+U519</f>
        <v>2623.05</v>
      </c>
      <c r="T519" s="28">
        <v>1311.54</v>
      </c>
      <c r="U519" s="28">
        <v>1311.51</v>
      </c>
      <c r="V519" s="29">
        <f>X519</f>
        <v>2623.05</v>
      </c>
      <c r="W519" s="28">
        <v>1748.72</v>
      </c>
      <c r="X519" s="28">
        <v>2623.05</v>
      </c>
      <c r="Y519" s="8">
        <f t="shared" si="311"/>
        <v>0</v>
      </c>
      <c r="Z519" s="8">
        <f t="shared" si="311"/>
        <v>0</v>
      </c>
      <c r="AA519" s="8">
        <f>O519+U519-X519+W519</f>
        <v>0</v>
      </c>
      <c r="AB519" s="76"/>
      <c r="AC519" s="76"/>
      <c r="AD519" s="21"/>
    </row>
    <row r="520" spans="1:30" ht="15.6" x14ac:dyDescent="0.25">
      <c r="A520" s="129"/>
      <c r="B520" s="138"/>
      <c r="C520" s="145"/>
      <c r="D520" s="106"/>
      <c r="E520" s="98"/>
      <c r="F520" s="109"/>
      <c r="G520" s="150"/>
      <c r="H520" s="106"/>
      <c r="I520" s="109"/>
      <c r="J520" s="145"/>
      <c r="K520" s="159"/>
      <c r="L520" s="159"/>
      <c r="M520" s="8">
        <f>N520+O520</f>
        <v>0</v>
      </c>
      <c r="N520" s="8">
        <v>437.18</v>
      </c>
      <c r="O520" s="8">
        <v>-437.18</v>
      </c>
      <c r="P520" s="137"/>
      <c r="Q520" s="41" t="s">
        <v>6</v>
      </c>
      <c r="R520" s="32"/>
      <c r="S520" s="28">
        <f>T520+U520</f>
        <v>0</v>
      </c>
      <c r="T520" s="28">
        <v>0</v>
      </c>
      <c r="U520" s="28">
        <v>0</v>
      </c>
      <c r="V520" s="29">
        <f>X520</f>
        <v>0</v>
      </c>
      <c r="W520" s="28">
        <v>0</v>
      </c>
      <c r="X520" s="28">
        <v>0</v>
      </c>
      <c r="Y520" s="8">
        <f t="shared" si="311"/>
        <v>0</v>
      </c>
      <c r="Z520" s="8">
        <f t="shared" si="311"/>
        <v>437.18</v>
      </c>
      <c r="AA520" s="8">
        <f>O520+U520-X520+W520</f>
        <v>-437.18</v>
      </c>
      <c r="AB520" s="76"/>
      <c r="AC520" s="76"/>
      <c r="AD520" s="21"/>
    </row>
    <row r="521" spans="1:30" ht="15.6" x14ac:dyDescent="0.25">
      <c r="A521" s="129"/>
      <c r="B521" s="138"/>
      <c r="C521" s="145"/>
      <c r="D521" s="106"/>
      <c r="E521" s="98"/>
      <c r="F521" s="109"/>
      <c r="G521" s="150"/>
      <c r="H521" s="106"/>
      <c r="I521" s="109"/>
      <c r="J521" s="145"/>
      <c r="K521" s="159"/>
      <c r="L521" s="159"/>
      <c r="M521" s="8">
        <f>N521+O521</f>
        <v>0</v>
      </c>
      <c r="N521" s="8">
        <v>437.18</v>
      </c>
      <c r="O521" s="8">
        <v>-437.18</v>
      </c>
      <c r="P521" s="137"/>
      <c r="Q521" s="41" t="s">
        <v>7</v>
      </c>
      <c r="R521" s="32"/>
      <c r="S521" s="28">
        <f>T521+U521</f>
        <v>0</v>
      </c>
      <c r="T521" s="28">
        <v>0</v>
      </c>
      <c r="U521" s="28">
        <v>0</v>
      </c>
      <c r="V521" s="29">
        <f>X521</f>
        <v>0</v>
      </c>
      <c r="W521" s="28">
        <v>0</v>
      </c>
      <c r="X521" s="28">
        <v>0</v>
      </c>
      <c r="Y521" s="8">
        <f t="shared" si="311"/>
        <v>0</v>
      </c>
      <c r="Z521" s="8">
        <f t="shared" si="311"/>
        <v>437.18</v>
      </c>
      <c r="AA521" s="8">
        <f>O521+U521-X521+W521</f>
        <v>-437.18</v>
      </c>
      <c r="AB521" s="76"/>
      <c r="AC521" s="76"/>
      <c r="AD521" s="21"/>
    </row>
    <row r="522" spans="1:30" ht="15.6" x14ac:dyDescent="0.25">
      <c r="A522" s="129"/>
      <c r="B522" s="138"/>
      <c r="C522" s="146"/>
      <c r="D522" s="107"/>
      <c r="E522" s="98"/>
      <c r="F522" s="110"/>
      <c r="G522" s="150"/>
      <c r="H522" s="107"/>
      <c r="I522" s="110"/>
      <c r="J522" s="146"/>
      <c r="K522" s="159"/>
      <c r="L522" s="159"/>
      <c r="M522" s="117"/>
      <c r="N522" s="118"/>
      <c r="O522" s="119"/>
      <c r="P522" s="137"/>
      <c r="Q522" s="33" t="s">
        <v>3</v>
      </c>
      <c r="R522" s="46">
        <f>R521</f>
        <v>0</v>
      </c>
      <c r="S522" s="30">
        <f t="shared" ref="S522:X522" si="312">SUM(S518:S521)</f>
        <v>5246.1</v>
      </c>
      <c r="T522" s="30">
        <f t="shared" si="312"/>
        <v>2623.08</v>
      </c>
      <c r="U522" s="30">
        <f t="shared" si="312"/>
        <v>2623.02</v>
      </c>
      <c r="V522" s="30">
        <f t="shared" si="312"/>
        <v>5246.1</v>
      </c>
      <c r="W522" s="30">
        <f t="shared" si="312"/>
        <v>2623.08</v>
      </c>
      <c r="X522" s="30">
        <f t="shared" si="312"/>
        <v>5246.1</v>
      </c>
      <c r="Y522" s="120"/>
      <c r="Z522" s="121"/>
      <c r="AA522" s="122"/>
      <c r="AB522" s="76"/>
      <c r="AC522" s="76"/>
      <c r="AD522" s="21"/>
    </row>
    <row r="523" spans="1:30" ht="15.6" x14ac:dyDescent="0.25">
      <c r="A523" s="129">
        <v>16</v>
      </c>
      <c r="B523" s="100" t="s">
        <v>176</v>
      </c>
      <c r="C523" s="144" t="s">
        <v>223</v>
      </c>
      <c r="D523" s="103" t="s">
        <v>326</v>
      </c>
      <c r="E523" s="98" t="s">
        <v>325</v>
      </c>
      <c r="F523" s="108"/>
      <c r="G523" s="153" t="s">
        <v>221</v>
      </c>
      <c r="H523" s="103" t="s">
        <v>222</v>
      </c>
      <c r="I523" s="108">
        <v>15.7</v>
      </c>
      <c r="J523" s="108">
        <v>26.1</v>
      </c>
      <c r="K523" s="160">
        <v>45222</v>
      </c>
      <c r="L523" s="160">
        <v>47019</v>
      </c>
      <c r="M523" s="9">
        <f>N523+O523</f>
        <v>0</v>
      </c>
      <c r="N523" s="8">
        <v>0</v>
      </c>
      <c r="O523" s="8">
        <v>0</v>
      </c>
      <c r="P523" s="136" t="s">
        <v>178</v>
      </c>
      <c r="Q523" s="41" t="s">
        <v>4</v>
      </c>
      <c r="R523" s="31"/>
      <c r="S523" s="28">
        <f>T523+U523</f>
        <v>1229.31</v>
      </c>
      <c r="T523" s="28">
        <v>614.66999999999996</v>
      </c>
      <c r="U523" s="28">
        <v>614.64</v>
      </c>
      <c r="V523" s="29">
        <f>X523</f>
        <v>1229.31</v>
      </c>
      <c r="W523" s="28">
        <v>409.78</v>
      </c>
      <c r="X523" s="28">
        <v>1229.31</v>
      </c>
      <c r="Y523" s="8">
        <f t="shared" ref="Y523:Z526" si="313">M523+S523-V523</f>
        <v>0</v>
      </c>
      <c r="Z523" s="8">
        <f t="shared" si="313"/>
        <v>204.89</v>
      </c>
      <c r="AA523" s="8">
        <f>O523+U523-X523+W523</f>
        <v>-204.89</v>
      </c>
      <c r="AB523" s="76" t="s">
        <v>112</v>
      </c>
      <c r="AC523" s="76"/>
      <c r="AD523" s="21"/>
    </row>
    <row r="524" spans="1:30" ht="15.6" x14ac:dyDescent="0.25">
      <c r="A524" s="129"/>
      <c r="B524" s="101"/>
      <c r="C524" s="145"/>
      <c r="D524" s="106"/>
      <c r="E524" s="98"/>
      <c r="F524" s="109"/>
      <c r="G524" s="154"/>
      <c r="H524" s="106"/>
      <c r="I524" s="109"/>
      <c r="J524" s="109"/>
      <c r="K524" s="161"/>
      <c r="L524" s="161"/>
      <c r="M524" s="8">
        <f>N524+O524</f>
        <v>0</v>
      </c>
      <c r="N524" s="8">
        <v>204.89</v>
      </c>
      <c r="O524" s="8">
        <v>-204.89</v>
      </c>
      <c r="P524" s="137"/>
      <c r="Q524" s="41" t="s">
        <v>5</v>
      </c>
      <c r="R524" s="32"/>
      <c r="S524" s="28">
        <f>T524+U524</f>
        <v>1229.31</v>
      </c>
      <c r="T524" s="28">
        <v>614.66999999999996</v>
      </c>
      <c r="U524" s="28">
        <v>614.64</v>
      </c>
      <c r="V524" s="29">
        <f>X524</f>
        <v>1229.31</v>
      </c>
      <c r="W524" s="28">
        <v>819.56</v>
      </c>
      <c r="X524" s="28">
        <v>1229.31</v>
      </c>
      <c r="Y524" s="8">
        <f t="shared" si="313"/>
        <v>0</v>
      </c>
      <c r="Z524" s="8">
        <f t="shared" si="313"/>
        <v>0</v>
      </c>
      <c r="AA524" s="8">
        <f>O524+U524-X524+W524</f>
        <v>0</v>
      </c>
      <c r="AB524" s="76"/>
      <c r="AC524" s="76"/>
      <c r="AD524" s="21"/>
    </row>
    <row r="525" spans="1:30" ht="15.6" x14ac:dyDescent="0.25">
      <c r="A525" s="129"/>
      <c r="B525" s="101"/>
      <c r="C525" s="145"/>
      <c r="D525" s="106"/>
      <c r="E525" s="98"/>
      <c r="F525" s="109"/>
      <c r="G525" s="154"/>
      <c r="H525" s="106"/>
      <c r="I525" s="109"/>
      <c r="J525" s="109"/>
      <c r="K525" s="161"/>
      <c r="L525" s="161"/>
      <c r="M525" s="8">
        <f>N525+O525</f>
        <v>0</v>
      </c>
      <c r="N525" s="8">
        <v>204.89</v>
      </c>
      <c r="O525" s="8">
        <v>-204.89</v>
      </c>
      <c r="P525" s="137"/>
      <c r="Q525" s="41" t="s">
        <v>6</v>
      </c>
      <c r="R525" s="32"/>
      <c r="S525" s="28">
        <f>T525+U525</f>
        <v>0</v>
      </c>
      <c r="T525" s="28">
        <v>0</v>
      </c>
      <c r="U525" s="28">
        <v>0</v>
      </c>
      <c r="V525" s="29">
        <f>X525</f>
        <v>0</v>
      </c>
      <c r="W525" s="28">
        <v>0</v>
      </c>
      <c r="X525" s="28">
        <v>0</v>
      </c>
      <c r="Y525" s="8">
        <f t="shared" si="313"/>
        <v>0</v>
      </c>
      <c r="Z525" s="8">
        <f t="shared" si="313"/>
        <v>204.89</v>
      </c>
      <c r="AA525" s="8">
        <f>O525+U525-X525+W525</f>
        <v>-204.89</v>
      </c>
      <c r="AB525" s="76"/>
      <c r="AC525" s="76"/>
      <c r="AD525" s="21"/>
    </row>
    <row r="526" spans="1:30" ht="15.6" x14ac:dyDescent="0.25">
      <c r="A526" s="129"/>
      <c r="B526" s="101"/>
      <c r="C526" s="145"/>
      <c r="D526" s="106"/>
      <c r="E526" s="98"/>
      <c r="F526" s="109"/>
      <c r="G526" s="154"/>
      <c r="H526" s="106"/>
      <c r="I526" s="109"/>
      <c r="J526" s="109"/>
      <c r="K526" s="161"/>
      <c r="L526" s="161"/>
      <c r="M526" s="8">
        <f>N526+O526</f>
        <v>0</v>
      </c>
      <c r="N526" s="8">
        <v>204.89</v>
      </c>
      <c r="O526" s="8">
        <v>-204.89</v>
      </c>
      <c r="P526" s="137"/>
      <c r="Q526" s="41" t="s">
        <v>7</v>
      </c>
      <c r="R526" s="32"/>
      <c r="S526" s="28">
        <f>T526+U526</f>
        <v>0</v>
      </c>
      <c r="T526" s="28">
        <v>0</v>
      </c>
      <c r="U526" s="28">
        <v>0</v>
      </c>
      <c r="V526" s="29">
        <f>X526</f>
        <v>0</v>
      </c>
      <c r="W526" s="28">
        <v>0</v>
      </c>
      <c r="X526" s="28">
        <v>0</v>
      </c>
      <c r="Y526" s="8">
        <f t="shared" si="313"/>
        <v>0</v>
      </c>
      <c r="Z526" s="8">
        <f t="shared" si="313"/>
        <v>204.89</v>
      </c>
      <c r="AA526" s="8">
        <f>O526+U526-X526+W526</f>
        <v>-204.89</v>
      </c>
      <c r="AB526" s="76"/>
      <c r="AC526" s="76"/>
      <c r="AD526" s="21"/>
    </row>
    <row r="527" spans="1:30" ht="15.6" x14ac:dyDescent="0.25">
      <c r="A527" s="129"/>
      <c r="B527" s="102"/>
      <c r="C527" s="146"/>
      <c r="D527" s="107"/>
      <c r="E527" s="98"/>
      <c r="F527" s="110"/>
      <c r="G527" s="155"/>
      <c r="H527" s="107"/>
      <c r="I527" s="110"/>
      <c r="J527" s="110"/>
      <c r="K527" s="162"/>
      <c r="L527" s="162"/>
      <c r="M527" s="117"/>
      <c r="N527" s="118"/>
      <c r="O527" s="119"/>
      <c r="P527" s="137"/>
      <c r="Q527" s="33" t="s">
        <v>3</v>
      </c>
      <c r="R527" s="46">
        <f>R526</f>
        <v>0</v>
      </c>
      <c r="S527" s="30">
        <f t="shared" ref="S527:X527" si="314">SUM(S523:S526)</f>
        <v>2458.62</v>
      </c>
      <c r="T527" s="30">
        <f t="shared" si="314"/>
        <v>1229.3399999999999</v>
      </c>
      <c r="U527" s="30">
        <f t="shared" si="314"/>
        <v>1229.28</v>
      </c>
      <c r="V527" s="30">
        <f t="shared" si="314"/>
        <v>2458.62</v>
      </c>
      <c r="W527" s="30">
        <f t="shared" si="314"/>
        <v>1229.3399999999999</v>
      </c>
      <c r="X527" s="30">
        <f t="shared" si="314"/>
        <v>2458.62</v>
      </c>
      <c r="Y527" s="120"/>
      <c r="Z527" s="121"/>
      <c r="AA527" s="122"/>
      <c r="AB527" s="76"/>
      <c r="AC527" s="76"/>
      <c r="AD527" s="21"/>
    </row>
    <row r="528" spans="1:30" ht="15.6" x14ac:dyDescent="0.25">
      <c r="A528" s="129">
        <v>17</v>
      </c>
      <c r="B528" s="100" t="s">
        <v>176</v>
      </c>
      <c r="C528" s="144" t="s">
        <v>264</v>
      </c>
      <c r="D528" s="103" t="s">
        <v>265</v>
      </c>
      <c r="E528" s="103" t="s">
        <v>263</v>
      </c>
      <c r="F528" s="147"/>
      <c r="G528" s="153" t="s">
        <v>266</v>
      </c>
      <c r="H528" s="103" t="s">
        <v>267</v>
      </c>
      <c r="I528" s="147">
        <v>24</v>
      </c>
      <c r="J528" s="108">
        <v>64.73</v>
      </c>
      <c r="K528" s="189">
        <v>45108</v>
      </c>
      <c r="L528" s="189">
        <v>46904</v>
      </c>
      <c r="M528" s="9">
        <f>N528+O528</f>
        <v>0</v>
      </c>
      <c r="N528" s="8">
        <v>0</v>
      </c>
      <c r="O528" s="8">
        <v>0</v>
      </c>
      <c r="P528" s="186" t="s">
        <v>178</v>
      </c>
      <c r="Q528" s="41" t="s">
        <v>4</v>
      </c>
      <c r="R528" s="31"/>
      <c r="S528" s="28">
        <f>T528+U528</f>
        <v>4660.41</v>
      </c>
      <c r="T528" s="28">
        <v>2330.2199999999998</v>
      </c>
      <c r="U528" s="28">
        <v>2330.19</v>
      </c>
      <c r="V528" s="29">
        <f>X528</f>
        <v>4660.41</v>
      </c>
      <c r="W528" s="28">
        <v>1553.48</v>
      </c>
      <c r="X528" s="28">
        <v>4660.41</v>
      </c>
      <c r="Y528" s="8">
        <f t="shared" ref="Y528:Z531" si="315">M528+S528-V528</f>
        <v>0</v>
      </c>
      <c r="Z528" s="8">
        <f t="shared" si="315"/>
        <v>776.73999999999978</v>
      </c>
      <c r="AA528" s="8">
        <f>O528+U528-X528+W528</f>
        <v>-776.73999999999978</v>
      </c>
      <c r="AB528" s="76" t="s">
        <v>112</v>
      </c>
      <c r="AC528" s="76"/>
      <c r="AD528" s="21"/>
    </row>
    <row r="529" spans="1:30" ht="15.6" x14ac:dyDescent="0.25">
      <c r="A529" s="129"/>
      <c r="B529" s="101"/>
      <c r="C529" s="145"/>
      <c r="D529" s="106"/>
      <c r="E529" s="106"/>
      <c r="F529" s="148"/>
      <c r="G529" s="154"/>
      <c r="H529" s="106"/>
      <c r="I529" s="148"/>
      <c r="J529" s="109"/>
      <c r="K529" s="190"/>
      <c r="L529" s="190"/>
      <c r="M529" s="8">
        <f>N529+O529</f>
        <v>0</v>
      </c>
      <c r="N529" s="8">
        <v>776.74</v>
      </c>
      <c r="O529" s="8">
        <v>-776.74</v>
      </c>
      <c r="P529" s="187"/>
      <c r="Q529" s="41" t="s">
        <v>5</v>
      </c>
      <c r="R529" s="32"/>
      <c r="S529" s="28">
        <f>T529+U529</f>
        <v>0</v>
      </c>
      <c r="T529" s="28">
        <v>0</v>
      </c>
      <c r="U529" s="28">
        <v>0</v>
      </c>
      <c r="V529" s="29">
        <f>X529</f>
        <v>0</v>
      </c>
      <c r="W529" s="28">
        <v>776.74</v>
      </c>
      <c r="X529" s="28">
        <v>0</v>
      </c>
      <c r="Y529" s="8">
        <f t="shared" si="315"/>
        <v>0</v>
      </c>
      <c r="Z529" s="8">
        <f t="shared" si="315"/>
        <v>0</v>
      </c>
      <c r="AA529" s="8">
        <f>O529+U529-X529+W529</f>
        <v>0</v>
      </c>
      <c r="AB529" s="76"/>
      <c r="AC529" s="76"/>
      <c r="AD529" s="21"/>
    </row>
    <row r="530" spans="1:30" ht="15.6" x14ac:dyDescent="0.25">
      <c r="A530" s="129"/>
      <c r="B530" s="101"/>
      <c r="C530" s="145"/>
      <c r="D530" s="106"/>
      <c r="E530" s="106"/>
      <c r="F530" s="148"/>
      <c r="G530" s="154"/>
      <c r="H530" s="106"/>
      <c r="I530" s="148"/>
      <c r="J530" s="109"/>
      <c r="K530" s="190"/>
      <c r="L530" s="190"/>
      <c r="M530" s="8">
        <f>N530+O530</f>
        <v>0</v>
      </c>
      <c r="N530" s="8">
        <v>776.74</v>
      </c>
      <c r="O530" s="8">
        <v>-776.74</v>
      </c>
      <c r="P530" s="187"/>
      <c r="Q530" s="41" t="s">
        <v>6</v>
      </c>
      <c r="R530" s="32"/>
      <c r="S530" s="28">
        <f>T530+U530</f>
        <v>0</v>
      </c>
      <c r="T530" s="28">
        <v>0</v>
      </c>
      <c r="U530" s="28">
        <v>0</v>
      </c>
      <c r="V530" s="29">
        <f>X530</f>
        <v>0</v>
      </c>
      <c r="W530" s="28">
        <v>0</v>
      </c>
      <c r="X530" s="28">
        <v>0</v>
      </c>
      <c r="Y530" s="8">
        <f t="shared" si="315"/>
        <v>0</v>
      </c>
      <c r="Z530" s="8">
        <f t="shared" si="315"/>
        <v>776.74</v>
      </c>
      <c r="AA530" s="8">
        <f>O530+U530-X530+W530</f>
        <v>-776.74</v>
      </c>
      <c r="AB530" s="76"/>
      <c r="AC530" s="76"/>
      <c r="AD530" s="21"/>
    </row>
    <row r="531" spans="1:30" ht="15.6" x14ac:dyDescent="0.25">
      <c r="A531" s="129"/>
      <c r="B531" s="101"/>
      <c r="C531" s="145"/>
      <c r="D531" s="106"/>
      <c r="E531" s="106"/>
      <c r="F531" s="148"/>
      <c r="G531" s="154"/>
      <c r="H531" s="106"/>
      <c r="I531" s="148"/>
      <c r="J531" s="109"/>
      <c r="K531" s="190"/>
      <c r="L531" s="190"/>
      <c r="M531" s="8">
        <f>N531+O531</f>
        <v>0</v>
      </c>
      <c r="N531" s="8">
        <v>776.74</v>
      </c>
      <c r="O531" s="8">
        <v>-776.74</v>
      </c>
      <c r="P531" s="187"/>
      <c r="Q531" s="41" t="s">
        <v>7</v>
      </c>
      <c r="R531" s="32"/>
      <c r="S531" s="28">
        <f>T531+U531</f>
        <v>0</v>
      </c>
      <c r="T531" s="28">
        <v>0</v>
      </c>
      <c r="U531" s="28">
        <v>0</v>
      </c>
      <c r="V531" s="29">
        <f>X531</f>
        <v>0</v>
      </c>
      <c r="W531" s="28">
        <v>0</v>
      </c>
      <c r="X531" s="28">
        <v>0</v>
      </c>
      <c r="Y531" s="8">
        <f t="shared" si="315"/>
        <v>0</v>
      </c>
      <c r="Z531" s="8">
        <f t="shared" si="315"/>
        <v>776.74</v>
      </c>
      <c r="AA531" s="8">
        <f>O531+U531-X531+W531</f>
        <v>-776.74</v>
      </c>
      <c r="AB531" s="76"/>
      <c r="AC531" s="76"/>
      <c r="AD531" s="21"/>
    </row>
    <row r="532" spans="1:30" ht="15.6" x14ac:dyDescent="0.25">
      <c r="A532" s="129"/>
      <c r="B532" s="102"/>
      <c r="C532" s="146"/>
      <c r="D532" s="107"/>
      <c r="E532" s="107"/>
      <c r="F532" s="149"/>
      <c r="G532" s="155"/>
      <c r="H532" s="107"/>
      <c r="I532" s="149"/>
      <c r="J532" s="110"/>
      <c r="K532" s="191"/>
      <c r="L532" s="191"/>
      <c r="M532" s="117"/>
      <c r="N532" s="118"/>
      <c r="O532" s="119"/>
      <c r="P532" s="188"/>
      <c r="Q532" s="33" t="s">
        <v>3</v>
      </c>
      <c r="R532" s="46">
        <f>R531</f>
        <v>0</v>
      </c>
      <c r="S532" s="30">
        <f t="shared" ref="S532:X532" si="316">SUM(S528:S531)</f>
        <v>4660.41</v>
      </c>
      <c r="T532" s="30">
        <f t="shared" si="316"/>
        <v>2330.2199999999998</v>
      </c>
      <c r="U532" s="30">
        <f t="shared" si="316"/>
        <v>2330.19</v>
      </c>
      <c r="V532" s="30">
        <f t="shared" si="316"/>
        <v>4660.41</v>
      </c>
      <c r="W532" s="30">
        <f t="shared" si="316"/>
        <v>2330.2200000000003</v>
      </c>
      <c r="X532" s="30">
        <f t="shared" si="316"/>
        <v>4660.41</v>
      </c>
      <c r="Y532" s="120"/>
      <c r="Z532" s="121"/>
      <c r="AA532" s="122"/>
      <c r="AB532" s="76"/>
      <c r="AC532" s="76"/>
      <c r="AD532" s="21"/>
    </row>
    <row r="533" spans="1:30" ht="15.75" customHeight="1" x14ac:dyDescent="0.25">
      <c r="A533" s="129">
        <v>18</v>
      </c>
      <c r="B533" s="100" t="s">
        <v>176</v>
      </c>
      <c r="C533" s="144" t="s">
        <v>195</v>
      </c>
      <c r="D533" s="103" t="s">
        <v>341</v>
      </c>
      <c r="E533" s="103" t="s">
        <v>263</v>
      </c>
      <c r="F533" s="147"/>
      <c r="G533" s="153" t="s">
        <v>269</v>
      </c>
      <c r="H533" s="103" t="s">
        <v>177</v>
      </c>
      <c r="I533" s="147">
        <v>354.6</v>
      </c>
      <c r="J533" s="140">
        <f>S533/3/I533</f>
        <v>29.44162436548223</v>
      </c>
      <c r="K533" s="160">
        <v>45444</v>
      </c>
      <c r="L533" s="160">
        <v>47238</v>
      </c>
      <c r="M533" s="9">
        <f>N533+O533</f>
        <v>0</v>
      </c>
      <c r="N533" s="8">
        <v>0</v>
      </c>
      <c r="O533" s="8">
        <v>0</v>
      </c>
      <c r="P533" s="186" t="s">
        <v>178</v>
      </c>
      <c r="Q533" s="41" t="s">
        <v>4</v>
      </c>
      <c r="R533" s="31"/>
      <c r="S533" s="28">
        <f>T533+U533</f>
        <v>31320</v>
      </c>
      <c r="T533" s="28">
        <v>15660</v>
      </c>
      <c r="U533" s="28">
        <v>15660</v>
      </c>
      <c r="V533" s="29">
        <f>X533</f>
        <v>31320</v>
      </c>
      <c r="W533" s="28">
        <v>10440</v>
      </c>
      <c r="X533" s="28">
        <v>31320</v>
      </c>
      <c r="Y533" s="8">
        <f t="shared" ref="Y533:Z536" si="317">M533+S533-V533</f>
        <v>0</v>
      </c>
      <c r="Z533" s="8">
        <f t="shared" si="317"/>
        <v>5220</v>
      </c>
      <c r="AA533" s="8">
        <f>O533+U533-X533+W533</f>
        <v>-5220</v>
      </c>
      <c r="AB533" s="76" t="s">
        <v>112</v>
      </c>
      <c r="AC533" s="76"/>
      <c r="AD533" s="21"/>
    </row>
    <row r="534" spans="1:30" ht="15.6" x14ac:dyDescent="0.25">
      <c r="A534" s="129"/>
      <c r="B534" s="101"/>
      <c r="C534" s="145"/>
      <c r="D534" s="106"/>
      <c r="E534" s="106"/>
      <c r="F534" s="148"/>
      <c r="G534" s="154"/>
      <c r="H534" s="106"/>
      <c r="I534" s="148"/>
      <c r="J534" s="140"/>
      <c r="K534" s="161"/>
      <c r="L534" s="161"/>
      <c r="M534" s="8">
        <f>N534+O534</f>
        <v>0</v>
      </c>
      <c r="N534" s="8">
        <v>5220</v>
      </c>
      <c r="O534" s="8">
        <v>-5220</v>
      </c>
      <c r="P534" s="187"/>
      <c r="Q534" s="41" t="s">
        <v>5</v>
      </c>
      <c r="R534" s="32"/>
      <c r="S534" s="28">
        <f>T534+U534</f>
        <v>31320</v>
      </c>
      <c r="T534" s="28">
        <v>15660</v>
      </c>
      <c r="U534" s="28">
        <v>15660</v>
      </c>
      <c r="V534" s="29">
        <f>X534</f>
        <v>31320</v>
      </c>
      <c r="W534" s="28">
        <v>20880</v>
      </c>
      <c r="X534" s="28">
        <v>31320</v>
      </c>
      <c r="Y534" s="8">
        <f t="shared" si="317"/>
        <v>0</v>
      </c>
      <c r="Z534" s="8">
        <f t="shared" si="317"/>
        <v>0</v>
      </c>
      <c r="AA534" s="8">
        <f>O534+U534-X534+W534</f>
        <v>0</v>
      </c>
      <c r="AB534" s="76"/>
      <c r="AC534" s="76"/>
      <c r="AD534" s="21"/>
    </row>
    <row r="535" spans="1:30" ht="15.6" x14ac:dyDescent="0.25">
      <c r="A535" s="129"/>
      <c r="B535" s="101"/>
      <c r="C535" s="145"/>
      <c r="D535" s="106"/>
      <c r="E535" s="106"/>
      <c r="F535" s="148"/>
      <c r="G535" s="154"/>
      <c r="H535" s="106"/>
      <c r="I535" s="148"/>
      <c r="J535" s="140"/>
      <c r="K535" s="161"/>
      <c r="L535" s="161"/>
      <c r="M535" s="8">
        <f>N535+O535</f>
        <v>0</v>
      </c>
      <c r="N535" s="8">
        <v>5220</v>
      </c>
      <c r="O535" s="8">
        <v>-5220</v>
      </c>
      <c r="P535" s="187"/>
      <c r="Q535" s="41" t="s">
        <v>6</v>
      </c>
      <c r="R535" s="32"/>
      <c r="S535" s="28">
        <f>T535+U535</f>
        <v>0</v>
      </c>
      <c r="T535" s="28">
        <v>0</v>
      </c>
      <c r="U535" s="28">
        <v>0</v>
      </c>
      <c r="V535" s="29">
        <f>X535</f>
        <v>0</v>
      </c>
      <c r="W535" s="28">
        <v>0</v>
      </c>
      <c r="X535" s="28">
        <v>0</v>
      </c>
      <c r="Y535" s="8">
        <f t="shared" si="317"/>
        <v>0</v>
      </c>
      <c r="Z535" s="8">
        <f t="shared" si="317"/>
        <v>5220</v>
      </c>
      <c r="AA535" s="8">
        <f>O535+U535-X535+W535</f>
        <v>-5220</v>
      </c>
      <c r="AB535" s="76"/>
      <c r="AC535" s="76"/>
      <c r="AD535" s="21"/>
    </row>
    <row r="536" spans="1:30" ht="15.6" x14ac:dyDescent="0.25">
      <c r="A536" s="129"/>
      <c r="B536" s="101"/>
      <c r="C536" s="145"/>
      <c r="D536" s="106"/>
      <c r="E536" s="106"/>
      <c r="F536" s="148"/>
      <c r="G536" s="154"/>
      <c r="H536" s="106"/>
      <c r="I536" s="148"/>
      <c r="J536" s="140"/>
      <c r="K536" s="161"/>
      <c r="L536" s="161"/>
      <c r="M536" s="8">
        <f>N536+O536</f>
        <v>0</v>
      </c>
      <c r="N536" s="8">
        <v>5220</v>
      </c>
      <c r="O536" s="8">
        <v>-5220</v>
      </c>
      <c r="P536" s="187"/>
      <c r="Q536" s="41" t="s">
        <v>7</v>
      </c>
      <c r="R536" s="32"/>
      <c r="S536" s="28">
        <f>T536+U536</f>
        <v>0</v>
      </c>
      <c r="T536" s="28">
        <v>0</v>
      </c>
      <c r="U536" s="28">
        <v>0</v>
      </c>
      <c r="V536" s="29">
        <f>X536</f>
        <v>0</v>
      </c>
      <c r="W536" s="28">
        <v>0</v>
      </c>
      <c r="X536" s="28">
        <v>0</v>
      </c>
      <c r="Y536" s="8">
        <f t="shared" si="317"/>
        <v>0</v>
      </c>
      <c r="Z536" s="8">
        <f t="shared" si="317"/>
        <v>5220</v>
      </c>
      <c r="AA536" s="8">
        <f>O536+U536-X536+W536</f>
        <v>-5220</v>
      </c>
      <c r="AB536" s="76"/>
      <c r="AC536" s="76"/>
      <c r="AD536" s="21"/>
    </row>
    <row r="537" spans="1:30" ht="15.6" x14ac:dyDescent="0.25">
      <c r="A537" s="129"/>
      <c r="B537" s="102"/>
      <c r="C537" s="146"/>
      <c r="D537" s="107"/>
      <c r="E537" s="107"/>
      <c r="F537" s="149"/>
      <c r="G537" s="155"/>
      <c r="H537" s="107"/>
      <c r="I537" s="149"/>
      <c r="J537" s="140"/>
      <c r="K537" s="162"/>
      <c r="L537" s="162"/>
      <c r="M537" s="117"/>
      <c r="N537" s="118"/>
      <c r="O537" s="119"/>
      <c r="P537" s="188"/>
      <c r="Q537" s="33" t="s">
        <v>3</v>
      </c>
      <c r="R537" s="46">
        <f>R536</f>
        <v>0</v>
      </c>
      <c r="S537" s="30">
        <f t="shared" ref="S537:X537" si="318">SUM(S533:S536)</f>
        <v>62640</v>
      </c>
      <c r="T537" s="30">
        <f t="shared" si="318"/>
        <v>31320</v>
      </c>
      <c r="U537" s="30">
        <f t="shared" si="318"/>
        <v>31320</v>
      </c>
      <c r="V537" s="30">
        <f t="shared" si="318"/>
        <v>62640</v>
      </c>
      <c r="W537" s="30">
        <f t="shared" si="318"/>
        <v>31320</v>
      </c>
      <c r="X537" s="30">
        <f t="shared" si="318"/>
        <v>62640</v>
      </c>
      <c r="Y537" s="120"/>
      <c r="Z537" s="121"/>
      <c r="AA537" s="122"/>
      <c r="AB537" s="76"/>
      <c r="AC537" s="76"/>
      <c r="AD537" s="21"/>
    </row>
    <row r="538" spans="1:30" ht="15.6" x14ac:dyDescent="0.25">
      <c r="A538" s="129">
        <v>19</v>
      </c>
      <c r="B538" s="100" t="s">
        <v>176</v>
      </c>
      <c r="C538" s="144" t="s">
        <v>192</v>
      </c>
      <c r="D538" s="167" t="s">
        <v>422</v>
      </c>
      <c r="E538" s="124" t="s">
        <v>59</v>
      </c>
      <c r="F538" s="168">
        <v>1142.5999999999999</v>
      </c>
      <c r="G538" s="171" t="s">
        <v>423</v>
      </c>
      <c r="H538" s="167" t="s">
        <v>185</v>
      </c>
      <c r="I538" s="140">
        <v>78.8</v>
      </c>
      <c r="J538" s="140">
        <v>13.05</v>
      </c>
      <c r="K538" s="159">
        <v>45698</v>
      </c>
      <c r="L538" s="159">
        <v>46031</v>
      </c>
      <c r="M538" s="9">
        <f>N538+O538</f>
        <v>0</v>
      </c>
      <c r="N538" s="8">
        <v>0</v>
      </c>
      <c r="O538" s="8">
        <v>0</v>
      </c>
      <c r="P538" s="186" t="s">
        <v>178</v>
      </c>
      <c r="Q538" s="41" t="s">
        <v>4</v>
      </c>
      <c r="R538" s="31"/>
      <c r="S538" s="28">
        <f>T538+U538</f>
        <v>1726.14</v>
      </c>
      <c r="T538" s="28">
        <v>863.07</v>
      </c>
      <c r="U538" s="28">
        <v>863.07</v>
      </c>
      <c r="V538" s="29">
        <f>X538</f>
        <v>1726.14</v>
      </c>
      <c r="W538" s="28">
        <v>348.9</v>
      </c>
      <c r="X538" s="28">
        <v>1726.14</v>
      </c>
      <c r="Y538" s="8">
        <f t="shared" ref="Y538:Z541" si="319">M538+S538-V538</f>
        <v>0</v>
      </c>
      <c r="Z538" s="8">
        <f t="shared" si="319"/>
        <v>514.17000000000007</v>
      </c>
      <c r="AA538" s="8">
        <f>O538+U538-X538+W538</f>
        <v>-514.17000000000007</v>
      </c>
      <c r="AB538" s="76" t="s">
        <v>112</v>
      </c>
      <c r="AC538" s="76"/>
      <c r="AD538" s="21"/>
    </row>
    <row r="539" spans="1:30" ht="15.6" x14ac:dyDescent="0.25">
      <c r="A539" s="129"/>
      <c r="B539" s="101"/>
      <c r="C539" s="145"/>
      <c r="D539" s="167"/>
      <c r="E539" s="104"/>
      <c r="F539" s="169"/>
      <c r="G539" s="171"/>
      <c r="H539" s="167"/>
      <c r="I539" s="140"/>
      <c r="J539" s="140"/>
      <c r="K539" s="159"/>
      <c r="L539" s="159"/>
      <c r="M539" s="8">
        <f>N539+O539</f>
        <v>0</v>
      </c>
      <c r="N539" s="8">
        <v>514.16999999999996</v>
      </c>
      <c r="O539" s="8">
        <v>-514.16999999999996</v>
      </c>
      <c r="P539" s="187"/>
      <c r="Q539" s="41" t="s">
        <v>5</v>
      </c>
      <c r="R539" s="32"/>
      <c r="S539" s="28">
        <f>T539+U539</f>
        <v>3085.02</v>
      </c>
      <c r="T539" s="28">
        <v>1542.51</v>
      </c>
      <c r="U539" s="28">
        <v>1542.51</v>
      </c>
      <c r="V539" s="29">
        <f>X539</f>
        <v>3085.68</v>
      </c>
      <c r="W539" s="28">
        <v>2056.6799999999998</v>
      </c>
      <c r="X539" s="28">
        <v>3085.68</v>
      </c>
      <c r="Y539" s="8">
        <f t="shared" si="319"/>
        <v>-0.65999999999985448</v>
      </c>
      <c r="Z539" s="8">
        <f t="shared" si="319"/>
        <v>0</v>
      </c>
      <c r="AA539" s="8">
        <f>O539+U539-X539+W539</f>
        <v>-0.65999999999985448</v>
      </c>
      <c r="AB539" s="76"/>
      <c r="AC539" s="76"/>
      <c r="AD539" s="21"/>
    </row>
    <row r="540" spans="1:30" ht="15.6" x14ac:dyDescent="0.25">
      <c r="A540" s="129"/>
      <c r="B540" s="101"/>
      <c r="C540" s="145"/>
      <c r="D540" s="167"/>
      <c r="E540" s="104"/>
      <c r="F540" s="169"/>
      <c r="G540" s="171"/>
      <c r="H540" s="167"/>
      <c r="I540" s="140"/>
      <c r="J540" s="140"/>
      <c r="K540" s="159"/>
      <c r="L540" s="159"/>
      <c r="M540" s="8">
        <f>N540+O540</f>
        <v>-0.66</v>
      </c>
      <c r="N540" s="8">
        <v>0</v>
      </c>
      <c r="O540" s="8">
        <v>-0.66</v>
      </c>
      <c r="P540" s="187"/>
      <c r="Q540" s="41" t="s">
        <v>6</v>
      </c>
      <c r="R540" s="32"/>
      <c r="S540" s="28">
        <f>T540+U540</f>
        <v>0</v>
      </c>
      <c r="T540" s="28">
        <v>0</v>
      </c>
      <c r="U540" s="28">
        <v>0</v>
      </c>
      <c r="V540" s="29">
        <f>X540</f>
        <v>0</v>
      </c>
      <c r="W540" s="28">
        <v>0</v>
      </c>
      <c r="X540" s="28">
        <v>0</v>
      </c>
      <c r="Y540" s="8">
        <f t="shared" si="319"/>
        <v>-0.66</v>
      </c>
      <c r="Z540" s="8">
        <f t="shared" si="319"/>
        <v>0</v>
      </c>
      <c r="AA540" s="8">
        <f>O540+U540-X540+W540</f>
        <v>-0.66</v>
      </c>
      <c r="AB540" s="76"/>
      <c r="AC540" s="76"/>
      <c r="AD540" s="21"/>
    </row>
    <row r="541" spans="1:30" ht="15.6" x14ac:dyDescent="0.25">
      <c r="A541" s="129"/>
      <c r="B541" s="101"/>
      <c r="C541" s="145"/>
      <c r="D541" s="167"/>
      <c r="E541" s="104"/>
      <c r="F541" s="169"/>
      <c r="G541" s="171"/>
      <c r="H541" s="167"/>
      <c r="I541" s="140"/>
      <c r="J541" s="140"/>
      <c r="K541" s="159"/>
      <c r="L541" s="159"/>
      <c r="M541" s="8">
        <f>N541+O541</f>
        <v>-0.66</v>
      </c>
      <c r="N541" s="8">
        <v>0</v>
      </c>
      <c r="O541" s="8">
        <v>-0.66</v>
      </c>
      <c r="P541" s="187"/>
      <c r="Q541" s="41" t="s">
        <v>7</v>
      </c>
      <c r="R541" s="32"/>
      <c r="S541" s="28">
        <f>T541+U541</f>
        <v>0</v>
      </c>
      <c r="T541" s="28">
        <v>0</v>
      </c>
      <c r="U541" s="28">
        <v>0</v>
      </c>
      <c r="V541" s="29">
        <f>X541</f>
        <v>0</v>
      </c>
      <c r="W541" s="28">
        <v>0</v>
      </c>
      <c r="X541" s="28">
        <v>0</v>
      </c>
      <c r="Y541" s="8">
        <f t="shared" si="319"/>
        <v>-0.66</v>
      </c>
      <c r="Z541" s="8">
        <f t="shared" si="319"/>
        <v>0</v>
      </c>
      <c r="AA541" s="8">
        <f>O541+U541-X541+W541</f>
        <v>-0.66</v>
      </c>
      <c r="AB541" s="76"/>
      <c r="AC541" s="76"/>
      <c r="AD541" s="21"/>
    </row>
    <row r="542" spans="1:30" ht="16.2" thickBot="1" x14ac:dyDescent="0.3">
      <c r="A542" s="129"/>
      <c r="B542" s="102"/>
      <c r="C542" s="146"/>
      <c r="D542" s="167"/>
      <c r="E542" s="105"/>
      <c r="F542" s="170"/>
      <c r="G542" s="171"/>
      <c r="H542" s="258"/>
      <c r="I542" s="140"/>
      <c r="J542" s="140"/>
      <c r="K542" s="159"/>
      <c r="L542" s="159"/>
      <c r="M542" s="117"/>
      <c r="N542" s="118"/>
      <c r="O542" s="119"/>
      <c r="P542" s="188"/>
      <c r="Q542" s="33" t="s">
        <v>3</v>
      </c>
      <c r="R542" s="46">
        <f>R541</f>
        <v>0</v>
      </c>
      <c r="S542" s="30">
        <f t="shared" ref="S542:X542" si="320">SUM(S538:S541)</f>
        <v>4811.16</v>
      </c>
      <c r="T542" s="30">
        <f t="shared" si="320"/>
        <v>2405.58</v>
      </c>
      <c r="U542" s="30">
        <f t="shared" si="320"/>
        <v>2405.58</v>
      </c>
      <c r="V542" s="30">
        <f t="shared" si="320"/>
        <v>4811.82</v>
      </c>
      <c r="W542" s="30">
        <f t="shared" si="320"/>
        <v>2405.58</v>
      </c>
      <c r="X542" s="30">
        <f t="shared" si="320"/>
        <v>4811.82</v>
      </c>
      <c r="Y542" s="120"/>
      <c r="Z542" s="121"/>
      <c r="AA542" s="122"/>
      <c r="AB542" s="76"/>
      <c r="AC542" s="76"/>
      <c r="AD542" s="21"/>
    </row>
    <row r="543" spans="1:30" ht="15.6" x14ac:dyDescent="0.25">
      <c r="A543" s="129">
        <v>20</v>
      </c>
      <c r="B543" s="100" t="s">
        <v>176</v>
      </c>
      <c r="C543" s="166" t="s">
        <v>198</v>
      </c>
      <c r="D543" s="124" t="s">
        <v>338</v>
      </c>
      <c r="E543" s="124" t="s">
        <v>348</v>
      </c>
      <c r="F543" s="255"/>
      <c r="G543" s="260" t="s">
        <v>424</v>
      </c>
      <c r="H543" s="167" t="s">
        <v>199</v>
      </c>
      <c r="I543" s="108">
        <v>1774</v>
      </c>
      <c r="J543" s="263">
        <f>S543/3/I543</f>
        <v>26.109447576099214</v>
      </c>
      <c r="K543" s="160">
        <v>45444</v>
      </c>
      <c r="L543" s="160">
        <v>47238</v>
      </c>
      <c r="M543" s="9">
        <f>N543+O543</f>
        <v>0</v>
      </c>
      <c r="N543" s="8">
        <v>0</v>
      </c>
      <c r="O543" s="8">
        <v>0</v>
      </c>
      <c r="P543" s="186" t="s">
        <v>178</v>
      </c>
      <c r="Q543" s="41" t="s">
        <v>4</v>
      </c>
      <c r="R543" s="31"/>
      <c r="S543" s="28">
        <f>T543+U543</f>
        <v>138954.48000000001</v>
      </c>
      <c r="T543" s="28">
        <v>69477.240000000005</v>
      </c>
      <c r="U543" s="28">
        <v>69477.240000000005</v>
      </c>
      <c r="V543" s="29">
        <f>X543</f>
        <v>138954.48000000001</v>
      </c>
      <c r="W543" s="28">
        <v>46318.15</v>
      </c>
      <c r="X543" s="28">
        <v>138954.48000000001</v>
      </c>
      <c r="Y543" s="8">
        <f t="shared" ref="Y543:Y546" si="321">M543+S543-V543</f>
        <v>0</v>
      </c>
      <c r="Z543" s="8">
        <f t="shared" ref="Z543:Z546" si="322">N543+T543-W543</f>
        <v>23159.090000000004</v>
      </c>
      <c r="AA543" s="8">
        <f>O543+U543-X543+W543</f>
        <v>-23159.090000000004</v>
      </c>
      <c r="AB543" s="76" t="s">
        <v>112</v>
      </c>
      <c r="AC543" s="76"/>
      <c r="AD543" s="21"/>
    </row>
    <row r="544" spans="1:30" ht="15.6" x14ac:dyDescent="0.25">
      <c r="A544" s="129"/>
      <c r="B544" s="101"/>
      <c r="C544" s="166"/>
      <c r="D544" s="104"/>
      <c r="E544" s="104"/>
      <c r="F544" s="256"/>
      <c r="G544" s="261"/>
      <c r="H544" s="167"/>
      <c r="I544" s="109"/>
      <c r="J544" s="264"/>
      <c r="K544" s="161"/>
      <c r="L544" s="161"/>
      <c r="M544" s="8">
        <f>N544+O544</f>
        <v>0</v>
      </c>
      <c r="N544" s="8">
        <v>23159.09</v>
      </c>
      <c r="O544" s="8">
        <v>-23159.09</v>
      </c>
      <c r="P544" s="187"/>
      <c r="Q544" s="41" t="s">
        <v>5</v>
      </c>
      <c r="R544" s="32"/>
      <c r="S544" s="28">
        <f>T544+U544</f>
        <v>138954.48000000001</v>
      </c>
      <c r="T544" s="28">
        <v>69477.240000000005</v>
      </c>
      <c r="U544" s="28">
        <v>69477.240000000005</v>
      </c>
      <c r="V544" s="29">
        <f>X544</f>
        <v>138954.48000000001</v>
      </c>
      <c r="W544" s="28">
        <v>92636.36</v>
      </c>
      <c r="X544" s="28">
        <v>138954.48000000001</v>
      </c>
      <c r="Y544" s="8">
        <f t="shared" si="321"/>
        <v>0</v>
      </c>
      <c r="Z544" s="8">
        <f t="shared" si="322"/>
        <v>-2.9999999998835847E-2</v>
      </c>
      <c r="AA544" s="8">
        <f>O544+U544-X544+W544</f>
        <v>2.9999999998835847E-2</v>
      </c>
      <c r="AB544" s="76"/>
      <c r="AC544" s="76"/>
      <c r="AD544" s="21"/>
    </row>
    <row r="545" spans="1:30" ht="15.6" x14ac:dyDescent="0.25">
      <c r="A545" s="129"/>
      <c r="B545" s="101"/>
      <c r="C545" s="166"/>
      <c r="D545" s="104"/>
      <c r="E545" s="104"/>
      <c r="F545" s="256"/>
      <c r="G545" s="261"/>
      <c r="H545" s="167"/>
      <c r="I545" s="109"/>
      <c r="J545" s="264"/>
      <c r="K545" s="161"/>
      <c r="L545" s="161"/>
      <c r="M545" s="8">
        <f>N545+O545</f>
        <v>0</v>
      </c>
      <c r="N545" s="8">
        <v>23159.09</v>
      </c>
      <c r="O545" s="8">
        <v>-23159.09</v>
      </c>
      <c r="P545" s="187"/>
      <c r="Q545" s="41" t="s">
        <v>6</v>
      </c>
      <c r="R545" s="32"/>
      <c r="S545" s="28">
        <f>T545+U545</f>
        <v>0</v>
      </c>
      <c r="T545" s="28">
        <v>0</v>
      </c>
      <c r="U545" s="28">
        <v>0</v>
      </c>
      <c r="V545" s="29">
        <f>X545</f>
        <v>0</v>
      </c>
      <c r="W545" s="28">
        <v>0</v>
      </c>
      <c r="X545" s="28">
        <v>0</v>
      </c>
      <c r="Y545" s="8">
        <f t="shared" si="321"/>
        <v>0</v>
      </c>
      <c r="Z545" s="8">
        <f t="shared" si="322"/>
        <v>23159.09</v>
      </c>
      <c r="AA545" s="8">
        <f>O545+U545-X545+W545</f>
        <v>-23159.09</v>
      </c>
      <c r="AB545" s="76"/>
      <c r="AC545" s="76"/>
      <c r="AD545" s="21"/>
    </row>
    <row r="546" spans="1:30" ht="15.6" x14ac:dyDescent="0.25">
      <c r="A546" s="129"/>
      <c r="B546" s="101"/>
      <c r="C546" s="166"/>
      <c r="D546" s="104"/>
      <c r="E546" s="104"/>
      <c r="F546" s="256"/>
      <c r="G546" s="261"/>
      <c r="H546" s="167"/>
      <c r="I546" s="109"/>
      <c r="J546" s="264"/>
      <c r="K546" s="161"/>
      <c r="L546" s="161"/>
      <c r="M546" s="8">
        <f>N546+O546</f>
        <v>0</v>
      </c>
      <c r="N546" s="8">
        <v>23159.09</v>
      </c>
      <c r="O546" s="8">
        <v>-23159.09</v>
      </c>
      <c r="P546" s="187"/>
      <c r="Q546" s="41" t="s">
        <v>7</v>
      </c>
      <c r="R546" s="32"/>
      <c r="S546" s="28">
        <f>T546+U546</f>
        <v>0</v>
      </c>
      <c r="T546" s="28">
        <v>0</v>
      </c>
      <c r="U546" s="28">
        <v>0</v>
      </c>
      <c r="V546" s="29">
        <f>X546</f>
        <v>0</v>
      </c>
      <c r="W546" s="28">
        <v>0</v>
      </c>
      <c r="X546" s="28">
        <v>0</v>
      </c>
      <c r="Y546" s="8">
        <f t="shared" si="321"/>
        <v>0</v>
      </c>
      <c r="Z546" s="8">
        <f t="shared" si="322"/>
        <v>23159.09</v>
      </c>
      <c r="AA546" s="8">
        <f>O546+U546-X546+W546</f>
        <v>-23159.09</v>
      </c>
      <c r="AB546" s="76"/>
      <c r="AC546" s="76"/>
      <c r="AD546" s="21"/>
    </row>
    <row r="547" spans="1:30" ht="15.6" x14ac:dyDescent="0.25">
      <c r="A547" s="129"/>
      <c r="B547" s="102"/>
      <c r="C547" s="166"/>
      <c r="D547" s="105"/>
      <c r="E547" s="105"/>
      <c r="F547" s="257"/>
      <c r="G547" s="262"/>
      <c r="H547" s="167"/>
      <c r="I547" s="110"/>
      <c r="J547" s="265"/>
      <c r="K547" s="162"/>
      <c r="L547" s="162"/>
      <c r="M547" s="117"/>
      <c r="N547" s="118"/>
      <c r="O547" s="119"/>
      <c r="P547" s="188"/>
      <c r="Q547" s="33" t="s">
        <v>3</v>
      </c>
      <c r="R547" s="46">
        <f>R546</f>
        <v>0</v>
      </c>
      <c r="S547" s="30">
        <f t="shared" ref="S547:X547" si="323">SUM(S543:S546)</f>
        <v>277908.96000000002</v>
      </c>
      <c r="T547" s="30">
        <f t="shared" si="323"/>
        <v>138954.48000000001</v>
      </c>
      <c r="U547" s="30">
        <f t="shared" si="323"/>
        <v>138954.48000000001</v>
      </c>
      <c r="V547" s="30">
        <f t="shared" si="323"/>
        <v>277908.96000000002</v>
      </c>
      <c r="W547" s="30">
        <f t="shared" si="323"/>
        <v>138954.51</v>
      </c>
      <c r="X547" s="30">
        <f t="shared" si="323"/>
        <v>277908.96000000002</v>
      </c>
      <c r="Y547" s="120"/>
      <c r="Z547" s="121"/>
      <c r="AA547" s="122"/>
      <c r="AB547" s="76"/>
      <c r="AC547" s="76"/>
      <c r="AD547" s="21"/>
    </row>
    <row r="548" spans="1:30" ht="15.75" customHeight="1" x14ac:dyDescent="0.25">
      <c r="A548" s="129">
        <v>21</v>
      </c>
      <c r="B548" s="100" t="s">
        <v>176</v>
      </c>
      <c r="C548" s="144" t="s">
        <v>339</v>
      </c>
      <c r="D548" s="103" t="s">
        <v>342</v>
      </c>
      <c r="E548" s="103" t="s">
        <v>59</v>
      </c>
      <c r="F548" s="255"/>
      <c r="G548" s="153" t="s">
        <v>340</v>
      </c>
      <c r="H548" s="103" t="s">
        <v>185</v>
      </c>
      <c r="I548" s="147">
        <v>67.400000000000006</v>
      </c>
      <c r="J548" s="108">
        <v>13.05</v>
      </c>
      <c r="K548" s="189">
        <v>45401</v>
      </c>
      <c r="L548" s="192">
        <v>45735</v>
      </c>
      <c r="M548" s="9">
        <f>N548+O548</f>
        <v>0</v>
      </c>
      <c r="N548" s="8">
        <v>0</v>
      </c>
      <c r="O548" s="8">
        <v>0</v>
      </c>
      <c r="P548" s="186" t="s">
        <v>178</v>
      </c>
      <c r="Q548" s="41" t="s">
        <v>4</v>
      </c>
      <c r="R548" s="31"/>
      <c r="S548" s="28">
        <f>T548+U548</f>
        <v>2638.71</v>
      </c>
      <c r="T548" s="28">
        <v>1319.37</v>
      </c>
      <c r="U548" s="28">
        <v>1319.34</v>
      </c>
      <c r="V548" s="29">
        <f>X548</f>
        <v>1759.14</v>
      </c>
      <c r="W548" s="28">
        <v>879.58</v>
      </c>
      <c r="X548" s="28">
        <v>1759.14</v>
      </c>
      <c r="Y548" s="8">
        <f t="shared" ref="Y548:Y551" si="324">M548+S548-V548</f>
        <v>879.56999999999994</v>
      </c>
      <c r="Z548" s="8">
        <f t="shared" ref="Z548:Z551" si="325">N548+T548-W548</f>
        <v>439.78999999999985</v>
      </c>
      <c r="AA548" s="8">
        <f>O548+U548-X548+W548</f>
        <v>439.77999999999986</v>
      </c>
      <c r="AB548" s="76" t="s">
        <v>112</v>
      </c>
      <c r="AC548" s="76"/>
      <c r="AD548" s="21"/>
    </row>
    <row r="549" spans="1:30" ht="15.6" x14ac:dyDescent="0.25">
      <c r="A549" s="129"/>
      <c r="B549" s="101"/>
      <c r="C549" s="145"/>
      <c r="D549" s="106"/>
      <c r="E549" s="106"/>
      <c r="F549" s="256"/>
      <c r="G549" s="154"/>
      <c r="H549" s="106"/>
      <c r="I549" s="148"/>
      <c r="J549" s="109"/>
      <c r="K549" s="190"/>
      <c r="L549" s="193"/>
      <c r="M549" s="8">
        <f>N549+O549</f>
        <v>879.58</v>
      </c>
      <c r="N549" s="28">
        <v>439.79</v>
      </c>
      <c r="O549" s="28">
        <v>439.79</v>
      </c>
      <c r="P549" s="187"/>
      <c r="Q549" s="41" t="s">
        <v>5</v>
      </c>
      <c r="R549" s="32"/>
      <c r="S549" s="28">
        <f>T549+U549</f>
        <v>0</v>
      </c>
      <c r="T549" s="28">
        <v>0</v>
      </c>
      <c r="U549" s="28">
        <v>0</v>
      </c>
      <c r="V549" s="29">
        <f>X549</f>
        <v>879.57</v>
      </c>
      <c r="W549" s="28">
        <v>439.79</v>
      </c>
      <c r="X549" s="28">
        <v>879.57</v>
      </c>
      <c r="Y549" s="8">
        <f t="shared" si="324"/>
        <v>9.9999999999909051E-3</v>
      </c>
      <c r="Z549" s="8">
        <f t="shared" si="325"/>
        <v>0</v>
      </c>
      <c r="AA549" s="8">
        <f>O549+U549-X549+W549</f>
        <v>9.9999999999909051E-3</v>
      </c>
      <c r="AB549" s="76"/>
      <c r="AC549" s="76"/>
      <c r="AD549" s="21"/>
    </row>
    <row r="550" spans="1:30" ht="15.6" x14ac:dyDescent="0.25">
      <c r="A550" s="129"/>
      <c r="B550" s="101"/>
      <c r="C550" s="145"/>
      <c r="D550" s="106"/>
      <c r="E550" s="106"/>
      <c r="F550" s="256"/>
      <c r="G550" s="154"/>
      <c r="H550" s="106"/>
      <c r="I550" s="148"/>
      <c r="J550" s="109"/>
      <c r="K550" s="190"/>
      <c r="L550" s="193"/>
      <c r="M550" s="8">
        <f>N550+O550</f>
        <v>0</v>
      </c>
      <c r="N550" s="28">
        <v>0</v>
      </c>
      <c r="O550" s="28">
        <v>0</v>
      </c>
      <c r="P550" s="187"/>
      <c r="Q550" s="41" t="s">
        <v>6</v>
      </c>
      <c r="R550" s="32"/>
      <c r="S550" s="28">
        <f>T550+U550</f>
        <v>0</v>
      </c>
      <c r="T550" s="28">
        <v>0</v>
      </c>
      <c r="U550" s="28">
        <v>0</v>
      </c>
      <c r="V550" s="29">
        <f>X550</f>
        <v>0</v>
      </c>
      <c r="W550" s="28">
        <v>0</v>
      </c>
      <c r="X550" s="28">
        <v>0</v>
      </c>
      <c r="Y550" s="8">
        <f t="shared" si="324"/>
        <v>0</v>
      </c>
      <c r="Z550" s="8">
        <f t="shared" si="325"/>
        <v>0</v>
      </c>
      <c r="AA550" s="8">
        <f>O550+U550-X550+W550</f>
        <v>0</v>
      </c>
      <c r="AB550" s="76"/>
      <c r="AC550" s="76"/>
      <c r="AD550" s="21"/>
    </row>
    <row r="551" spans="1:30" ht="15.6" x14ac:dyDescent="0.25">
      <c r="A551" s="129"/>
      <c r="B551" s="101"/>
      <c r="C551" s="145"/>
      <c r="D551" s="106"/>
      <c r="E551" s="106"/>
      <c r="F551" s="256"/>
      <c r="G551" s="154"/>
      <c r="H551" s="106"/>
      <c r="I551" s="148"/>
      <c r="J551" s="109"/>
      <c r="K551" s="190"/>
      <c r="L551" s="193"/>
      <c r="M551" s="8">
        <f>N551+O551</f>
        <v>0</v>
      </c>
      <c r="N551" s="28">
        <v>0</v>
      </c>
      <c r="O551" s="28">
        <v>0</v>
      </c>
      <c r="P551" s="187"/>
      <c r="Q551" s="41" t="s">
        <v>7</v>
      </c>
      <c r="R551" s="32"/>
      <c r="S551" s="28">
        <f>T551+U551</f>
        <v>0</v>
      </c>
      <c r="T551" s="28">
        <v>0</v>
      </c>
      <c r="U551" s="28">
        <v>0</v>
      </c>
      <c r="V551" s="29">
        <f>X551</f>
        <v>0</v>
      </c>
      <c r="W551" s="28">
        <v>0</v>
      </c>
      <c r="X551" s="28">
        <v>0</v>
      </c>
      <c r="Y551" s="8">
        <f t="shared" si="324"/>
        <v>0</v>
      </c>
      <c r="Z551" s="8">
        <f t="shared" si="325"/>
        <v>0</v>
      </c>
      <c r="AA551" s="8">
        <f>O551+U551-X551+W551</f>
        <v>0</v>
      </c>
      <c r="AB551" s="76"/>
      <c r="AC551" s="76"/>
      <c r="AD551" s="21"/>
    </row>
    <row r="552" spans="1:30" ht="15.6" x14ac:dyDescent="0.25">
      <c r="A552" s="129"/>
      <c r="B552" s="102"/>
      <c r="C552" s="146"/>
      <c r="D552" s="107"/>
      <c r="E552" s="107"/>
      <c r="F552" s="257"/>
      <c r="G552" s="155"/>
      <c r="H552" s="107"/>
      <c r="I552" s="149"/>
      <c r="J552" s="110"/>
      <c r="K552" s="191"/>
      <c r="L552" s="194"/>
      <c r="M552" s="117"/>
      <c r="N552" s="118"/>
      <c r="O552" s="119"/>
      <c r="P552" s="188"/>
      <c r="Q552" s="33" t="s">
        <v>3</v>
      </c>
      <c r="R552" s="46">
        <f>R551</f>
        <v>0</v>
      </c>
      <c r="S552" s="30">
        <f t="shared" ref="S552:X552" si="326">SUM(S548:S551)</f>
        <v>2638.71</v>
      </c>
      <c r="T552" s="30">
        <f t="shared" si="326"/>
        <v>1319.37</v>
      </c>
      <c r="U552" s="30">
        <f t="shared" si="326"/>
        <v>1319.34</v>
      </c>
      <c r="V552" s="30">
        <f t="shared" si="326"/>
        <v>2638.71</v>
      </c>
      <c r="W552" s="30">
        <f t="shared" si="326"/>
        <v>1319.3700000000001</v>
      </c>
      <c r="X552" s="30">
        <f t="shared" si="326"/>
        <v>2638.71</v>
      </c>
      <c r="Y552" s="120"/>
      <c r="Z552" s="121"/>
      <c r="AA552" s="122"/>
      <c r="AB552" s="76"/>
      <c r="AC552" s="76"/>
      <c r="AD552" s="21"/>
    </row>
    <row r="553" spans="1:30" ht="15.75" customHeight="1" x14ac:dyDescent="0.25">
      <c r="A553" s="129">
        <v>22</v>
      </c>
      <c r="B553" s="100" t="s">
        <v>176</v>
      </c>
      <c r="C553" s="144" t="s">
        <v>202</v>
      </c>
      <c r="D553" s="103" t="s">
        <v>344</v>
      </c>
      <c r="E553" s="103" t="s">
        <v>263</v>
      </c>
      <c r="F553" s="147"/>
      <c r="G553" s="153" t="s">
        <v>343</v>
      </c>
      <c r="H553" s="103" t="s">
        <v>185</v>
      </c>
      <c r="I553" s="147">
        <v>62.3</v>
      </c>
      <c r="J553" s="108">
        <v>13.05</v>
      </c>
      <c r="K553" s="189">
        <v>45422</v>
      </c>
      <c r="L553" s="192">
        <v>47217</v>
      </c>
      <c r="M553" s="9">
        <f>N553+O553</f>
        <v>0</v>
      </c>
      <c r="N553" s="8">
        <v>0</v>
      </c>
      <c r="O553" s="8">
        <v>0</v>
      </c>
      <c r="P553" s="186" t="s">
        <v>178</v>
      </c>
      <c r="Q553" s="41" t="s">
        <v>4</v>
      </c>
      <c r="R553" s="31"/>
      <c r="S553" s="28">
        <f>T553+U553</f>
        <v>2439.06</v>
      </c>
      <c r="T553" s="28">
        <v>1219.53</v>
      </c>
      <c r="U553" s="28">
        <v>1219.53</v>
      </c>
      <c r="V553" s="29">
        <f>X553</f>
        <v>2439.06</v>
      </c>
      <c r="W553" s="28">
        <v>813.02</v>
      </c>
      <c r="X553" s="28">
        <v>2439.06</v>
      </c>
      <c r="Y553" s="8">
        <f t="shared" ref="Y553:Y556" si="327">M553+S553-V553</f>
        <v>0</v>
      </c>
      <c r="Z553" s="8">
        <f t="shared" ref="Z553:Z556" si="328">N553+T553-W553</f>
        <v>406.51</v>
      </c>
      <c r="AA553" s="8">
        <f>O553+U553-X553+W553</f>
        <v>-406.51</v>
      </c>
      <c r="AB553" s="76" t="s">
        <v>112</v>
      </c>
      <c r="AC553" s="76"/>
      <c r="AD553" s="21"/>
    </row>
    <row r="554" spans="1:30" ht="15.6" x14ac:dyDescent="0.25">
      <c r="A554" s="129"/>
      <c r="B554" s="101"/>
      <c r="C554" s="145"/>
      <c r="D554" s="106"/>
      <c r="E554" s="106"/>
      <c r="F554" s="148"/>
      <c r="G554" s="154"/>
      <c r="H554" s="106"/>
      <c r="I554" s="148"/>
      <c r="J554" s="109"/>
      <c r="K554" s="190"/>
      <c r="L554" s="193"/>
      <c r="M554" s="8">
        <f>N554+O554</f>
        <v>0</v>
      </c>
      <c r="N554" s="28">
        <v>406.51</v>
      </c>
      <c r="O554" s="28">
        <v>-406.51</v>
      </c>
      <c r="P554" s="187"/>
      <c r="Q554" s="41" t="s">
        <v>5</v>
      </c>
      <c r="R554" s="32"/>
      <c r="S554" s="28">
        <f>T554+U554</f>
        <v>2439.06</v>
      </c>
      <c r="T554" s="28">
        <v>1219.53</v>
      </c>
      <c r="U554" s="28">
        <v>1219.53</v>
      </c>
      <c r="V554" s="29">
        <f>X554</f>
        <v>2439.06</v>
      </c>
      <c r="W554" s="28">
        <v>1626.04</v>
      </c>
      <c r="X554" s="28">
        <v>2439.06</v>
      </c>
      <c r="Y554" s="8">
        <f t="shared" si="327"/>
        <v>0</v>
      </c>
      <c r="Z554" s="8">
        <f t="shared" si="328"/>
        <v>0</v>
      </c>
      <c r="AA554" s="8">
        <f>O554+U554-X554+W554</f>
        <v>0</v>
      </c>
      <c r="AB554" s="76"/>
      <c r="AC554" s="76"/>
      <c r="AD554" s="21"/>
    </row>
    <row r="555" spans="1:30" ht="15.6" x14ac:dyDescent="0.25">
      <c r="A555" s="129"/>
      <c r="B555" s="101"/>
      <c r="C555" s="145"/>
      <c r="D555" s="106"/>
      <c r="E555" s="106"/>
      <c r="F555" s="148"/>
      <c r="G555" s="154"/>
      <c r="H555" s="106"/>
      <c r="I555" s="148"/>
      <c r="J555" s="109"/>
      <c r="K555" s="190"/>
      <c r="L555" s="193"/>
      <c r="M555" s="8">
        <f>N555+O555</f>
        <v>0</v>
      </c>
      <c r="N555" s="28">
        <v>406.51</v>
      </c>
      <c r="O555" s="28">
        <v>-406.51</v>
      </c>
      <c r="P555" s="187"/>
      <c r="Q555" s="41" t="s">
        <v>6</v>
      </c>
      <c r="R555" s="32"/>
      <c r="S555" s="28">
        <f>T555+U555</f>
        <v>0</v>
      </c>
      <c r="T555" s="28">
        <v>0</v>
      </c>
      <c r="U555" s="28">
        <v>0</v>
      </c>
      <c r="V555" s="29">
        <f>X555</f>
        <v>0</v>
      </c>
      <c r="W555" s="28">
        <v>0</v>
      </c>
      <c r="X555" s="28">
        <v>0</v>
      </c>
      <c r="Y555" s="8">
        <f t="shared" si="327"/>
        <v>0</v>
      </c>
      <c r="Z555" s="8">
        <f t="shared" si="328"/>
        <v>406.51</v>
      </c>
      <c r="AA555" s="8">
        <f>O555+U555-X555+W555</f>
        <v>-406.51</v>
      </c>
      <c r="AB555" s="76"/>
      <c r="AC555" s="76"/>
      <c r="AD555" s="21"/>
    </row>
    <row r="556" spans="1:30" ht="15.6" x14ac:dyDescent="0.25">
      <c r="A556" s="129"/>
      <c r="B556" s="101"/>
      <c r="C556" s="145"/>
      <c r="D556" s="106"/>
      <c r="E556" s="106"/>
      <c r="F556" s="148"/>
      <c r="G556" s="154"/>
      <c r="H556" s="106"/>
      <c r="I556" s="148"/>
      <c r="J556" s="109"/>
      <c r="K556" s="190"/>
      <c r="L556" s="193"/>
      <c r="M556" s="8">
        <f>N556+O556</f>
        <v>0</v>
      </c>
      <c r="N556" s="28">
        <v>406.51</v>
      </c>
      <c r="O556" s="28">
        <v>-406.51</v>
      </c>
      <c r="P556" s="187"/>
      <c r="Q556" s="41" t="s">
        <v>7</v>
      </c>
      <c r="R556" s="32"/>
      <c r="S556" s="28">
        <f>T556+U556</f>
        <v>0</v>
      </c>
      <c r="T556" s="28">
        <v>0</v>
      </c>
      <c r="U556" s="28">
        <v>0</v>
      </c>
      <c r="V556" s="29">
        <f>X556</f>
        <v>0</v>
      </c>
      <c r="W556" s="28">
        <v>0</v>
      </c>
      <c r="X556" s="28">
        <v>0</v>
      </c>
      <c r="Y556" s="8">
        <f t="shared" si="327"/>
        <v>0</v>
      </c>
      <c r="Z556" s="8">
        <f t="shared" si="328"/>
        <v>406.51</v>
      </c>
      <c r="AA556" s="8">
        <f>O556+U556-X556+W556</f>
        <v>-406.51</v>
      </c>
      <c r="AB556" s="76"/>
      <c r="AC556" s="76"/>
      <c r="AD556" s="21"/>
    </row>
    <row r="557" spans="1:30" ht="15.6" x14ac:dyDescent="0.25">
      <c r="A557" s="129"/>
      <c r="B557" s="102"/>
      <c r="C557" s="146"/>
      <c r="D557" s="107"/>
      <c r="E557" s="107"/>
      <c r="F557" s="149"/>
      <c r="G557" s="155"/>
      <c r="H557" s="107"/>
      <c r="I557" s="149"/>
      <c r="J557" s="110"/>
      <c r="K557" s="191"/>
      <c r="L557" s="194"/>
      <c r="M557" s="117"/>
      <c r="N557" s="118"/>
      <c r="O557" s="119"/>
      <c r="P557" s="188"/>
      <c r="Q557" s="33" t="s">
        <v>3</v>
      </c>
      <c r="R557" s="46">
        <f>R556</f>
        <v>0</v>
      </c>
      <c r="S557" s="30">
        <f t="shared" ref="S557:X557" si="329">SUM(S553:S556)</f>
        <v>4878.12</v>
      </c>
      <c r="T557" s="30">
        <f t="shared" si="329"/>
        <v>2439.06</v>
      </c>
      <c r="U557" s="30">
        <f t="shared" si="329"/>
        <v>2439.06</v>
      </c>
      <c r="V557" s="30">
        <f t="shared" si="329"/>
        <v>4878.12</v>
      </c>
      <c r="W557" s="30">
        <f t="shared" si="329"/>
        <v>2439.06</v>
      </c>
      <c r="X557" s="30">
        <f t="shared" si="329"/>
        <v>4878.12</v>
      </c>
      <c r="Y557" s="120"/>
      <c r="Z557" s="121"/>
      <c r="AA557" s="122"/>
      <c r="AB557" s="76"/>
      <c r="AC557" s="76"/>
      <c r="AD557" s="21"/>
    </row>
    <row r="558" spans="1:30" ht="15.6" x14ac:dyDescent="0.25">
      <c r="A558" s="129">
        <v>23</v>
      </c>
      <c r="B558" s="100" t="s">
        <v>176</v>
      </c>
      <c r="C558" s="144" t="s">
        <v>329</v>
      </c>
      <c r="D558" s="103" t="s">
        <v>346</v>
      </c>
      <c r="E558" s="103" t="s">
        <v>59</v>
      </c>
      <c r="F558" s="147"/>
      <c r="G558" s="153" t="s">
        <v>345</v>
      </c>
      <c r="H558" s="103" t="s">
        <v>331</v>
      </c>
      <c r="I558" s="147">
        <v>5.9</v>
      </c>
      <c r="J558" s="108">
        <v>16.18</v>
      </c>
      <c r="K558" s="189">
        <v>45413</v>
      </c>
      <c r="L558" s="192">
        <v>45747</v>
      </c>
      <c r="M558" s="9">
        <f>N558+O558</f>
        <v>0</v>
      </c>
      <c r="N558" s="8">
        <v>0</v>
      </c>
      <c r="O558" s="8">
        <v>0</v>
      </c>
      <c r="P558" s="186" t="s">
        <v>178</v>
      </c>
      <c r="Q558" s="41" t="s">
        <v>4</v>
      </c>
      <c r="R558" s="31"/>
      <c r="S558" s="28">
        <f>T558+U558</f>
        <v>286.40999999999997</v>
      </c>
      <c r="T558" s="28">
        <v>143.22</v>
      </c>
      <c r="U558" s="28">
        <v>143.19</v>
      </c>
      <c r="V558" s="29">
        <f>X558</f>
        <v>190.94</v>
      </c>
      <c r="W558" s="28">
        <v>95.48</v>
      </c>
      <c r="X558" s="28">
        <v>190.94</v>
      </c>
      <c r="Y558" s="8">
        <f t="shared" ref="Y558:Y561" si="330">M558+S558-V558</f>
        <v>95.46999999999997</v>
      </c>
      <c r="Z558" s="8">
        <f t="shared" ref="Z558:Z561" si="331">N558+T558-W558</f>
        <v>47.739999999999995</v>
      </c>
      <c r="AA558" s="8">
        <f>O558+U558-X558+W558</f>
        <v>47.730000000000004</v>
      </c>
      <c r="AB558" s="76" t="s">
        <v>112</v>
      </c>
      <c r="AC558" s="76"/>
      <c r="AD558" s="21" t="s">
        <v>417</v>
      </c>
    </row>
    <row r="559" spans="1:30" ht="15.6" x14ac:dyDescent="0.25">
      <c r="A559" s="129"/>
      <c r="B559" s="101"/>
      <c r="C559" s="145"/>
      <c r="D559" s="106"/>
      <c r="E559" s="106"/>
      <c r="F559" s="148"/>
      <c r="G559" s="154"/>
      <c r="H559" s="106"/>
      <c r="I559" s="148"/>
      <c r="J559" s="109"/>
      <c r="K559" s="190"/>
      <c r="L559" s="193"/>
      <c r="M559" s="8">
        <f>N559+O559</f>
        <v>95.47</v>
      </c>
      <c r="N559" s="8">
        <v>47.74</v>
      </c>
      <c r="O559" s="8">
        <v>47.73</v>
      </c>
      <c r="P559" s="187"/>
      <c r="Q559" s="41" t="s">
        <v>5</v>
      </c>
      <c r="R559" s="32"/>
      <c r="S559" s="28">
        <f>T559+U559</f>
        <v>0</v>
      </c>
      <c r="T559" s="28">
        <v>0</v>
      </c>
      <c r="U559" s="28">
        <v>0</v>
      </c>
      <c r="V559" s="29">
        <f>X559</f>
        <v>95.47</v>
      </c>
      <c r="W559" s="28">
        <v>47.74</v>
      </c>
      <c r="X559" s="28">
        <v>95.47</v>
      </c>
      <c r="Y559" s="8">
        <f t="shared" si="330"/>
        <v>0</v>
      </c>
      <c r="Z559" s="8">
        <f t="shared" si="331"/>
        <v>0</v>
      </c>
      <c r="AA559" s="8">
        <f>O559+U559-X559+W559</f>
        <v>0</v>
      </c>
      <c r="AB559" s="76"/>
      <c r="AC559" s="76"/>
      <c r="AD559" s="21"/>
    </row>
    <row r="560" spans="1:30" ht="15.6" x14ac:dyDescent="0.25">
      <c r="A560" s="129"/>
      <c r="B560" s="101"/>
      <c r="C560" s="145"/>
      <c r="D560" s="106"/>
      <c r="E560" s="106"/>
      <c r="F560" s="148"/>
      <c r="G560" s="154"/>
      <c r="H560" s="106"/>
      <c r="I560" s="148"/>
      <c r="J560" s="109"/>
      <c r="K560" s="190"/>
      <c r="L560" s="193"/>
      <c r="M560" s="8">
        <f>N560+O560</f>
        <v>0</v>
      </c>
      <c r="N560" s="8">
        <v>0</v>
      </c>
      <c r="O560" s="8">
        <v>0</v>
      </c>
      <c r="P560" s="187"/>
      <c r="Q560" s="41" t="s">
        <v>6</v>
      </c>
      <c r="R560" s="32"/>
      <c r="S560" s="28">
        <f>T560+U560</f>
        <v>0</v>
      </c>
      <c r="T560" s="28">
        <v>0</v>
      </c>
      <c r="U560" s="28">
        <v>0</v>
      </c>
      <c r="V560" s="29">
        <f>X560</f>
        <v>0</v>
      </c>
      <c r="W560" s="28">
        <v>0</v>
      </c>
      <c r="X560" s="28">
        <v>0</v>
      </c>
      <c r="Y560" s="8">
        <f t="shared" si="330"/>
        <v>0</v>
      </c>
      <c r="Z560" s="8">
        <f t="shared" si="331"/>
        <v>0</v>
      </c>
      <c r="AA560" s="8">
        <f>O560+U560-X560+W560</f>
        <v>0</v>
      </c>
      <c r="AB560" s="76"/>
      <c r="AC560" s="76"/>
      <c r="AD560" s="21"/>
    </row>
    <row r="561" spans="1:30" ht="15.6" x14ac:dyDescent="0.25">
      <c r="A561" s="129"/>
      <c r="B561" s="101"/>
      <c r="C561" s="145"/>
      <c r="D561" s="106"/>
      <c r="E561" s="106"/>
      <c r="F561" s="148"/>
      <c r="G561" s="154"/>
      <c r="H561" s="106"/>
      <c r="I561" s="148"/>
      <c r="J561" s="109"/>
      <c r="K561" s="190"/>
      <c r="L561" s="193"/>
      <c r="M561" s="8">
        <f>N561+O561</f>
        <v>0</v>
      </c>
      <c r="N561" s="8">
        <v>0</v>
      </c>
      <c r="O561" s="8">
        <v>0</v>
      </c>
      <c r="P561" s="187"/>
      <c r="Q561" s="41" t="s">
        <v>7</v>
      </c>
      <c r="R561" s="32"/>
      <c r="S561" s="28">
        <f>T561+U561</f>
        <v>0</v>
      </c>
      <c r="T561" s="28">
        <v>0</v>
      </c>
      <c r="U561" s="28">
        <v>0</v>
      </c>
      <c r="V561" s="29">
        <f>X561</f>
        <v>0</v>
      </c>
      <c r="W561" s="28">
        <v>0</v>
      </c>
      <c r="X561" s="28">
        <v>0</v>
      </c>
      <c r="Y561" s="8">
        <f t="shared" si="330"/>
        <v>0</v>
      </c>
      <c r="Z561" s="8">
        <f t="shared" si="331"/>
        <v>0</v>
      </c>
      <c r="AA561" s="8">
        <f>O561+U561-X561+W561</f>
        <v>0</v>
      </c>
      <c r="AB561" s="76"/>
      <c r="AC561" s="76"/>
      <c r="AD561" s="21"/>
    </row>
    <row r="562" spans="1:30" ht="15.6" x14ac:dyDescent="0.25">
      <c r="A562" s="129"/>
      <c r="B562" s="102"/>
      <c r="C562" s="146"/>
      <c r="D562" s="107"/>
      <c r="E562" s="107"/>
      <c r="F562" s="149"/>
      <c r="G562" s="155"/>
      <c r="H562" s="107"/>
      <c r="I562" s="149"/>
      <c r="J562" s="110"/>
      <c r="K562" s="191"/>
      <c r="L562" s="194"/>
      <c r="M562" s="117"/>
      <c r="N562" s="118"/>
      <c r="O562" s="119"/>
      <c r="P562" s="188"/>
      <c r="Q562" s="33" t="s">
        <v>3</v>
      </c>
      <c r="R562" s="46">
        <f>R561</f>
        <v>0</v>
      </c>
      <c r="S562" s="30">
        <f t="shared" ref="S562:X562" si="332">SUM(S558:S561)</f>
        <v>286.40999999999997</v>
      </c>
      <c r="T562" s="30">
        <f t="shared" si="332"/>
        <v>143.22</v>
      </c>
      <c r="U562" s="30">
        <f t="shared" si="332"/>
        <v>143.19</v>
      </c>
      <c r="V562" s="30">
        <f t="shared" si="332"/>
        <v>286.40999999999997</v>
      </c>
      <c r="W562" s="30">
        <f t="shared" si="332"/>
        <v>143.22</v>
      </c>
      <c r="X562" s="30">
        <f t="shared" si="332"/>
        <v>286.40999999999997</v>
      </c>
      <c r="Y562" s="120"/>
      <c r="Z562" s="121"/>
      <c r="AA562" s="122"/>
      <c r="AB562" s="76"/>
      <c r="AC562" s="76"/>
      <c r="AD562" s="21"/>
    </row>
    <row r="563" spans="1:30" ht="15.6" x14ac:dyDescent="0.25">
      <c r="A563" s="129">
        <v>24</v>
      </c>
      <c r="B563" s="100" t="s">
        <v>176</v>
      </c>
      <c r="C563" s="144" t="s">
        <v>262</v>
      </c>
      <c r="D563" s="103" t="s">
        <v>347</v>
      </c>
      <c r="E563" s="103" t="s">
        <v>348</v>
      </c>
      <c r="F563" s="147"/>
      <c r="G563" s="153" t="s">
        <v>349</v>
      </c>
      <c r="H563" s="103" t="s">
        <v>181</v>
      </c>
      <c r="I563" s="147">
        <v>274.7</v>
      </c>
      <c r="J563" s="108">
        <v>29.23</v>
      </c>
      <c r="K563" s="189">
        <v>45444</v>
      </c>
      <c r="L563" s="192" t="s">
        <v>350</v>
      </c>
      <c r="M563" s="9">
        <f>N563+O563</f>
        <v>0</v>
      </c>
      <c r="N563" s="8">
        <v>0</v>
      </c>
      <c r="O563" s="8">
        <v>0</v>
      </c>
      <c r="P563" s="186" t="s">
        <v>178</v>
      </c>
      <c r="Q563" s="41" t="s">
        <v>4</v>
      </c>
      <c r="R563" s="31"/>
      <c r="S563" s="28">
        <f>T563+U563</f>
        <v>24090.09</v>
      </c>
      <c r="T563" s="28">
        <v>12045.06</v>
      </c>
      <c r="U563" s="28">
        <v>12045.03</v>
      </c>
      <c r="V563" s="29">
        <f>X563</f>
        <v>24090.09</v>
      </c>
      <c r="W563" s="28">
        <v>8030.04</v>
      </c>
      <c r="X563" s="28">
        <v>24090.09</v>
      </c>
      <c r="Y563" s="8">
        <f t="shared" ref="Y563:Y566" si="333">M563+S563-V563</f>
        <v>0</v>
      </c>
      <c r="Z563" s="8">
        <f t="shared" ref="Z563:Z566" si="334">N563+T563-W563</f>
        <v>4015.0199999999995</v>
      </c>
      <c r="AA563" s="8">
        <f>O563+U563-X563+W563</f>
        <v>-4015.0199999999995</v>
      </c>
      <c r="AB563" s="76" t="s">
        <v>112</v>
      </c>
      <c r="AC563" s="76"/>
      <c r="AD563" s="21"/>
    </row>
    <row r="564" spans="1:30" ht="15.6" x14ac:dyDescent="0.25">
      <c r="A564" s="129"/>
      <c r="B564" s="101"/>
      <c r="C564" s="145"/>
      <c r="D564" s="106"/>
      <c r="E564" s="106"/>
      <c r="F564" s="148"/>
      <c r="G564" s="154"/>
      <c r="H564" s="106"/>
      <c r="I564" s="148"/>
      <c r="J564" s="109"/>
      <c r="K564" s="190"/>
      <c r="L564" s="193"/>
      <c r="M564" s="8">
        <f>N564+O564</f>
        <v>0</v>
      </c>
      <c r="N564" s="8">
        <v>4015.02</v>
      </c>
      <c r="O564" s="8">
        <v>-4015.02</v>
      </c>
      <c r="P564" s="187"/>
      <c r="Q564" s="41" t="s">
        <v>5</v>
      </c>
      <c r="R564" s="32"/>
      <c r="S564" s="28">
        <f>T564+U564</f>
        <v>24090.09</v>
      </c>
      <c r="T564" s="28">
        <v>12045.06</v>
      </c>
      <c r="U564" s="28">
        <v>12045.03</v>
      </c>
      <c r="V564" s="29">
        <f>X564</f>
        <v>24090.09</v>
      </c>
      <c r="W564" s="28">
        <v>16060.08</v>
      </c>
      <c r="X564" s="28">
        <v>24090.09</v>
      </c>
      <c r="Y564" s="8">
        <f t="shared" si="333"/>
        <v>0</v>
      </c>
      <c r="Z564" s="8">
        <f t="shared" si="334"/>
        <v>0</v>
      </c>
      <c r="AA564" s="8">
        <f>O564+U564-X564+W564</f>
        <v>0</v>
      </c>
      <c r="AB564" s="76"/>
      <c r="AC564" s="76"/>
      <c r="AD564" s="21"/>
    </row>
    <row r="565" spans="1:30" ht="15.6" x14ac:dyDescent="0.25">
      <c r="A565" s="129"/>
      <c r="B565" s="101"/>
      <c r="C565" s="145"/>
      <c r="D565" s="106"/>
      <c r="E565" s="106"/>
      <c r="F565" s="148"/>
      <c r="G565" s="154"/>
      <c r="H565" s="106"/>
      <c r="I565" s="148"/>
      <c r="J565" s="109"/>
      <c r="K565" s="190"/>
      <c r="L565" s="193"/>
      <c r="M565" s="8">
        <f>N565+O565</f>
        <v>0</v>
      </c>
      <c r="N565" s="8">
        <v>4015.02</v>
      </c>
      <c r="O565" s="8">
        <v>-4015.02</v>
      </c>
      <c r="P565" s="187"/>
      <c r="Q565" s="41" t="s">
        <v>6</v>
      </c>
      <c r="R565" s="32"/>
      <c r="S565" s="28">
        <f>T565+U565</f>
        <v>0</v>
      </c>
      <c r="T565" s="28">
        <v>0</v>
      </c>
      <c r="U565" s="28">
        <v>0</v>
      </c>
      <c r="V565" s="29">
        <f>X565</f>
        <v>0</v>
      </c>
      <c r="W565" s="28">
        <v>0</v>
      </c>
      <c r="X565" s="28">
        <v>0</v>
      </c>
      <c r="Y565" s="8">
        <f t="shared" si="333"/>
        <v>0</v>
      </c>
      <c r="Z565" s="8">
        <f t="shared" si="334"/>
        <v>4015.02</v>
      </c>
      <c r="AA565" s="8">
        <f>O565+U565-X565+W565</f>
        <v>-4015.02</v>
      </c>
      <c r="AB565" s="76"/>
      <c r="AC565" s="76"/>
      <c r="AD565" s="21"/>
    </row>
    <row r="566" spans="1:30" ht="15.6" x14ac:dyDescent="0.25">
      <c r="A566" s="129"/>
      <c r="B566" s="101"/>
      <c r="C566" s="145"/>
      <c r="D566" s="106"/>
      <c r="E566" s="106"/>
      <c r="F566" s="148"/>
      <c r="G566" s="154"/>
      <c r="H566" s="106"/>
      <c r="I566" s="148"/>
      <c r="J566" s="109"/>
      <c r="K566" s="190"/>
      <c r="L566" s="193"/>
      <c r="M566" s="8">
        <f>N566+O566</f>
        <v>0</v>
      </c>
      <c r="N566" s="8">
        <v>4015.02</v>
      </c>
      <c r="O566" s="8">
        <v>-4015.02</v>
      </c>
      <c r="P566" s="187"/>
      <c r="Q566" s="41" t="s">
        <v>7</v>
      </c>
      <c r="R566" s="32"/>
      <c r="S566" s="28">
        <f>T566+U566</f>
        <v>0</v>
      </c>
      <c r="T566" s="28">
        <v>0</v>
      </c>
      <c r="U566" s="28">
        <v>0</v>
      </c>
      <c r="V566" s="29">
        <f>X566</f>
        <v>0</v>
      </c>
      <c r="W566" s="28">
        <v>0</v>
      </c>
      <c r="X566" s="28">
        <v>0</v>
      </c>
      <c r="Y566" s="8">
        <f t="shared" si="333"/>
        <v>0</v>
      </c>
      <c r="Z566" s="8">
        <f t="shared" si="334"/>
        <v>4015.02</v>
      </c>
      <c r="AA566" s="8">
        <f>O566+U566-X566+W566</f>
        <v>-4015.02</v>
      </c>
      <c r="AB566" s="76"/>
      <c r="AC566" s="76"/>
      <c r="AD566" s="21"/>
    </row>
    <row r="567" spans="1:30" ht="15.6" x14ac:dyDescent="0.25">
      <c r="A567" s="129"/>
      <c r="B567" s="102"/>
      <c r="C567" s="146"/>
      <c r="D567" s="107"/>
      <c r="E567" s="107"/>
      <c r="F567" s="149"/>
      <c r="G567" s="155"/>
      <c r="H567" s="107"/>
      <c r="I567" s="149"/>
      <c r="J567" s="110"/>
      <c r="K567" s="191"/>
      <c r="L567" s="194"/>
      <c r="M567" s="117"/>
      <c r="N567" s="118"/>
      <c r="O567" s="119"/>
      <c r="P567" s="188"/>
      <c r="Q567" s="33" t="s">
        <v>3</v>
      </c>
      <c r="R567" s="46">
        <f>R566</f>
        <v>0</v>
      </c>
      <c r="S567" s="30">
        <f t="shared" ref="S567:X567" si="335">SUM(S563:S566)</f>
        <v>48180.18</v>
      </c>
      <c r="T567" s="30">
        <f t="shared" si="335"/>
        <v>24090.12</v>
      </c>
      <c r="U567" s="30">
        <f t="shared" si="335"/>
        <v>24090.06</v>
      </c>
      <c r="V567" s="30">
        <f t="shared" si="335"/>
        <v>48180.18</v>
      </c>
      <c r="W567" s="30">
        <f t="shared" si="335"/>
        <v>24090.12</v>
      </c>
      <c r="X567" s="30">
        <f t="shared" si="335"/>
        <v>48180.18</v>
      </c>
      <c r="Y567" s="120"/>
      <c r="Z567" s="121"/>
      <c r="AA567" s="122"/>
      <c r="AB567" s="76"/>
      <c r="AC567" s="76"/>
      <c r="AD567" s="21"/>
    </row>
    <row r="568" spans="1:30" ht="15.6" x14ac:dyDescent="0.25">
      <c r="A568" s="129">
        <v>25</v>
      </c>
      <c r="B568" s="100" t="s">
        <v>176</v>
      </c>
      <c r="C568" s="144" t="s">
        <v>182</v>
      </c>
      <c r="D568" s="103" t="s">
        <v>351</v>
      </c>
      <c r="E568" s="103" t="s">
        <v>348</v>
      </c>
      <c r="F568" s="147"/>
      <c r="G568" s="153" t="s">
        <v>352</v>
      </c>
      <c r="H568" s="103" t="s">
        <v>183</v>
      </c>
      <c r="I568" s="147">
        <v>350.9</v>
      </c>
      <c r="J568" s="108">
        <v>36.11</v>
      </c>
      <c r="K568" s="189">
        <v>45444</v>
      </c>
      <c r="L568" s="189">
        <v>47238</v>
      </c>
      <c r="M568" s="9">
        <f>N568+O568</f>
        <v>0</v>
      </c>
      <c r="N568" s="8">
        <v>0</v>
      </c>
      <c r="O568" s="8">
        <v>0</v>
      </c>
      <c r="P568" s="186" t="s">
        <v>178</v>
      </c>
      <c r="Q568" s="41" t="s">
        <v>4</v>
      </c>
      <c r="R568" s="31"/>
      <c r="S568" s="28">
        <f>T568+U568</f>
        <v>38017.770000000004</v>
      </c>
      <c r="T568" s="28">
        <v>19008.900000000001</v>
      </c>
      <c r="U568" s="28">
        <v>19008.87</v>
      </c>
      <c r="V568" s="29">
        <f>X568</f>
        <v>38017.769999999997</v>
      </c>
      <c r="W568" s="28">
        <v>12672.6</v>
      </c>
      <c r="X568" s="28">
        <v>38017.769999999997</v>
      </c>
      <c r="Y568" s="8">
        <f t="shared" ref="Y568:Y571" si="336">M568+S568-V568</f>
        <v>0</v>
      </c>
      <c r="Z568" s="8">
        <f t="shared" ref="Z568:Z571" si="337">N568+T568-W568</f>
        <v>6336.3000000000011</v>
      </c>
      <c r="AA568" s="8">
        <f>O568+U568-X568+W568</f>
        <v>-6336.2999999999975</v>
      </c>
      <c r="AB568" s="76" t="s">
        <v>112</v>
      </c>
      <c r="AC568" s="76"/>
      <c r="AD568" s="21"/>
    </row>
    <row r="569" spans="1:30" ht="15.6" x14ac:dyDescent="0.25">
      <c r="A569" s="129"/>
      <c r="B569" s="101"/>
      <c r="C569" s="145"/>
      <c r="D569" s="106"/>
      <c r="E569" s="106"/>
      <c r="F569" s="148"/>
      <c r="G569" s="154"/>
      <c r="H569" s="106"/>
      <c r="I569" s="148"/>
      <c r="J569" s="109"/>
      <c r="K569" s="190"/>
      <c r="L569" s="190"/>
      <c r="M569" s="8">
        <f>N569+O569</f>
        <v>0</v>
      </c>
      <c r="N569" s="8">
        <v>6336.3</v>
      </c>
      <c r="O569" s="8">
        <v>-6336.3</v>
      </c>
      <c r="P569" s="187"/>
      <c r="Q569" s="41" t="s">
        <v>5</v>
      </c>
      <c r="R569" s="32"/>
      <c r="S569" s="28">
        <f>T569+U569</f>
        <v>38017.770000000004</v>
      </c>
      <c r="T569" s="28">
        <v>19008.900000000001</v>
      </c>
      <c r="U569" s="28">
        <v>19008.87</v>
      </c>
      <c r="V569" s="29">
        <f>X569</f>
        <v>38017.769999999997</v>
      </c>
      <c r="W569" s="28">
        <v>25345.200000000001</v>
      </c>
      <c r="X569" s="28">
        <v>38017.769999999997</v>
      </c>
      <c r="Y569" s="8">
        <f t="shared" si="336"/>
        <v>0</v>
      </c>
      <c r="Z569" s="8">
        <f t="shared" si="337"/>
        <v>0</v>
      </c>
      <c r="AA569" s="8">
        <f>O569+U569-X569+W569</f>
        <v>0</v>
      </c>
      <c r="AB569" s="76"/>
      <c r="AC569" s="76"/>
      <c r="AD569" s="21"/>
    </row>
    <row r="570" spans="1:30" ht="15.6" x14ac:dyDescent="0.25">
      <c r="A570" s="129"/>
      <c r="B570" s="101"/>
      <c r="C570" s="145"/>
      <c r="D570" s="106"/>
      <c r="E570" s="106"/>
      <c r="F570" s="148"/>
      <c r="G570" s="154"/>
      <c r="H570" s="106"/>
      <c r="I570" s="148"/>
      <c r="J570" s="109"/>
      <c r="K570" s="190"/>
      <c r="L570" s="190"/>
      <c r="M570" s="8">
        <f>N570+O570</f>
        <v>0</v>
      </c>
      <c r="N570" s="8">
        <v>6336.3</v>
      </c>
      <c r="O570" s="8">
        <v>-6336.3</v>
      </c>
      <c r="P570" s="187"/>
      <c r="Q570" s="41" t="s">
        <v>6</v>
      </c>
      <c r="R570" s="32"/>
      <c r="S570" s="28">
        <f>T570+U570</f>
        <v>0</v>
      </c>
      <c r="T570" s="28">
        <v>0</v>
      </c>
      <c r="U570" s="28">
        <v>0</v>
      </c>
      <c r="V570" s="29">
        <f>X570</f>
        <v>0</v>
      </c>
      <c r="W570" s="28">
        <v>0</v>
      </c>
      <c r="X570" s="28">
        <v>0</v>
      </c>
      <c r="Y570" s="8">
        <f t="shared" si="336"/>
        <v>0</v>
      </c>
      <c r="Z570" s="8">
        <f t="shared" si="337"/>
        <v>6336.3</v>
      </c>
      <c r="AA570" s="8">
        <f>O570+U570-X570+W570</f>
        <v>-6336.3</v>
      </c>
      <c r="AB570" s="76"/>
      <c r="AC570" s="76"/>
      <c r="AD570" s="21"/>
    </row>
    <row r="571" spans="1:30" ht="15.6" x14ac:dyDescent="0.25">
      <c r="A571" s="129"/>
      <c r="B571" s="101"/>
      <c r="C571" s="145"/>
      <c r="D571" s="106"/>
      <c r="E571" s="106"/>
      <c r="F571" s="148"/>
      <c r="G571" s="154"/>
      <c r="H571" s="106"/>
      <c r="I571" s="148"/>
      <c r="J571" s="109"/>
      <c r="K571" s="190"/>
      <c r="L571" s="190"/>
      <c r="M571" s="8">
        <f>N571+O571</f>
        <v>0</v>
      </c>
      <c r="N571" s="8">
        <v>6336.3</v>
      </c>
      <c r="O571" s="8">
        <v>-6336.3</v>
      </c>
      <c r="P571" s="187"/>
      <c r="Q571" s="41" t="s">
        <v>7</v>
      </c>
      <c r="R571" s="32"/>
      <c r="S571" s="28">
        <f>T571+U571</f>
        <v>0</v>
      </c>
      <c r="T571" s="28">
        <v>0</v>
      </c>
      <c r="U571" s="28">
        <v>0</v>
      </c>
      <c r="V571" s="29">
        <f>X571</f>
        <v>0</v>
      </c>
      <c r="W571" s="28">
        <v>0</v>
      </c>
      <c r="X571" s="28">
        <v>0</v>
      </c>
      <c r="Y571" s="8">
        <f t="shared" si="336"/>
        <v>0</v>
      </c>
      <c r="Z571" s="8">
        <f t="shared" si="337"/>
        <v>6336.3</v>
      </c>
      <c r="AA571" s="8">
        <f>O571+U571-X571+W571</f>
        <v>-6336.3</v>
      </c>
      <c r="AB571" s="76"/>
      <c r="AC571" s="76"/>
      <c r="AD571" s="21"/>
    </row>
    <row r="572" spans="1:30" ht="15.6" x14ac:dyDescent="0.25">
      <c r="A572" s="129"/>
      <c r="B572" s="102"/>
      <c r="C572" s="146"/>
      <c r="D572" s="107"/>
      <c r="E572" s="107"/>
      <c r="F572" s="149"/>
      <c r="G572" s="155"/>
      <c r="H572" s="107"/>
      <c r="I572" s="149"/>
      <c r="J572" s="110"/>
      <c r="K572" s="191"/>
      <c r="L572" s="191"/>
      <c r="M572" s="117"/>
      <c r="N572" s="118"/>
      <c r="O572" s="119"/>
      <c r="P572" s="188"/>
      <c r="Q572" s="33" t="s">
        <v>3</v>
      </c>
      <c r="R572" s="46">
        <f>R571</f>
        <v>0</v>
      </c>
      <c r="S572" s="30">
        <f t="shared" ref="S572:X572" si="338">SUM(S568:S571)</f>
        <v>76035.540000000008</v>
      </c>
      <c r="T572" s="30">
        <f t="shared" si="338"/>
        <v>38017.800000000003</v>
      </c>
      <c r="U572" s="30">
        <f t="shared" si="338"/>
        <v>38017.74</v>
      </c>
      <c r="V572" s="30">
        <f t="shared" si="338"/>
        <v>76035.539999999994</v>
      </c>
      <c r="W572" s="30">
        <f t="shared" si="338"/>
        <v>38017.800000000003</v>
      </c>
      <c r="X572" s="30">
        <f t="shared" si="338"/>
        <v>76035.539999999994</v>
      </c>
      <c r="Y572" s="120"/>
      <c r="Z572" s="121"/>
      <c r="AA572" s="122"/>
      <c r="AB572" s="76"/>
      <c r="AC572" s="76"/>
      <c r="AD572" s="21"/>
    </row>
    <row r="573" spans="1:30" ht="15.6" x14ac:dyDescent="0.25">
      <c r="A573" s="129">
        <v>26</v>
      </c>
      <c r="B573" s="100" t="s">
        <v>176</v>
      </c>
      <c r="C573" s="144" t="s">
        <v>191</v>
      </c>
      <c r="D573" s="103" t="s">
        <v>356</v>
      </c>
      <c r="E573" s="103" t="s">
        <v>348</v>
      </c>
      <c r="F573" s="147"/>
      <c r="G573" s="153" t="s">
        <v>357</v>
      </c>
      <c r="H573" s="103" t="s">
        <v>281</v>
      </c>
      <c r="I573" s="147">
        <v>113.4</v>
      </c>
      <c r="J573" s="108">
        <v>52.2</v>
      </c>
      <c r="K573" s="189">
        <v>45444</v>
      </c>
      <c r="L573" s="189">
        <v>47238</v>
      </c>
      <c r="M573" s="9">
        <f>N573+O573</f>
        <v>0</v>
      </c>
      <c r="N573" s="8">
        <v>0</v>
      </c>
      <c r="O573" s="8">
        <v>0</v>
      </c>
      <c r="P573" s="186" t="s">
        <v>178</v>
      </c>
      <c r="Q573" s="41" t="s">
        <v>4</v>
      </c>
      <c r="R573" s="31"/>
      <c r="S573" s="28">
        <f>T573+U573</f>
        <v>17758.439999999999</v>
      </c>
      <c r="T573" s="28">
        <v>8879.2199999999993</v>
      </c>
      <c r="U573" s="28">
        <v>8879.2199999999993</v>
      </c>
      <c r="V573" s="29">
        <f>X573</f>
        <v>17758.439999999999</v>
      </c>
      <c r="W573" s="28">
        <v>5919.48</v>
      </c>
      <c r="X573" s="28">
        <v>17758.439999999999</v>
      </c>
      <c r="Y573" s="8">
        <f t="shared" ref="Y573:Y576" si="339">M573+S573-V573</f>
        <v>0</v>
      </c>
      <c r="Z573" s="8">
        <f t="shared" ref="Z573:Z576" si="340">N573+T573-W573</f>
        <v>2959.74</v>
      </c>
      <c r="AA573" s="8">
        <f>O573+U573-X573+W573</f>
        <v>-2959.74</v>
      </c>
      <c r="AB573" s="76" t="s">
        <v>112</v>
      </c>
      <c r="AC573" s="76"/>
      <c r="AD573" s="21"/>
    </row>
    <row r="574" spans="1:30" ht="15.6" x14ac:dyDescent="0.25">
      <c r="A574" s="129"/>
      <c r="B574" s="101"/>
      <c r="C574" s="145"/>
      <c r="D574" s="106"/>
      <c r="E574" s="106"/>
      <c r="F574" s="148"/>
      <c r="G574" s="154"/>
      <c r="H574" s="106"/>
      <c r="I574" s="148"/>
      <c r="J574" s="109"/>
      <c r="K574" s="190"/>
      <c r="L574" s="190"/>
      <c r="M574" s="8">
        <f>N574+O574</f>
        <v>0</v>
      </c>
      <c r="N574" s="8">
        <v>2959.74</v>
      </c>
      <c r="O574" s="8">
        <v>-2959.74</v>
      </c>
      <c r="P574" s="187"/>
      <c r="Q574" s="41" t="s">
        <v>5</v>
      </c>
      <c r="R574" s="32"/>
      <c r="S574" s="28">
        <f>T574+U574</f>
        <v>17758.439999999999</v>
      </c>
      <c r="T574" s="28">
        <v>8879.2199999999993</v>
      </c>
      <c r="U574" s="28">
        <v>8879.2199999999993</v>
      </c>
      <c r="V574" s="29">
        <f>X574</f>
        <v>17758.439999999999</v>
      </c>
      <c r="W574" s="28">
        <v>11838.96</v>
      </c>
      <c r="X574" s="28">
        <v>17758.439999999999</v>
      </c>
      <c r="Y574" s="8">
        <f t="shared" si="339"/>
        <v>0</v>
      </c>
      <c r="Z574" s="8">
        <f t="shared" si="340"/>
        <v>0</v>
      </c>
      <c r="AA574" s="8">
        <f>O574+U574-X574+W574</f>
        <v>0</v>
      </c>
      <c r="AB574" s="76"/>
      <c r="AC574" s="76"/>
      <c r="AD574" s="21"/>
    </row>
    <row r="575" spans="1:30" ht="15.6" x14ac:dyDescent="0.25">
      <c r="A575" s="129"/>
      <c r="B575" s="101"/>
      <c r="C575" s="145"/>
      <c r="D575" s="106"/>
      <c r="E575" s="106"/>
      <c r="F575" s="148"/>
      <c r="G575" s="154"/>
      <c r="H575" s="106"/>
      <c r="I575" s="148"/>
      <c r="J575" s="109"/>
      <c r="K575" s="190"/>
      <c r="L575" s="190"/>
      <c r="M575" s="8">
        <f>N575+O575</f>
        <v>0</v>
      </c>
      <c r="N575" s="8">
        <v>2959.74</v>
      </c>
      <c r="O575" s="8">
        <v>-2959.74</v>
      </c>
      <c r="P575" s="187"/>
      <c r="Q575" s="41" t="s">
        <v>6</v>
      </c>
      <c r="R575" s="32"/>
      <c r="S575" s="28">
        <f>T575+U575</f>
        <v>0</v>
      </c>
      <c r="T575" s="28">
        <v>0</v>
      </c>
      <c r="U575" s="28">
        <v>0</v>
      </c>
      <c r="V575" s="29">
        <f>X575</f>
        <v>0</v>
      </c>
      <c r="W575" s="28">
        <v>0</v>
      </c>
      <c r="X575" s="28">
        <v>0</v>
      </c>
      <c r="Y575" s="8">
        <f t="shared" si="339"/>
        <v>0</v>
      </c>
      <c r="Z575" s="8">
        <f t="shared" si="340"/>
        <v>2959.74</v>
      </c>
      <c r="AA575" s="8">
        <f>O575+U575-X575+W575</f>
        <v>-2959.74</v>
      </c>
      <c r="AB575" s="76"/>
      <c r="AC575" s="76"/>
      <c r="AD575" s="21"/>
    </row>
    <row r="576" spans="1:30" ht="15.6" x14ac:dyDescent="0.25">
      <c r="A576" s="129"/>
      <c r="B576" s="101"/>
      <c r="C576" s="145"/>
      <c r="D576" s="106"/>
      <c r="E576" s="106"/>
      <c r="F576" s="148"/>
      <c r="G576" s="154"/>
      <c r="H576" s="106"/>
      <c r="I576" s="148"/>
      <c r="J576" s="109"/>
      <c r="K576" s="190"/>
      <c r="L576" s="190"/>
      <c r="M576" s="8">
        <f>N576+O576</f>
        <v>0</v>
      </c>
      <c r="N576" s="8">
        <v>2959.74</v>
      </c>
      <c r="O576" s="8">
        <v>-2959.74</v>
      </c>
      <c r="P576" s="187"/>
      <c r="Q576" s="41" t="s">
        <v>7</v>
      </c>
      <c r="R576" s="32"/>
      <c r="S576" s="28">
        <f>T576+U576</f>
        <v>0</v>
      </c>
      <c r="T576" s="28">
        <v>0</v>
      </c>
      <c r="U576" s="28">
        <v>0</v>
      </c>
      <c r="V576" s="29">
        <f>X576</f>
        <v>0</v>
      </c>
      <c r="W576" s="28">
        <v>0</v>
      </c>
      <c r="X576" s="28">
        <v>0</v>
      </c>
      <c r="Y576" s="8">
        <f t="shared" si="339"/>
        <v>0</v>
      </c>
      <c r="Z576" s="8">
        <f t="shared" si="340"/>
        <v>2959.74</v>
      </c>
      <c r="AA576" s="8">
        <f>O576+U576-X576+W576</f>
        <v>-2959.74</v>
      </c>
      <c r="AB576" s="76"/>
      <c r="AC576" s="76"/>
      <c r="AD576" s="21"/>
    </row>
    <row r="577" spans="1:30" ht="15.6" x14ac:dyDescent="0.25">
      <c r="A577" s="129"/>
      <c r="B577" s="102"/>
      <c r="C577" s="146"/>
      <c r="D577" s="107"/>
      <c r="E577" s="107"/>
      <c r="F577" s="149"/>
      <c r="G577" s="155"/>
      <c r="H577" s="107"/>
      <c r="I577" s="149"/>
      <c r="J577" s="110"/>
      <c r="K577" s="191"/>
      <c r="L577" s="191"/>
      <c r="M577" s="117"/>
      <c r="N577" s="118"/>
      <c r="O577" s="119"/>
      <c r="P577" s="188"/>
      <c r="Q577" s="33" t="s">
        <v>3</v>
      </c>
      <c r="R577" s="46">
        <f>R576</f>
        <v>0</v>
      </c>
      <c r="S577" s="30">
        <f t="shared" ref="S577:X577" si="341">SUM(S573:S576)</f>
        <v>35516.879999999997</v>
      </c>
      <c r="T577" s="30">
        <f t="shared" si="341"/>
        <v>17758.439999999999</v>
      </c>
      <c r="U577" s="30">
        <f t="shared" si="341"/>
        <v>17758.439999999999</v>
      </c>
      <c r="V577" s="30">
        <f t="shared" si="341"/>
        <v>35516.879999999997</v>
      </c>
      <c r="W577" s="30">
        <f t="shared" si="341"/>
        <v>17758.439999999999</v>
      </c>
      <c r="X577" s="30">
        <f t="shared" si="341"/>
        <v>35516.879999999997</v>
      </c>
      <c r="Y577" s="120"/>
      <c r="Z577" s="121"/>
      <c r="AA577" s="122"/>
      <c r="AB577" s="76"/>
      <c r="AC577" s="76"/>
      <c r="AD577" s="21"/>
    </row>
    <row r="578" spans="1:30" ht="15.6" x14ac:dyDescent="0.25">
      <c r="A578" s="129">
        <v>27</v>
      </c>
      <c r="B578" s="138" t="s">
        <v>176</v>
      </c>
      <c r="C578" s="129" t="s">
        <v>204</v>
      </c>
      <c r="D578" s="103" t="s">
        <v>358</v>
      </c>
      <c r="E578" s="98" t="s">
        <v>317</v>
      </c>
      <c r="F578" s="147"/>
      <c r="G578" s="150" t="s">
        <v>359</v>
      </c>
      <c r="H578" s="98" t="s">
        <v>320</v>
      </c>
      <c r="I578" s="151">
        <v>325.10000000000002</v>
      </c>
      <c r="J578" s="108">
        <v>26.1</v>
      </c>
      <c r="K578" s="152">
        <v>45444</v>
      </c>
      <c r="L578" s="152" t="s">
        <v>360</v>
      </c>
      <c r="M578" s="9">
        <f>N578+O578</f>
        <v>14577.16</v>
      </c>
      <c r="N578" s="8"/>
      <c r="O578" s="8">
        <v>14577.16</v>
      </c>
      <c r="P578" s="136" t="s">
        <v>178</v>
      </c>
      <c r="Q578" s="41" t="s">
        <v>4</v>
      </c>
      <c r="R578" s="31"/>
      <c r="S578" s="28">
        <f>T578+U578</f>
        <v>25455.33</v>
      </c>
      <c r="T578" s="28">
        <v>12727.71</v>
      </c>
      <c r="U578" s="28">
        <v>12727.62</v>
      </c>
      <c r="V578" s="29">
        <f>X578</f>
        <v>36793.910000000003</v>
      </c>
      <c r="W578" s="28">
        <v>8485.15</v>
      </c>
      <c r="X578" s="28">
        <v>36793.910000000003</v>
      </c>
      <c r="Y578" s="8">
        <f t="shared" ref="Y578:Y581" si="342">M578+S578-V578</f>
        <v>3238.5800000000017</v>
      </c>
      <c r="Z578" s="8">
        <f t="shared" ref="Z578:Z581" si="343">N578+T578-W578</f>
        <v>4242.5599999999995</v>
      </c>
      <c r="AA578" s="8">
        <f>O578+U578-X578+W578</f>
        <v>-1003.980000000005</v>
      </c>
      <c r="AB578" s="76" t="s">
        <v>112</v>
      </c>
      <c r="AC578" s="76"/>
      <c r="AD578" s="156"/>
    </row>
    <row r="579" spans="1:30" ht="15.6" x14ac:dyDescent="0.25">
      <c r="A579" s="129"/>
      <c r="B579" s="138"/>
      <c r="C579" s="129"/>
      <c r="D579" s="106"/>
      <c r="E579" s="98"/>
      <c r="F579" s="148"/>
      <c r="G579" s="150"/>
      <c r="H579" s="98"/>
      <c r="I579" s="151"/>
      <c r="J579" s="109"/>
      <c r="K579" s="152"/>
      <c r="L579" s="152"/>
      <c r="M579" s="8">
        <f>N579+O579</f>
        <v>3238.5800000000004</v>
      </c>
      <c r="N579" s="8">
        <v>4242.5600000000004</v>
      </c>
      <c r="O579" s="8">
        <v>-1003.98</v>
      </c>
      <c r="P579" s="137"/>
      <c r="Q579" s="41" t="s">
        <v>5</v>
      </c>
      <c r="R579" s="32"/>
      <c r="S579" s="28">
        <f>T579+U579</f>
        <v>0</v>
      </c>
      <c r="T579" s="28">
        <v>0</v>
      </c>
      <c r="U579" s="28">
        <v>0</v>
      </c>
      <c r="V579" s="29">
        <f>X579</f>
        <v>3238.58</v>
      </c>
      <c r="W579" s="28">
        <v>4242.5600000000004</v>
      </c>
      <c r="X579" s="28">
        <v>3238.58</v>
      </c>
      <c r="Y579" s="8">
        <f t="shared" si="342"/>
        <v>0</v>
      </c>
      <c r="Z579" s="8">
        <f t="shared" si="343"/>
        <v>0</v>
      </c>
      <c r="AA579" s="8">
        <f>O579+U579-X579+W579</f>
        <v>0</v>
      </c>
      <c r="AB579" s="76"/>
      <c r="AC579" s="76"/>
      <c r="AD579" s="157"/>
    </row>
    <row r="580" spans="1:30" ht="15.6" x14ac:dyDescent="0.25">
      <c r="A580" s="129"/>
      <c r="B580" s="138"/>
      <c r="C580" s="129"/>
      <c r="D580" s="106"/>
      <c r="E580" s="98"/>
      <c r="F580" s="148"/>
      <c r="G580" s="150"/>
      <c r="H580" s="98"/>
      <c r="I580" s="151"/>
      <c r="J580" s="109"/>
      <c r="K580" s="152"/>
      <c r="L580" s="152"/>
      <c r="M580" s="8">
        <f>N580+O580</f>
        <v>0</v>
      </c>
      <c r="N580" s="8">
        <v>0</v>
      </c>
      <c r="O580" s="8">
        <v>0</v>
      </c>
      <c r="P580" s="137"/>
      <c r="Q580" s="41" t="s">
        <v>6</v>
      </c>
      <c r="R580" s="32"/>
      <c r="S580" s="28">
        <f>T580+U580</f>
        <v>0</v>
      </c>
      <c r="T580" s="28">
        <v>0</v>
      </c>
      <c r="U580" s="28">
        <v>0</v>
      </c>
      <c r="V580" s="29">
        <f>X580</f>
        <v>0</v>
      </c>
      <c r="W580" s="28">
        <v>0</v>
      </c>
      <c r="X580" s="28">
        <v>0</v>
      </c>
      <c r="Y580" s="8">
        <f t="shared" si="342"/>
        <v>0</v>
      </c>
      <c r="Z580" s="8">
        <f t="shared" si="343"/>
        <v>0</v>
      </c>
      <c r="AA580" s="8">
        <f>O580+U580-X580+W580</f>
        <v>0</v>
      </c>
      <c r="AB580" s="76"/>
      <c r="AC580" s="76"/>
      <c r="AD580" s="158"/>
    </row>
    <row r="581" spans="1:30" ht="15.6" x14ac:dyDescent="0.25">
      <c r="A581" s="129"/>
      <c r="B581" s="138"/>
      <c r="C581" s="129"/>
      <c r="D581" s="106"/>
      <c r="E581" s="98"/>
      <c r="F581" s="148"/>
      <c r="G581" s="150"/>
      <c r="H581" s="98"/>
      <c r="I581" s="151"/>
      <c r="J581" s="109"/>
      <c r="K581" s="152"/>
      <c r="L581" s="152"/>
      <c r="M581" s="8">
        <f>N581+O581</f>
        <v>0</v>
      </c>
      <c r="N581" s="8">
        <v>0</v>
      </c>
      <c r="O581" s="8">
        <v>0</v>
      </c>
      <c r="P581" s="137"/>
      <c r="Q581" s="41" t="s">
        <v>7</v>
      </c>
      <c r="R581" s="32"/>
      <c r="S581" s="28">
        <f>T581+U581</f>
        <v>0</v>
      </c>
      <c r="T581" s="28">
        <v>0</v>
      </c>
      <c r="U581" s="28">
        <v>0</v>
      </c>
      <c r="V581" s="29">
        <f>X581</f>
        <v>0</v>
      </c>
      <c r="W581" s="28">
        <v>0</v>
      </c>
      <c r="X581" s="28">
        <v>0</v>
      </c>
      <c r="Y581" s="7">
        <f t="shared" si="342"/>
        <v>0</v>
      </c>
      <c r="Z581" s="7">
        <f t="shared" si="343"/>
        <v>0</v>
      </c>
      <c r="AA581" s="7">
        <f>O581+U581-X581+W581</f>
        <v>0</v>
      </c>
      <c r="AB581" s="76"/>
      <c r="AC581" s="76"/>
      <c r="AD581" s="21"/>
    </row>
    <row r="582" spans="1:30" ht="15.6" x14ac:dyDescent="0.25">
      <c r="A582" s="129"/>
      <c r="B582" s="138"/>
      <c r="C582" s="129"/>
      <c r="D582" s="107"/>
      <c r="E582" s="98"/>
      <c r="F582" s="149"/>
      <c r="G582" s="150"/>
      <c r="H582" s="98"/>
      <c r="I582" s="151"/>
      <c r="J582" s="110"/>
      <c r="K582" s="152"/>
      <c r="L582" s="152"/>
      <c r="M582" s="123"/>
      <c r="N582" s="123"/>
      <c r="O582" s="123"/>
      <c r="P582" s="137"/>
      <c r="Q582" s="33" t="s">
        <v>3</v>
      </c>
      <c r="R582" s="46">
        <f>R581</f>
        <v>0</v>
      </c>
      <c r="S582" s="30">
        <f t="shared" ref="S582:X582" si="344">SUM(S578:S581)</f>
        <v>25455.33</v>
      </c>
      <c r="T582" s="30">
        <f t="shared" si="344"/>
        <v>12727.71</v>
      </c>
      <c r="U582" s="30">
        <f t="shared" si="344"/>
        <v>12727.62</v>
      </c>
      <c r="V582" s="30">
        <f t="shared" si="344"/>
        <v>40032.490000000005</v>
      </c>
      <c r="W582" s="30">
        <f t="shared" si="344"/>
        <v>12727.71</v>
      </c>
      <c r="X582" s="30">
        <f t="shared" si="344"/>
        <v>40032.490000000005</v>
      </c>
      <c r="Y582" s="134"/>
      <c r="Z582" s="134"/>
      <c r="AA582" s="134"/>
      <c r="AB582" s="76"/>
      <c r="AC582" s="76"/>
      <c r="AD582" s="21"/>
    </row>
    <row r="583" spans="1:30" ht="15.75" customHeight="1" x14ac:dyDescent="0.25">
      <c r="A583" s="129">
        <v>28</v>
      </c>
      <c r="B583" s="138" t="s">
        <v>176</v>
      </c>
      <c r="C583" s="166" t="s">
        <v>418</v>
      </c>
      <c r="D583" s="167" t="s">
        <v>419</v>
      </c>
      <c r="E583" s="124" t="s">
        <v>59</v>
      </c>
      <c r="F583" s="168">
        <v>290</v>
      </c>
      <c r="G583" s="171" t="s">
        <v>420</v>
      </c>
      <c r="H583" s="98" t="s">
        <v>421</v>
      </c>
      <c r="I583" s="140">
        <v>14.5</v>
      </c>
      <c r="J583" s="108">
        <v>26.1</v>
      </c>
      <c r="K583" s="159">
        <v>45698</v>
      </c>
      <c r="L583" s="159">
        <v>46031</v>
      </c>
      <c r="M583" s="9">
        <f>N583+O583</f>
        <v>0</v>
      </c>
      <c r="N583" s="8"/>
      <c r="O583" s="8">
        <v>0</v>
      </c>
      <c r="P583" s="98" t="s">
        <v>178</v>
      </c>
      <c r="Q583" s="41" t="s">
        <v>4</v>
      </c>
      <c r="R583" s="31"/>
      <c r="S583" s="28">
        <f>T583+U583</f>
        <v>635.26</v>
      </c>
      <c r="T583" s="28">
        <v>317.64</v>
      </c>
      <c r="U583" s="28">
        <v>317.62</v>
      </c>
      <c r="V583" s="29">
        <f>X583</f>
        <v>635.26</v>
      </c>
      <c r="W583" s="28">
        <v>128.41</v>
      </c>
      <c r="X583" s="28">
        <v>635.26</v>
      </c>
      <c r="Y583" s="8">
        <f t="shared" ref="Y583:Y586" si="345">M583+S583-V583</f>
        <v>0</v>
      </c>
      <c r="Z583" s="8">
        <f t="shared" ref="Z583:Z586" si="346">N583+T583-W583</f>
        <v>189.23</v>
      </c>
      <c r="AA583" s="8">
        <f>O583+U583-X583+W583</f>
        <v>-189.23</v>
      </c>
      <c r="AB583" s="76" t="s">
        <v>112</v>
      </c>
      <c r="AC583" s="76"/>
      <c r="AD583" s="156"/>
    </row>
    <row r="584" spans="1:30" ht="15.6" x14ac:dyDescent="0.25">
      <c r="A584" s="129"/>
      <c r="B584" s="138"/>
      <c r="C584" s="166"/>
      <c r="D584" s="167"/>
      <c r="E584" s="104"/>
      <c r="F584" s="169"/>
      <c r="G584" s="171"/>
      <c r="H584" s="98"/>
      <c r="I584" s="140"/>
      <c r="J584" s="109"/>
      <c r="K584" s="159"/>
      <c r="L584" s="159"/>
      <c r="M584" s="8">
        <f>N584+O584</f>
        <v>0</v>
      </c>
      <c r="N584" s="8">
        <v>189.23</v>
      </c>
      <c r="O584" s="8">
        <v>-189.23</v>
      </c>
      <c r="P584" s="98"/>
      <c r="Q584" s="41" t="s">
        <v>5</v>
      </c>
      <c r="R584" s="32"/>
      <c r="S584" s="28">
        <f>T584+U584</f>
        <v>1135.3499999999999</v>
      </c>
      <c r="T584" s="28">
        <v>567.69000000000005</v>
      </c>
      <c r="U584" s="28">
        <v>567.66</v>
      </c>
      <c r="V584" s="29">
        <f>X584</f>
        <v>1135.3499999999999</v>
      </c>
      <c r="W584" s="28">
        <v>756.92</v>
      </c>
      <c r="X584" s="28">
        <v>1135.3499999999999</v>
      </c>
      <c r="Y584" s="8">
        <f t="shared" si="345"/>
        <v>0</v>
      </c>
      <c r="Z584" s="8">
        <f t="shared" si="346"/>
        <v>0</v>
      </c>
      <c r="AA584" s="8">
        <f>O584+U584-X584+W584</f>
        <v>0</v>
      </c>
      <c r="AB584" s="76"/>
      <c r="AC584" s="76"/>
      <c r="AD584" s="157"/>
    </row>
    <row r="585" spans="1:30" ht="15.6" x14ac:dyDescent="0.25">
      <c r="A585" s="129"/>
      <c r="B585" s="138"/>
      <c r="C585" s="166"/>
      <c r="D585" s="167"/>
      <c r="E585" s="104"/>
      <c r="F585" s="169"/>
      <c r="G585" s="171"/>
      <c r="H585" s="98"/>
      <c r="I585" s="140"/>
      <c r="J585" s="109"/>
      <c r="K585" s="159"/>
      <c r="L585" s="159"/>
      <c r="M585" s="8">
        <f>N585+O585</f>
        <v>0</v>
      </c>
      <c r="N585" s="8">
        <f t="shared" ref="N585:O585" si="347">Z584</f>
        <v>0</v>
      </c>
      <c r="O585" s="8">
        <f t="shared" si="347"/>
        <v>0</v>
      </c>
      <c r="P585" s="98"/>
      <c r="Q585" s="41" t="s">
        <v>6</v>
      </c>
      <c r="R585" s="32"/>
      <c r="S585" s="28">
        <f>T585+U585</f>
        <v>0</v>
      </c>
      <c r="T585" s="28">
        <v>0</v>
      </c>
      <c r="U585" s="28">
        <v>0</v>
      </c>
      <c r="V585" s="29">
        <f>X585</f>
        <v>0</v>
      </c>
      <c r="W585" s="28">
        <v>0</v>
      </c>
      <c r="X585" s="28">
        <v>0</v>
      </c>
      <c r="Y585" s="8">
        <f t="shared" si="345"/>
        <v>0</v>
      </c>
      <c r="Z585" s="8">
        <f t="shared" si="346"/>
        <v>0</v>
      </c>
      <c r="AA585" s="8">
        <f>O585+U585-X585+W585</f>
        <v>0</v>
      </c>
      <c r="AB585" s="76"/>
      <c r="AC585" s="76"/>
      <c r="AD585" s="158"/>
    </row>
    <row r="586" spans="1:30" ht="15.6" x14ac:dyDescent="0.25">
      <c r="A586" s="129"/>
      <c r="B586" s="138"/>
      <c r="C586" s="166"/>
      <c r="D586" s="167"/>
      <c r="E586" s="104"/>
      <c r="F586" s="169"/>
      <c r="G586" s="171"/>
      <c r="H586" s="98"/>
      <c r="I586" s="140"/>
      <c r="J586" s="109"/>
      <c r="K586" s="159"/>
      <c r="L586" s="159"/>
      <c r="M586" s="8">
        <f>N586+O586</f>
        <v>0</v>
      </c>
      <c r="N586" s="8">
        <f t="shared" ref="N586" si="348">Z585</f>
        <v>0</v>
      </c>
      <c r="O586" s="8">
        <f t="shared" ref="O586" si="349">AA585</f>
        <v>0</v>
      </c>
      <c r="P586" s="98"/>
      <c r="Q586" s="41" t="s">
        <v>7</v>
      </c>
      <c r="R586" s="32"/>
      <c r="S586" s="28">
        <f>T586+U586</f>
        <v>0</v>
      </c>
      <c r="T586" s="28">
        <v>0</v>
      </c>
      <c r="U586" s="28">
        <v>0</v>
      </c>
      <c r="V586" s="29">
        <f>X586</f>
        <v>0</v>
      </c>
      <c r="W586" s="28">
        <v>0</v>
      </c>
      <c r="X586" s="28">
        <v>0</v>
      </c>
      <c r="Y586" s="7">
        <f t="shared" si="345"/>
        <v>0</v>
      </c>
      <c r="Z586" s="7">
        <f t="shared" si="346"/>
        <v>0</v>
      </c>
      <c r="AA586" s="7">
        <f>O586+U586-X586+W586</f>
        <v>0</v>
      </c>
      <c r="AB586" s="76"/>
      <c r="AC586" s="76"/>
      <c r="AD586" s="21"/>
    </row>
    <row r="587" spans="1:30" ht="15.6" x14ac:dyDescent="0.25">
      <c r="A587" s="129"/>
      <c r="B587" s="138"/>
      <c r="C587" s="166"/>
      <c r="D587" s="167"/>
      <c r="E587" s="105"/>
      <c r="F587" s="170"/>
      <c r="G587" s="171"/>
      <c r="H587" s="98"/>
      <c r="I587" s="140"/>
      <c r="J587" s="110"/>
      <c r="K587" s="159"/>
      <c r="L587" s="159"/>
      <c r="M587" s="123"/>
      <c r="N587" s="123"/>
      <c r="O587" s="123"/>
      <c r="P587" s="98"/>
      <c r="Q587" s="33" t="s">
        <v>3</v>
      </c>
      <c r="R587" s="46">
        <f>R586</f>
        <v>0</v>
      </c>
      <c r="S587" s="30">
        <f t="shared" ref="S587:X587" si="350">SUM(S583:S586)</f>
        <v>1770.61</v>
      </c>
      <c r="T587" s="30">
        <f t="shared" si="350"/>
        <v>885.33</v>
      </c>
      <c r="U587" s="30">
        <f t="shared" si="350"/>
        <v>885.28</v>
      </c>
      <c r="V587" s="30">
        <f t="shared" si="350"/>
        <v>1770.61</v>
      </c>
      <c r="W587" s="30">
        <f t="shared" si="350"/>
        <v>885.32999999999993</v>
      </c>
      <c r="X587" s="30">
        <f t="shared" si="350"/>
        <v>1770.61</v>
      </c>
      <c r="Y587" s="134"/>
      <c r="Z587" s="134"/>
      <c r="AA587" s="134"/>
      <c r="AB587" s="76"/>
      <c r="AC587" s="76"/>
      <c r="AD587" s="21"/>
    </row>
    <row r="588" spans="1:30" ht="15.75" customHeight="1" x14ac:dyDescent="0.25">
      <c r="A588" s="129">
        <v>29</v>
      </c>
      <c r="B588" s="138" t="s">
        <v>176</v>
      </c>
      <c r="C588" s="129" t="s">
        <v>184</v>
      </c>
      <c r="D588" s="103" t="s">
        <v>393</v>
      </c>
      <c r="E588" s="98" t="s">
        <v>317</v>
      </c>
      <c r="F588" s="108"/>
      <c r="G588" s="150" t="s">
        <v>392</v>
      </c>
      <c r="H588" s="98" t="s">
        <v>185</v>
      </c>
      <c r="I588" s="151">
        <v>316.39999999999998</v>
      </c>
      <c r="J588" s="108">
        <v>13.05</v>
      </c>
      <c r="K588" s="160">
        <v>45474</v>
      </c>
      <c r="L588" s="160">
        <v>47269</v>
      </c>
      <c r="M588" s="9">
        <f>N588+O588</f>
        <v>0</v>
      </c>
      <c r="N588" s="8"/>
      <c r="O588" s="8">
        <v>0</v>
      </c>
      <c r="P588" s="136" t="s">
        <v>178</v>
      </c>
      <c r="Q588" s="41" t="s">
        <v>4</v>
      </c>
      <c r="R588" s="31"/>
      <c r="S588" s="28">
        <f>T588+U588</f>
        <v>12387.06</v>
      </c>
      <c r="T588" s="28">
        <v>6193.53</v>
      </c>
      <c r="U588" s="28">
        <v>6193.53</v>
      </c>
      <c r="V588" s="29">
        <f>X588</f>
        <v>12387.06</v>
      </c>
      <c r="W588" s="28">
        <v>4129.0200000000004</v>
      </c>
      <c r="X588" s="28">
        <v>12387.06</v>
      </c>
      <c r="Y588" s="8">
        <f t="shared" ref="Y588:Y591" si="351">M588+S588-V588</f>
        <v>0</v>
      </c>
      <c r="Z588" s="8">
        <f t="shared" ref="Z588:Z591" si="352">N588+T588-W588</f>
        <v>2064.5099999999993</v>
      </c>
      <c r="AA588" s="8">
        <f>O588+U588-X588+W588</f>
        <v>-2064.5099999999993</v>
      </c>
      <c r="AB588" s="76" t="s">
        <v>112</v>
      </c>
      <c r="AC588" s="76"/>
      <c r="AD588" s="156"/>
    </row>
    <row r="589" spans="1:30" ht="15.6" x14ac:dyDescent="0.25">
      <c r="A589" s="129"/>
      <c r="B589" s="138"/>
      <c r="C589" s="129"/>
      <c r="D589" s="106"/>
      <c r="E589" s="98"/>
      <c r="F589" s="109"/>
      <c r="G589" s="150"/>
      <c r="H589" s="98"/>
      <c r="I589" s="151"/>
      <c r="J589" s="109"/>
      <c r="K589" s="161"/>
      <c r="L589" s="161"/>
      <c r="M589" s="8">
        <f>N589+O589</f>
        <v>0</v>
      </c>
      <c r="N589" s="8">
        <v>2064.5100000000002</v>
      </c>
      <c r="O589" s="8">
        <v>-2064.5100000000002</v>
      </c>
      <c r="P589" s="137"/>
      <c r="Q589" s="41" t="s">
        <v>5</v>
      </c>
      <c r="R589" s="32"/>
      <c r="S589" s="28">
        <f>T589+U589</f>
        <v>12387.06</v>
      </c>
      <c r="T589" s="28">
        <v>6193.53</v>
      </c>
      <c r="U589" s="28">
        <v>6193.53</v>
      </c>
      <c r="V589" s="29">
        <f>X589</f>
        <v>12387.06</v>
      </c>
      <c r="W589" s="28">
        <v>8258.0400000000009</v>
      </c>
      <c r="X589" s="28">
        <v>12387.06</v>
      </c>
      <c r="Y589" s="8">
        <f t="shared" si="351"/>
        <v>0</v>
      </c>
      <c r="Z589" s="8">
        <f t="shared" si="352"/>
        <v>0</v>
      </c>
      <c r="AA589" s="8">
        <f>O589+U589-X589+W589</f>
        <v>0</v>
      </c>
      <c r="AB589" s="76"/>
      <c r="AC589" s="76"/>
      <c r="AD589" s="157"/>
    </row>
    <row r="590" spans="1:30" ht="15.6" x14ac:dyDescent="0.25">
      <c r="A590" s="129"/>
      <c r="B590" s="138"/>
      <c r="C590" s="129"/>
      <c r="D590" s="106"/>
      <c r="E590" s="98"/>
      <c r="F590" s="109"/>
      <c r="G590" s="150"/>
      <c r="H590" s="98"/>
      <c r="I590" s="151"/>
      <c r="J590" s="109"/>
      <c r="K590" s="161"/>
      <c r="L590" s="161"/>
      <c r="M590" s="8">
        <f>N590+O590</f>
        <v>0</v>
      </c>
      <c r="N590" s="8">
        <f t="shared" ref="N590:N591" si="353">Z589</f>
        <v>0</v>
      </c>
      <c r="O590" s="8">
        <f t="shared" ref="O590:O591" si="354">AA589</f>
        <v>0</v>
      </c>
      <c r="P590" s="137"/>
      <c r="Q590" s="41" t="s">
        <v>6</v>
      </c>
      <c r="R590" s="32"/>
      <c r="S590" s="28">
        <f>T590+U590</f>
        <v>0</v>
      </c>
      <c r="T590" s="28">
        <v>0</v>
      </c>
      <c r="U590" s="28">
        <v>0</v>
      </c>
      <c r="V590" s="29">
        <f>X590</f>
        <v>0</v>
      </c>
      <c r="W590" s="28">
        <v>0</v>
      </c>
      <c r="X590" s="28">
        <v>0</v>
      </c>
      <c r="Y590" s="8">
        <f t="shared" si="351"/>
        <v>0</v>
      </c>
      <c r="Z590" s="8">
        <f t="shared" si="352"/>
        <v>0</v>
      </c>
      <c r="AA590" s="8">
        <f>O590+U590-X590+W590</f>
        <v>0</v>
      </c>
      <c r="AB590" s="76"/>
      <c r="AC590" s="76"/>
      <c r="AD590" s="158"/>
    </row>
    <row r="591" spans="1:30" ht="15.6" x14ac:dyDescent="0.25">
      <c r="A591" s="129"/>
      <c r="B591" s="138"/>
      <c r="C591" s="129"/>
      <c r="D591" s="106"/>
      <c r="E591" s="98"/>
      <c r="F591" s="109"/>
      <c r="G591" s="150"/>
      <c r="H591" s="98"/>
      <c r="I591" s="151"/>
      <c r="J591" s="109"/>
      <c r="K591" s="161"/>
      <c r="L591" s="161"/>
      <c r="M591" s="8">
        <f>N591+O591</f>
        <v>0</v>
      </c>
      <c r="N591" s="8">
        <f t="shared" si="353"/>
        <v>0</v>
      </c>
      <c r="O591" s="8">
        <f t="shared" si="354"/>
        <v>0</v>
      </c>
      <c r="P591" s="137"/>
      <c r="Q591" s="41" t="s">
        <v>7</v>
      </c>
      <c r="R591" s="32"/>
      <c r="S591" s="28">
        <f>T591+U591</f>
        <v>0</v>
      </c>
      <c r="T591" s="28">
        <v>0</v>
      </c>
      <c r="U591" s="28">
        <v>0</v>
      </c>
      <c r="V591" s="29">
        <f>X591</f>
        <v>0</v>
      </c>
      <c r="W591" s="28">
        <v>0</v>
      </c>
      <c r="X591" s="28">
        <v>0</v>
      </c>
      <c r="Y591" s="7">
        <f t="shared" si="351"/>
        <v>0</v>
      </c>
      <c r="Z591" s="7">
        <f t="shared" si="352"/>
        <v>0</v>
      </c>
      <c r="AA591" s="7">
        <f>O591+U591-X591+W591</f>
        <v>0</v>
      </c>
      <c r="AB591" s="76"/>
      <c r="AC591" s="76"/>
      <c r="AD591" s="21"/>
    </row>
    <row r="592" spans="1:30" ht="15.6" x14ac:dyDescent="0.25">
      <c r="A592" s="129"/>
      <c r="B592" s="138"/>
      <c r="C592" s="129"/>
      <c r="D592" s="107"/>
      <c r="E592" s="98"/>
      <c r="F592" s="110"/>
      <c r="G592" s="150"/>
      <c r="H592" s="98"/>
      <c r="I592" s="151"/>
      <c r="J592" s="110"/>
      <c r="K592" s="162"/>
      <c r="L592" s="162"/>
      <c r="M592" s="123"/>
      <c r="N592" s="123"/>
      <c r="O592" s="123"/>
      <c r="P592" s="137"/>
      <c r="Q592" s="33" t="s">
        <v>3</v>
      </c>
      <c r="R592" s="46">
        <f>R591</f>
        <v>0</v>
      </c>
      <c r="S592" s="30">
        <f t="shared" ref="S592:X592" si="355">SUM(S588:S591)</f>
        <v>24774.12</v>
      </c>
      <c r="T592" s="30">
        <f t="shared" si="355"/>
        <v>12387.06</v>
      </c>
      <c r="U592" s="30">
        <f t="shared" si="355"/>
        <v>12387.06</v>
      </c>
      <c r="V592" s="30">
        <f t="shared" si="355"/>
        <v>24774.12</v>
      </c>
      <c r="W592" s="30">
        <f t="shared" si="355"/>
        <v>12387.060000000001</v>
      </c>
      <c r="X592" s="30">
        <f t="shared" si="355"/>
        <v>24774.12</v>
      </c>
      <c r="Y592" s="134"/>
      <c r="Z592" s="134"/>
      <c r="AA592" s="134"/>
      <c r="AB592" s="76"/>
      <c r="AC592" s="76"/>
      <c r="AD592" s="21"/>
    </row>
    <row r="593" spans="1:30" ht="15.75" customHeight="1" x14ac:dyDescent="0.25">
      <c r="A593" s="129">
        <v>30</v>
      </c>
      <c r="B593" s="138" t="s">
        <v>176</v>
      </c>
      <c r="C593" s="129" t="s">
        <v>192</v>
      </c>
      <c r="D593" s="103" t="s">
        <v>394</v>
      </c>
      <c r="E593" s="98" t="s">
        <v>317</v>
      </c>
      <c r="F593" s="108"/>
      <c r="G593" s="150" t="s">
        <v>395</v>
      </c>
      <c r="H593" s="98" t="s">
        <v>194</v>
      </c>
      <c r="I593" s="151">
        <v>35.4</v>
      </c>
      <c r="J593" s="108">
        <v>13.05</v>
      </c>
      <c r="K593" s="160">
        <v>45516</v>
      </c>
      <c r="L593" s="160">
        <v>47310</v>
      </c>
      <c r="M593" s="9">
        <f>N593+O593</f>
        <v>0</v>
      </c>
      <c r="N593" s="8"/>
      <c r="O593" s="8">
        <v>0</v>
      </c>
      <c r="P593" s="136" t="s">
        <v>178</v>
      </c>
      <c r="Q593" s="41" t="s">
        <v>4</v>
      </c>
      <c r="R593" s="31"/>
      <c r="S593" s="28">
        <f>T593+U593</f>
        <v>1385.91</v>
      </c>
      <c r="T593" s="28">
        <v>692.97</v>
      </c>
      <c r="U593" s="28">
        <v>692.94</v>
      </c>
      <c r="V593" s="29">
        <f>X593</f>
        <v>1385.91</v>
      </c>
      <c r="W593" s="28">
        <v>461.98</v>
      </c>
      <c r="X593" s="28">
        <v>1385.91</v>
      </c>
      <c r="Y593" s="8">
        <f t="shared" ref="Y593:Y596" si="356">M593+S593-V593</f>
        <v>0</v>
      </c>
      <c r="Z593" s="8">
        <f t="shared" ref="Z593:Z596" si="357">N593+T593-W593</f>
        <v>230.99</v>
      </c>
      <c r="AA593" s="8">
        <f>O593+U593-X593+W593</f>
        <v>-230.99</v>
      </c>
      <c r="AB593" s="76" t="s">
        <v>112</v>
      </c>
      <c r="AC593" s="76"/>
      <c r="AD593" s="156"/>
    </row>
    <row r="594" spans="1:30" ht="15.6" x14ac:dyDescent="0.25">
      <c r="A594" s="129"/>
      <c r="B594" s="138"/>
      <c r="C594" s="129"/>
      <c r="D594" s="106"/>
      <c r="E594" s="98"/>
      <c r="F594" s="109"/>
      <c r="G594" s="150"/>
      <c r="H594" s="98"/>
      <c r="I594" s="151"/>
      <c r="J594" s="109"/>
      <c r="K594" s="161"/>
      <c r="L594" s="161"/>
      <c r="M594" s="8">
        <f>N594+O594</f>
        <v>0</v>
      </c>
      <c r="N594" s="8">
        <v>230.99</v>
      </c>
      <c r="O594" s="8">
        <v>-230.99</v>
      </c>
      <c r="P594" s="137"/>
      <c r="Q594" s="41" t="s">
        <v>5</v>
      </c>
      <c r="R594" s="32"/>
      <c r="S594" s="28">
        <f>T594+U594</f>
        <v>1385.91</v>
      </c>
      <c r="T594" s="28">
        <v>692.97</v>
      </c>
      <c r="U594" s="28">
        <v>692.94</v>
      </c>
      <c r="V594" s="29">
        <f>X594</f>
        <v>1385.91</v>
      </c>
      <c r="W594" s="28">
        <v>923.96</v>
      </c>
      <c r="X594" s="28">
        <v>1385.91</v>
      </c>
      <c r="Y594" s="8">
        <f t="shared" si="356"/>
        <v>0</v>
      </c>
      <c r="Z594" s="8">
        <f t="shared" si="357"/>
        <v>0</v>
      </c>
      <c r="AA594" s="8">
        <f>O594+U594-X594+W594</f>
        <v>0</v>
      </c>
      <c r="AB594" s="76"/>
      <c r="AC594" s="76"/>
      <c r="AD594" s="157"/>
    </row>
    <row r="595" spans="1:30" ht="15.6" x14ac:dyDescent="0.25">
      <c r="A595" s="129"/>
      <c r="B595" s="138"/>
      <c r="C595" s="129"/>
      <c r="D595" s="106"/>
      <c r="E595" s="98"/>
      <c r="F595" s="109"/>
      <c r="G595" s="150"/>
      <c r="H595" s="98"/>
      <c r="I595" s="151"/>
      <c r="J595" s="109"/>
      <c r="K595" s="161"/>
      <c r="L595" s="161"/>
      <c r="M595" s="8">
        <f>N595+O595</f>
        <v>0</v>
      </c>
      <c r="N595" s="8">
        <f t="shared" ref="N595:O596" si="358">Z594</f>
        <v>0</v>
      </c>
      <c r="O595" s="8">
        <f t="shared" si="358"/>
        <v>0</v>
      </c>
      <c r="P595" s="137"/>
      <c r="Q595" s="41" t="s">
        <v>6</v>
      </c>
      <c r="R595" s="32"/>
      <c r="S595" s="28">
        <f>T595+U595</f>
        <v>0</v>
      </c>
      <c r="T595" s="28">
        <v>0</v>
      </c>
      <c r="U595" s="28">
        <v>0</v>
      </c>
      <c r="V595" s="29">
        <f>X595</f>
        <v>0</v>
      </c>
      <c r="W595" s="28">
        <v>0</v>
      </c>
      <c r="X595" s="28">
        <v>0</v>
      </c>
      <c r="Y595" s="8">
        <f t="shared" si="356"/>
        <v>0</v>
      </c>
      <c r="Z595" s="8">
        <f t="shared" si="357"/>
        <v>0</v>
      </c>
      <c r="AA595" s="8">
        <f>O595+U595-X595+W595</f>
        <v>0</v>
      </c>
      <c r="AB595" s="76"/>
      <c r="AC595" s="76"/>
      <c r="AD595" s="158"/>
    </row>
    <row r="596" spans="1:30" ht="15.6" x14ac:dyDescent="0.25">
      <c r="A596" s="129"/>
      <c r="B596" s="138"/>
      <c r="C596" s="129"/>
      <c r="D596" s="106"/>
      <c r="E596" s="98"/>
      <c r="F596" s="109"/>
      <c r="G596" s="150"/>
      <c r="H596" s="98"/>
      <c r="I596" s="151"/>
      <c r="J596" s="109"/>
      <c r="K596" s="161"/>
      <c r="L596" s="161"/>
      <c r="M596" s="8">
        <f>N596+O596</f>
        <v>0</v>
      </c>
      <c r="N596" s="8">
        <f t="shared" si="358"/>
        <v>0</v>
      </c>
      <c r="O596" s="8">
        <f t="shared" si="358"/>
        <v>0</v>
      </c>
      <c r="P596" s="137"/>
      <c r="Q596" s="41" t="s">
        <v>7</v>
      </c>
      <c r="R596" s="32"/>
      <c r="S596" s="28">
        <f>T596+U596</f>
        <v>0</v>
      </c>
      <c r="T596" s="28">
        <v>0</v>
      </c>
      <c r="U596" s="28">
        <v>0</v>
      </c>
      <c r="V596" s="29">
        <f>X596</f>
        <v>0</v>
      </c>
      <c r="W596" s="28">
        <v>0</v>
      </c>
      <c r="X596" s="28">
        <v>0</v>
      </c>
      <c r="Y596" s="7">
        <f t="shared" si="356"/>
        <v>0</v>
      </c>
      <c r="Z596" s="7">
        <f t="shared" si="357"/>
        <v>0</v>
      </c>
      <c r="AA596" s="7">
        <f>O596+U596-X596+W596</f>
        <v>0</v>
      </c>
      <c r="AB596" s="76"/>
      <c r="AC596" s="76"/>
      <c r="AD596" s="21"/>
    </row>
    <row r="597" spans="1:30" ht="15.6" x14ac:dyDescent="0.25">
      <c r="A597" s="129"/>
      <c r="B597" s="138"/>
      <c r="C597" s="129"/>
      <c r="D597" s="107"/>
      <c r="E597" s="98"/>
      <c r="F597" s="110"/>
      <c r="G597" s="150"/>
      <c r="H597" s="98"/>
      <c r="I597" s="151"/>
      <c r="J597" s="110"/>
      <c r="K597" s="162"/>
      <c r="L597" s="162"/>
      <c r="M597" s="123"/>
      <c r="N597" s="123"/>
      <c r="O597" s="123"/>
      <c r="P597" s="137"/>
      <c r="Q597" s="33" t="s">
        <v>3</v>
      </c>
      <c r="R597" s="46">
        <f>R596</f>
        <v>0</v>
      </c>
      <c r="S597" s="30">
        <f t="shared" ref="S597:X597" si="359">SUM(S593:S596)</f>
        <v>2771.82</v>
      </c>
      <c r="T597" s="30">
        <f t="shared" si="359"/>
        <v>1385.94</v>
      </c>
      <c r="U597" s="30">
        <v>94</v>
      </c>
      <c r="V597" s="30">
        <f t="shared" si="359"/>
        <v>2771.82</v>
      </c>
      <c r="W597" s="30">
        <f t="shared" si="359"/>
        <v>1385.94</v>
      </c>
      <c r="X597" s="30">
        <f t="shared" si="359"/>
        <v>2771.82</v>
      </c>
      <c r="Y597" s="134"/>
      <c r="Z597" s="134"/>
      <c r="AA597" s="134"/>
      <c r="AB597" s="76"/>
      <c r="AC597" s="76"/>
      <c r="AD597" s="21"/>
    </row>
    <row r="598" spans="1:30" ht="15.6" x14ac:dyDescent="0.25">
      <c r="A598" s="129">
        <v>31</v>
      </c>
      <c r="B598" s="138" t="s">
        <v>176</v>
      </c>
      <c r="C598" s="129" t="s">
        <v>192</v>
      </c>
      <c r="D598" s="167" t="s">
        <v>328</v>
      </c>
      <c r="E598" s="124" t="s">
        <v>348</v>
      </c>
      <c r="F598" s="259"/>
      <c r="G598" s="171" t="s">
        <v>425</v>
      </c>
      <c r="H598" s="167" t="s">
        <v>194</v>
      </c>
      <c r="I598" s="140">
        <v>15.5</v>
      </c>
      <c r="J598" s="140">
        <f>S598/3/I598</f>
        <v>13.050322580645162</v>
      </c>
      <c r="K598" s="159">
        <v>45170</v>
      </c>
      <c r="L598" s="159">
        <v>46965</v>
      </c>
      <c r="M598" s="9">
        <f>N598+O598</f>
        <v>0</v>
      </c>
      <c r="N598" s="8"/>
      <c r="O598" s="8">
        <v>0</v>
      </c>
      <c r="P598" s="136" t="s">
        <v>178</v>
      </c>
      <c r="Q598" s="85" t="s">
        <v>4</v>
      </c>
      <c r="R598" s="31"/>
      <c r="S598" s="28">
        <f>T598+U598</f>
        <v>606.84</v>
      </c>
      <c r="T598" s="28">
        <v>303.42</v>
      </c>
      <c r="U598" s="28">
        <v>303.42</v>
      </c>
      <c r="V598" s="29">
        <f>X598</f>
        <v>606.84</v>
      </c>
      <c r="W598" s="28">
        <v>202.28</v>
      </c>
      <c r="X598" s="28">
        <v>606.84</v>
      </c>
      <c r="Y598" s="8">
        <f t="shared" ref="Y598:Y601" si="360">M598+S598-V598</f>
        <v>0</v>
      </c>
      <c r="Z598" s="8">
        <f t="shared" ref="Z598:Z601" si="361">N598+T598-W598</f>
        <v>101.14000000000001</v>
      </c>
      <c r="AA598" s="8">
        <f>O598+U598-X598+W598</f>
        <v>-101.14000000000001</v>
      </c>
      <c r="AB598" s="76" t="s">
        <v>112</v>
      </c>
      <c r="AC598" s="76"/>
      <c r="AD598" s="156"/>
    </row>
    <row r="599" spans="1:30" ht="15.6" x14ac:dyDescent="0.25">
      <c r="A599" s="129"/>
      <c r="B599" s="138"/>
      <c r="C599" s="129"/>
      <c r="D599" s="167"/>
      <c r="E599" s="104"/>
      <c r="F599" s="259"/>
      <c r="G599" s="171"/>
      <c r="H599" s="167"/>
      <c r="I599" s="140"/>
      <c r="J599" s="140"/>
      <c r="K599" s="159"/>
      <c r="L599" s="159"/>
      <c r="M599" s="8">
        <f>N599+O599</f>
        <v>0</v>
      </c>
      <c r="N599" s="8">
        <f t="shared" ref="N599:O601" si="362">Z598</f>
        <v>101.14000000000001</v>
      </c>
      <c r="O599" s="8">
        <f t="shared" si="362"/>
        <v>-101.14000000000001</v>
      </c>
      <c r="P599" s="137"/>
      <c r="Q599" s="85" t="s">
        <v>5</v>
      </c>
      <c r="R599" s="32"/>
      <c r="S599" s="28">
        <f>T599+U599</f>
        <v>606.84</v>
      </c>
      <c r="T599" s="28">
        <v>303.42</v>
      </c>
      <c r="U599" s="28">
        <v>303.42</v>
      </c>
      <c r="V599" s="29">
        <f>X599</f>
        <v>606.84</v>
      </c>
      <c r="W599" s="28">
        <v>404.56</v>
      </c>
      <c r="X599" s="28">
        <v>606.84</v>
      </c>
      <c r="Y599" s="8">
        <f t="shared" si="360"/>
        <v>0</v>
      </c>
      <c r="Z599" s="8">
        <f t="shared" si="361"/>
        <v>0</v>
      </c>
      <c r="AA599" s="8">
        <f>O599+U599-X599+W599</f>
        <v>0</v>
      </c>
      <c r="AB599" s="76"/>
      <c r="AC599" s="76"/>
      <c r="AD599" s="157"/>
    </row>
    <row r="600" spans="1:30" ht="15.6" x14ac:dyDescent="0.25">
      <c r="A600" s="129"/>
      <c r="B600" s="138"/>
      <c r="C600" s="129"/>
      <c r="D600" s="167"/>
      <c r="E600" s="104"/>
      <c r="F600" s="259"/>
      <c r="G600" s="171"/>
      <c r="H600" s="167"/>
      <c r="I600" s="140"/>
      <c r="J600" s="140"/>
      <c r="K600" s="159"/>
      <c r="L600" s="159"/>
      <c r="M600" s="8">
        <f>N600+O600</f>
        <v>0</v>
      </c>
      <c r="N600" s="8">
        <f t="shared" si="362"/>
        <v>0</v>
      </c>
      <c r="O600" s="8">
        <f t="shared" si="362"/>
        <v>0</v>
      </c>
      <c r="P600" s="137"/>
      <c r="Q600" s="85" t="s">
        <v>6</v>
      </c>
      <c r="R600" s="32"/>
      <c r="S600" s="28">
        <f>T600+U600</f>
        <v>0</v>
      </c>
      <c r="T600" s="28">
        <v>0</v>
      </c>
      <c r="U600" s="28">
        <v>0</v>
      </c>
      <c r="V600" s="29">
        <f>X600</f>
        <v>0</v>
      </c>
      <c r="W600" s="28">
        <v>0</v>
      </c>
      <c r="X600" s="28">
        <v>0</v>
      </c>
      <c r="Y600" s="8">
        <f t="shared" si="360"/>
        <v>0</v>
      </c>
      <c r="Z600" s="8">
        <f t="shared" si="361"/>
        <v>0</v>
      </c>
      <c r="AA600" s="8">
        <f>O600+U600-X600+W600</f>
        <v>0</v>
      </c>
      <c r="AB600" s="76"/>
      <c r="AC600" s="76"/>
      <c r="AD600" s="158"/>
    </row>
    <row r="601" spans="1:30" ht="15.6" x14ac:dyDescent="0.25">
      <c r="A601" s="129"/>
      <c r="B601" s="138"/>
      <c r="C601" s="129"/>
      <c r="D601" s="167"/>
      <c r="E601" s="104"/>
      <c r="F601" s="259"/>
      <c r="G601" s="171"/>
      <c r="H601" s="167"/>
      <c r="I601" s="140"/>
      <c r="J601" s="140"/>
      <c r="K601" s="159"/>
      <c r="L601" s="159"/>
      <c r="M601" s="8">
        <f>N601+O601</f>
        <v>0</v>
      </c>
      <c r="N601" s="8">
        <f t="shared" si="362"/>
        <v>0</v>
      </c>
      <c r="O601" s="8">
        <f t="shared" si="362"/>
        <v>0</v>
      </c>
      <c r="P601" s="137"/>
      <c r="Q601" s="85" t="s">
        <v>7</v>
      </c>
      <c r="R601" s="32"/>
      <c r="S601" s="28">
        <f>T601+U601</f>
        <v>0</v>
      </c>
      <c r="T601" s="28">
        <v>0</v>
      </c>
      <c r="U601" s="28">
        <v>0</v>
      </c>
      <c r="V601" s="29">
        <f>X601</f>
        <v>0</v>
      </c>
      <c r="W601" s="28">
        <v>0</v>
      </c>
      <c r="X601" s="28">
        <v>0</v>
      </c>
      <c r="Y601" s="7">
        <f t="shared" si="360"/>
        <v>0</v>
      </c>
      <c r="Z601" s="7">
        <f t="shared" si="361"/>
        <v>0</v>
      </c>
      <c r="AA601" s="7">
        <f>O601+U601-X601+W601</f>
        <v>0</v>
      </c>
      <c r="AB601" s="76"/>
      <c r="AC601" s="76"/>
      <c r="AD601" s="21"/>
    </row>
    <row r="602" spans="1:30" ht="15.6" x14ac:dyDescent="0.25">
      <c r="A602" s="129"/>
      <c r="B602" s="138"/>
      <c r="C602" s="129"/>
      <c r="D602" s="167"/>
      <c r="E602" s="105"/>
      <c r="F602" s="259"/>
      <c r="G602" s="171"/>
      <c r="H602" s="167"/>
      <c r="I602" s="140"/>
      <c r="J602" s="140"/>
      <c r="K602" s="159"/>
      <c r="L602" s="159"/>
      <c r="M602" s="123"/>
      <c r="N602" s="123"/>
      <c r="O602" s="123"/>
      <c r="P602" s="137"/>
      <c r="Q602" s="33" t="s">
        <v>3</v>
      </c>
      <c r="R602" s="86">
        <f>R601</f>
        <v>0</v>
      </c>
      <c r="S602" s="30">
        <f t="shared" ref="S602:T602" si="363">SUM(S598:S601)</f>
        <v>1213.68</v>
      </c>
      <c r="T602" s="30">
        <f t="shared" si="363"/>
        <v>606.84</v>
      </c>
      <c r="U602" s="30">
        <v>94</v>
      </c>
      <c r="V602" s="30">
        <f t="shared" ref="V602:X602" si="364">SUM(V598:V601)</f>
        <v>1213.68</v>
      </c>
      <c r="W602" s="30">
        <f t="shared" si="364"/>
        <v>606.84</v>
      </c>
      <c r="X602" s="30">
        <f t="shared" si="364"/>
        <v>1213.68</v>
      </c>
      <c r="Y602" s="134"/>
      <c r="Z602" s="134"/>
      <c r="AA602" s="134"/>
      <c r="AB602" s="76"/>
      <c r="AC602" s="76"/>
      <c r="AD602" s="21"/>
    </row>
    <row r="603" spans="1:30" ht="15.75" customHeight="1" x14ac:dyDescent="0.25">
      <c r="A603" s="129">
        <v>32</v>
      </c>
      <c r="B603" s="138" t="s">
        <v>176</v>
      </c>
      <c r="C603" s="166" t="s">
        <v>195</v>
      </c>
      <c r="D603" s="124" t="s">
        <v>268</v>
      </c>
      <c r="E603" s="124" t="s">
        <v>348</v>
      </c>
      <c r="F603" s="259"/>
      <c r="G603" s="171" t="s">
        <v>426</v>
      </c>
      <c r="H603" s="167" t="s">
        <v>177</v>
      </c>
      <c r="I603" s="140">
        <v>191.3</v>
      </c>
      <c r="J603" s="140">
        <f>S603/3/I603</f>
        <v>26.1</v>
      </c>
      <c r="K603" s="159">
        <v>45108</v>
      </c>
      <c r="L603" s="159">
        <v>46904</v>
      </c>
      <c r="M603" s="9">
        <f>N603+O603</f>
        <v>0</v>
      </c>
      <c r="N603" s="8"/>
      <c r="O603" s="8">
        <v>0</v>
      </c>
      <c r="P603" s="136" t="s">
        <v>178</v>
      </c>
      <c r="Q603" s="87" t="s">
        <v>4</v>
      </c>
      <c r="R603" s="31"/>
      <c r="S603" s="28">
        <f>T603+U603</f>
        <v>14978.79</v>
      </c>
      <c r="T603" s="28">
        <v>7489.41</v>
      </c>
      <c r="U603" s="28">
        <v>7489.38</v>
      </c>
      <c r="V603" s="29">
        <f>X603</f>
        <v>14978.79</v>
      </c>
      <c r="W603" s="28">
        <v>4992.9399999999996</v>
      </c>
      <c r="X603" s="28">
        <v>14978.79</v>
      </c>
      <c r="Y603" s="8">
        <f t="shared" ref="Y603:Y606" si="365">M603+S603-V603</f>
        <v>0</v>
      </c>
      <c r="Z603" s="8">
        <f t="shared" ref="Z603:Z606" si="366">N603+T603-W603</f>
        <v>2496.4700000000003</v>
      </c>
      <c r="AA603" s="8">
        <f>O603+U603-X603+W603</f>
        <v>-2496.4700000000012</v>
      </c>
      <c r="AB603" s="76" t="s">
        <v>112</v>
      </c>
      <c r="AC603" s="76"/>
      <c r="AD603" s="156"/>
    </row>
    <row r="604" spans="1:30" ht="15.6" x14ac:dyDescent="0.25">
      <c r="A604" s="129"/>
      <c r="B604" s="138"/>
      <c r="C604" s="166"/>
      <c r="D604" s="104"/>
      <c r="E604" s="104"/>
      <c r="F604" s="259"/>
      <c r="G604" s="171"/>
      <c r="H604" s="167"/>
      <c r="I604" s="140"/>
      <c r="J604" s="140"/>
      <c r="K604" s="159"/>
      <c r="L604" s="159"/>
      <c r="M604" s="8">
        <f>N604+O604</f>
        <v>0</v>
      </c>
      <c r="N604" s="8">
        <f t="shared" ref="N604" si="367">Z603</f>
        <v>2496.4700000000003</v>
      </c>
      <c r="O604" s="8">
        <f>AA603</f>
        <v>-2496.4700000000012</v>
      </c>
      <c r="P604" s="137"/>
      <c r="Q604" s="87" t="s">
        <v>5</v>
      </c>
      <c r="R604" s="32"/>
      <c r="S604" s="28">
        <f>T604+U604</f>
        <v>14978.79</v>
      </c>
      <c r="T604" s="28">
        <v>7489.41</v>
      </c>
      <c r="U604" s="28">
        <v>7489.38</v>
      </c>
      <c r="V604" s="29">
        <f>X604</f>
        <v>14978.79</v>
      </c>
      <c r="W604" s="28">
        <v>9985.8799999999992</v>
      </c>
      <c r="X604" s="28">
        <v>14978.79</v>
      </c>
      <c r="Y604" s="8">
        <f t="shared" si="365"/>
        <v>0</v>
      </c>
      <c r="Z604" s="8">
        <f t="shared" si="366"/>
        <v>0</v>
      </c>
      <c r="AA604" s="8">
        <f>O604+U604-X604+W604</f>
        <v>0</v>
      </c>
      <c r="AB604" s="76"/>
      <c r="AC604" s="76"/>
      <c r="AD604" s="157"/>
    </row>
    <row r="605" spans="1:30" ht="15.6" x14ac:dyDescent="0.25">
      <c r="A605" s="129"/>
      <c r="B605" s="138"/>
      <c r="C605" s="166"/>
      <c r="D605" s="104"/>
      <c r="E605" s="104"/>
      <c r="F605" s="259"/>
      <c r="G605" s="171"/>
      <c r="H605" s="167"/>
      <c r="I605" s="140"/>
      <c r="J605" s="140"/>
      <c r="K605" s="159"/>
      <c r="L605" s="159"/>
      <c r="M605" s="8">
        <f>N605+O605</f>
        <v>0</v>
      </c>
      <c r="N605" s="8">
        <f>Z604</f>
        <v>0</v>
      </c>
      <c r="O605" s="8">
        <f t="shared" ref="O605:O606" si="368">AA604</f>
        <v>0</v>
      </c>
      <c r="P605" s="137"/>
      <c r="Q605" s="87" t="s">
        <v>6</v>
      </c>
      <c r="R605" s="32"/>
      <c r="S605" s="28">
        <f>T605+U605</f>
        <v>0</v>
      </c>
      <c r="T605" s="28">
        <v>0</v>
      </c>
      <c r="U605" s="28">
        <v>0</v>
      </c>
      <c r="V605" s="29">
        <f>X605</f>
        <v>0</v>
      </c>
      <c r="W605" s="28">
        <v>0</v>
      </c>
      <c r="X605" s="28">
        <v>0</v>
      </c>
      <c r="Y605" s="8">
        <f t="shared" si="365"/>
        <v>0</v>
      </c>
      <c r="Z605" s="8">
        <f t="shared" si="366"/>
        <v>0</v>
      </c>
      <c r="AA605" s="8">
        <f>O605+U605-X605+W605</f>
        <v>0</v>
      </c>
      <c r="AB605" s="76"/>
      <c r="AC605" s="76"/>
      <c r="AD605" s="158"/>
    </row>
    <row r="606" spans="1:30" ht="15.6" x14ac:dyDescent="0.25">
      <c r="A606" s="129"/>
      <c r="B606" s="138"/>
      <c r="C606" s="166"/>
      <c r="D606" s="104"/>
      <c r="E606" s="104"/>
      <c r="F606" s="259"/>
      <c r="G606" s="171"/>
      <c r="H606" s="167"/>
      <c r="I606" s="140"/>
      <c r="J606" s="140"/>
      <c r="K606" s="159"/>
      <c r="L606" s="159"/>
      <c r="M606" s="8">
        <f>N606+O606</f>
        <v>0</v>
      </c>
      <c r="N606" s="8">
        <f t="shared" ref="N606" si="369">Z605</f>
        <v>0</v>
      </c>
      <c r="O606" s="8">
        <f t="shared" si="368"/>
        <v>0</v>
      </c>
      <c r="P606" s="137"/>
      <c r="Q606" s="87" t="s">
        <v>7</v>
      </c>
      <c r="R606" s="32"/>
      <c r="S606" s="28">
        <f>T606+U606</f>
        <v>0</v>
      </c>
      <c r="T606" s="28">
        <v>0</v>
      </c>
      <c r="U606" s="28">
        <v>0</v>
      </c>
      <c r="V606" s="29">
        <f>X606</f>
        <v>0</v>
      </c>
      <c r="W606" s="28">
        <v>0</v>
      </c>
      <c r="X606" s="28">
        <v>0</v>
      </c>
      <c r="Y606" s="7">
        <f t="shared" si="365"/>
        <v>0</v>
      </c>
      <c r="Z606" s="7">
        <f t="shared" si="366"/>
        <v>0</v>
      </c>
      <c r="AA606" s="7">
        <f>O606+U606-X606+W606</f>
        <v>0</v>
      </c>
      <c r="AB606" s="76"/>
      <c r="AC606" s="76"/>
      <c r="AD606" s="21"/>
    </row>
    <row r="607" spans="1:30" ht="15.6" x14ac:dyDescent="0.25">
      <c r="A607" s="129"/>
      <c r="B607" s="138"/>
      <c r="C607" s="166"/>
      <c r="D607" s="105"/>
      <c r="E607" s="105"/>
      <c r="F607" s="259"/>
      <c r="G607" s="171"/>
      <c r="H607" s="167"/>
      <c r="I607" s="140"/>
      <c r="J607" s="140"/>
      <c r="K607" s="159"/>
      <c r="L607" s="159"/>
      <c r="M607" s="123"/>
      <c r="N607" s="123"/>
      <c r="O607" s="123"/>
      <c r="P607" s="137"/>
      <c r="Q607" s="33" t="s">
        <v>3</v>
      </c>
      <c r="R607" s="88">
        <f>R606</f>
        <v>0</v>
      </c>
      <c r="S607" s="30">
        <f t="shared" ref="S607:T607" si="370">SUM(S603:S606)</f>
        <v>29957.58</v>
      </c>
      <c r="T607" s="30">
        <f t="shared" si="370"/>
        <v>14978.82</v>
      </c>
      <c r="U607" s="30">
        <v>94</v>
      </c>
      <c r="V607" s="30">
        <f t="shared" ref="V607:X607" si="371">SUM(V603:V606)</f>
        <v>29957.58</v>
      </c>
      <c r="W607" s="30">
        <f t="shared" si="371"/>
        <v>14978.82</v>
      </c>
      <c r="X607" s="30">
        <f t="shared" si="371"/>
        <v>29957.58</v>
      </c>
      <c r="Y607" s="134"/>
      <c r="Z607" s="134"/>
      <c r="AA607" s="134"/>
      <c r="AB607" s="76"/>
      <c r="AC607" s="76"/>
      <c r="AD607" s="21"/>
    </row>
    <row r="608" spans="1:30" ht="15.6" x14ac:dyDescent="0.25">
      <c r="A608" s="129">
        <v>33</v>
      </c>
      <c r="B608" s="138" t="s">
        <v>176</v>
      </c>
      <c r="C608" s="166" t="s">
        <v>487</v>
      </c>
      <c r="D608" s="124" t="s">
        <v>488</v>
      </c>
      <c r="E608" s="124" t="s">
        <v>59</v>
      </c>
      <c r="F608" s="259">
        <v>1358.65</v>
      </c>
      <c r="G608" s="171" t="s">
        <v>489</v>
      </c>
      <c r="H608" s="167" t="s">
        <v>185</v>
      </c>
      <c r="I608" s="140">
        <v>93.7</v>
      </c>
      <c r="J608" s="140">
        <v>13.05</v>
      </c>
      <c r="K608" s="159">
        <v>45762</v>
      </c>
      <c r="L608" s="159">
        <v>46095</v>
      </c>
      <c r="M608" s="9">
        <f>N608+O608</f>
        <v>0</v>
      </c>
      <c r="N608" s="8"/>
      <c r="O608" s="8">
        <v>0</v>
      </c>
      <c r="P608" s="136" t="s">
        <v>178</v>
      </c>
      <c r="Q608" s="94" t="s">
        <v>4</v>
      </c>
      <c r="R608" s="31"/>
      <c r="S608" s="28">
        <f>T608+U608</f>
        <v>0</v>
      </c>
      <c r="T608" s="28">
        <v>0</v>
      </c>
      <c r="U608" s="28">
        <v>0</v>
      </c>
      <c r="V608" s="29">
        <f>X608</f>
        <v>0</v>
      </c>
      <c r="W608" s="28">
        <v>0</v>
      </c>
      <c r="X608" s="28">
        <v>0</v>
      </c>
      <c r="Y608" s="8">
        <f t="shared" ref="Y608:Y611" si="372">M608+S608-V608</f>
        <v>0</v>
      </c>
      <c r="Z608" s="8">
        <f t="shared" ref="Z608:Z611" si="373">N608+T608-W608</f>
        <v>0</v>
      </c>
      <c r="AA608" s="8">
        <f>O608+U608-X608+W608</f>
        <v>0</v>
      </c>
      <c r="AB608" s="76" t="s">
        <v>112</v>
      </c>
      <c r="AC608" s="76"/>
      <c r="AD608" s="156"/>
    </row>
    <row r="609" spans="1:30" ht="15.6" x14ac:dyDescent="0.25">
      <c r="A609" s="129"/>
      <c r="B609" s="138"/>
      <c r="C609" s="166"/>
      <c r="D609" s="104"/>
      <c r="E609" s="104"/>
      <c r="F609" s="259"/>
      <c r="G609" s="171"/>
      <c r="H609" s="167"/>
      <c r="I609" s="140"/>
      <c r="J609" s="140"/>
      <c r="K609" s="159"/>
      <c r="L609" s="159"/>
      <c r="M609" s="8">
        <f>N609+O609</f>
        <v>0</v>
      </c>
      <c r="N609" s="8">
        <v>0</v>
      </c>
      <c r="O609" s="8">
        <v>0</v>
      </c>
      <c r="P609" s="137"/>
      <c r="Q609" s="94" t="s">
        <v>5</v>
      </c>
      <c r="R609" s="32"/>
      <c r="S609" s="28">
        <f>T609+U609</f>
        <v>2527.09</v>
      </c>
      <c r="T609" s="28">
        <v>1263.55</v>
      </c>
      <c r="U609" s="28">
        <v>1263.54</v>
      </c>
      <c r="V609" s="29">
        <f>X609</f>
        <v>2527.09</v>
      </c>
      <c r="W609" s="28">
        <v>1263.55</v>
      </c>
      <c r="X609" s="28">
        <v>2527.09</v>
      </c>
      <c r="Y609" s="8">
        <f t="shared" si="372"/>
        <v>0</v>
      </c>
      <c r="Z609" s="8">
        <f t="shared" si="373"/>
        <v>0</v>
      </c>
      <c r="AA609" s="8">
        <f>O609+U609-X609+W609</f>
        <v>0</v>
      </c>
      <c r="AB609" s="76"/>
      <c r="AC609" s="76"/>
      <c r="AD609" s="157"/>
    </row>
    <row r="610" spans="1:30" ht="15.6" x14ac:dyDescent="0.25">
      <c r="A610" s="129"/>
      <c r="B610" s="138"/>
      <c r="C610" s="166"/>
      <c r="D610" s="104"/>
      <c r="E610" s="104"/>
      <c r="F610" s="259"/>
      <c r="G610" s="171"/>
      <c r="H610" s="167"/>
      <c r="I610" s="140"/>
      <c r="J610" s="140"/>
      <c r="K610" s="159"/>
      <c r="L610" s="159"/>
      <c r="M610" s="8">
        <f>N610+O610</f>
        <v>0</v>
      </c>
      <c r="N610" s="8">
        <v>0</v>
      </c>
      <c r="O610" s="8">
        <v>0</v>
      </c>
      <c r="P610" s="137"/>
      <c r="Q610" s="94" t="s">
        <v>6</v>
      </c>
      <c r="R610" s="32"/>
      <c r="S610" s="28">
        <f>T610+U610</f>
        <v>0</v>
      </c>
      <c r="T610" s="28">
        <v>0</v>
      </c>
      <c r="U610" s="28">
        <v>0</v>
      </c>
      <c r="V610" s="29">
        <f>X610</f>
        <v>0</v>
      </c>
      <c r="W610" s="28">
        <v>0</v>
      </c>
      <c r="X610" s="28">
        <v>0</v>
      </c>
      <c r="Y610" s="8">
        <f t="shared" si="372"/>
        <v>0</v>
      </c>
      <c r="Z610" s="8">
        <f t="shared" si="373"/>
        <v>0</v>
      </c>
      <c r="AA610" s="8">
        <f>O610+U610-X610+W610</f>
        <v>0</v>
      </c>
      <c r="AB610" s="76"/>
      <c r="AC610" s="76"/>
      <c r="AD610" s="158"/>
    </row>
    <row r="611" spans="1:30" ht="15.6" x14ac:dyDescent="0.25">
      <c r="A611" s="129"/>
      <c r="B611" s="138"/>
      <c r="C611" s="166"/>
      <c r="D611" s="104"/>
      <c r="E611" s="104"/>
      <c r="F611" s="259"/>
      <c r="G611" s="171"/>
      <c r="H611" s="167"/>
      <c r="I611" s="140"/>
      <c r="J611" s="140"/>
      <c r="K611" s="159"/>
      <c r="L611" s="159"/>
      <c r="M611" s="8">
        <f>N611+O611</f>
        <v>0</v>
      </c>
      <c r="N611" s="8">
        <v>0</v>
      </c>
      <c r="O611" s="8">
        <v>0</v>
      </c>
      <c r="P611" s="137"/>
      <c r="Q611" s="94" t="s">
        <v>7</v>
      </c>
      <c r="R611" s="32"/>
      <c r="S611" s="28">
        <f>T611+U611</f>
        <v>0</v>
      </c>
      <c r="T611" s="28">
        <v>0</v>
      </c>
      <c r="U611" s="28">
        <v>0</v>
      </c>
      <c r="V611" s="29">
        <f>X611</f>
        <v>0</v>
      </c>
      <c r="W611" s="28">
        <v>0</v>
      </c>
      <c r="X611" s="28">
        <v>0</v>
      </c>
      <c r="Y611" s="7">
        <f t="shared" si="372"/>
        <v>0</v>
      </c>
      <c r="Z611" s="7">
        <f t="shared" si="373"/>
        <v>0</v>
      </c>
      <c r="AA611" s="7">
        <f>O611+U611-X611+W611</f>
        <v>0</v>
      </c>
      <c r="AB611" s="76"/>
      <c r="AC611" s="76"/>
      <c r="AD611" s="21"/>
    </row>
    <row r="612" spans="1:30" ht="15.6" x14ac:dyDescent="0.25">
      <c r="A612" s="129"/>
      <c r="B612" s="138"/>
      <c r="C612" s="166"/>
      <c r="D612" s="105"/>
      <c r="E612" s="105"/>
      <c r="F612" s="259"/>
      <c r="G612" s="171"/>
      <c r="H612" s="167"/>
      <c r="I612" s="140"/>
      <c r="J612" s="140"/>
      <c r="K612" s="159"/>
      <c r="L612" s="159"/>
      <c r="M612" s="123"/>
      <c r="N612" s="123"/>
      <c r="O612" s="123"/>
      <c r="P612" s="137"/>
      <c r="Q612" s="33" t="s">
        <v>3</v>
      </c>
      <c r="R612" s="95">
        <f>R611</f>
        <v>0</v>
      </c>
      <c r="S612" s="30">
        <f t="shared" ref="S612:T612" si="374">SUM(S608:S611)</f>
        <v>2527.09</v>
      </c>
      <c r="T612" s="30">
        <f t="shared" si="374"/>
        <v>1263.55</v>
      </c>
      <c r="U612" s="30">
        <v>94</v>
      </c>
      <c r="V612" s="30">
        <f t="shared" ref="V612:X612" si="375">SUM(V608:V611)</f>
        <v>2527.09</v>
      </c>
      <c r="W612" s="30">
        <f t="shared" si="375"/>
        <v>1263.55</v>
      </c>
      <c r="X612" s="30">
        <f t="shared" si="375"/>
        <v>2527.09</v>
      </c>
      <c r="Y612" s="134"/>
      <c r="Z612" s="134"/>
      <c r="AA612" s="134"/>
      <c r="AB612" s="76"/>
      <c r="AC612" s="76"/>
      <c r="AD612" s="21"/>
    </row>
    <row r="613" spans="1:30" ht="15.6" x14ac:dyDescent="0.25">
      <c r="A613" s="129">
        <v>34</v>
      </c>
      <c r="B613" s="138" t="s">
        <v>176</v>
      </c>
      <c r="C613" s="166" t="s">
        <v>339</v>
      </c>
      <c r="D613" s="124" t="s">
        <v>490</v>
      </c>
      <c r="E613" s="124" t="s">
        <v>348</v>
      </c>
      <c r="F613" s="259">
        <v>2052.33</v>
      </c>
      <c r="G613" s="171" t="s">
        <v>492</v>
      </c>
      <c r="H613" s="167" t="s">
        <v>185</v>
      </c>
      <c r="I613" s="140">
        <v>67.400000000000006</v>
      </c>
      <c r="J613" s="140">
        <v>13.05</v>
      </c>
      <c r="K613" s="159">
        <v>45735</v>
      </c>
      <c r="L613" s="159">
        <v>47532</v>
      </c>
      <c r="M613" s="9">
        <f>N613+O613</f>
        <v>0</v>
      </c>
      <c r="N613" s="8"/>
      <c r="O613" s="8">
        <v>0</v>
      </c>
      <c r="P613" s="136" t="s">
        <v>178</v>
      </c>
      <c r="Q613" s="94" t="s">
        <v>4</v>
      </c>
      <c r="R613" s="31"/>
      <c r="S613" s="28">
        <f>T613+U613</f>
        <v>0</v>
      </c>
      <c r="T613" s="28">
        <v>0</v>
      </c>
      <c r="U613" s="28">
        <v>0</v>
      </c>
      <c r="V613" s="29">
        <f>X613</f>
        <v>0</v>
      </c>
      <c r="W613" s="28">
        <v>0</v>
      </c>
      <c r="X613" s="28">
        <v>0</v>
      </c>
      <c r="Y613" s="8">
        <f t="shared" ref="Y613:Y616" si="376">M613+S613-V613</f>
        <v>0</v>
      </c>
      <c r="Z613" s="8">
        <f t="shared" ref="Z613:Z616" si="377">N613+T613-W613</f>
        <v>0</v>
      </c>
      <c r="AA613" s="8">
        <f>O613+U613-X613+W613</f>
        <v>0</v>
      </c>
      <c r="AB613" s="76" t="s">
        <v>112</v>
      </c>
      <c r="AC613" s="76"/>
      <c r="AD613" s="156"/>
    </row>
    <row r="614" spans="1:30" ht="15.6" x14ac:dyDescent="0.25">
      <c r="A614" s="129"/>
      <c r="B614" s="138"/>
      <c r="C614" s="166"/>
      <c r="D614" s="104"/>
      <c r="E614" s="104"/>
      <c r="F614" s="259"/>
      <c r="G614" s="171"/>
      <c r="H614" s="167"/>
      <c r="I614" s="140"/>
      <c r="J614" s="140"/>
      <c r="K614" s="159"/>
      <c r="L614" s="159"/>
      <c r="M614" s="8">
        <f>N614+O614</f>
        <v>0</v>
      </c>
      <c r="N614" s="8">
        <v>0</v>
      </c>
      <c r="O614" s="8">
        <v>0</v>
      </c>
      <c r="P614" s="137"/>
      <c r="Q614" s="94" t="s">
        <v>5</v>
      </c>
      <c r="R614" s="32"/>
      <c r="S614" s="28">
        <f>T614+U614</f>
        <v>2638.71</v>
      </c>
      <c r="T614" s="28">
        <v>1319.37</v>
      </c>
      <c r="U614" s="28">
        <v>1319.34</v>
      </c>
      <c r="V614" s="29">
        <f>X614</f>
        <v>2638.71</v>
      </c>
      <c r="W614" s="28">
        <v>1319.37</v>
      </c>
      <c r="X614" s="28">
        <v>2638.71</v>
      </c>
      <c r="Y614" s="8">
        <f t="shared" si="376"/>
        <v>0</v>
      </c>
      <c r="Z614" s="8">
        <f t="shared" si="377"/>
        <v>0</v>
      </c>
      <c r="AA614" s="8">
        <f>O614+U614-X614+W614</f>
        <v>0</v>
      </c>
      <c r="AB614" s="76"/>
      <c r="AC614" s="76"/>
      <c r="AD614" s="157"/>
    </row>
    <row r="615" spans="1:30" ht="15.6" x14ac:dyDescent="0.25">
      <c r="A615" s="129"/>
      <c r="B615" s="138"/>
      <c r="C615" s="166"/>
      <c r="D615" s="104"/>
      <c r="E615" s="104"/>
      <c r="F615" s="259"/>
      <c r="G615" s="171"/>
      <c r="H615" s="167"/>
      <c r="I615" s="140"/>
      <c r="J615" s="140"/>
      <c r="K615" s="159"/>
      <c r="L615" s="159"/>
      <c r="M615" s="8">
        <f>N615+O615</f>
        <v>0</v>
      </c>
      <c r="N615" s="8">
        <v>0</v>
      </c>
      <c r="O615" s="8">
        <v>0</v>
      </c>
      <c r="P615" s="137"/>
      <c r="Q615" s="94" t="s">
        <v>6</v>
      </c>
      <c r="R615" s="32"/>
      <c r="S615" s="28">
        <f>T615+U615</f>
        <v>0</v>
      </c>
      <c r="T615" s="28">
        <v>0</v>
      </c>
      <c r="U615" s="28">
        <v>0</v>
      </c>
      <c r="V615" s="29">
        <f>X615</f>
        <v>0</v>
      </c>
      <c r="W615" s="28">
        <v>0</v>
      </c>
      <c r="X615" s="28">
        <v>0</v>
      </c>
      <c r="Y615" s="8">
        <f t="shared" si="376"/>
        <v>0</v>
      </c>
      <c r="Z615" s="8">
        <f t="shared" si="377"/>
        <v>0</v>
      </c>
      <c r="AA615" s="8">
        <f>O615+U615-X615+W615</f>
        <v>0</v>
      </c>
      <c r="AB615" s="76"/>
      <c r="AC615" s="76"/>
      <c r="AD615" s="158"/>
    </row>
    <row r="616" spans="1:30" ht="15.6" x14ac:dyDescent="0.25">
      <c r="A616" s="129"/>
      <c r="B616" s="138"/>
      <c r="C616" s="166"/>
      <c r="D616" s="104"/>
      <c r="E616" s="104"/>
      <c r="F616" s="259"/>
      <c r="G616" s="171"/>
      <c r="H616" s="167"/>
      <c r="I616" s="140"/>
      <c r="J616" s="140"/>
      <c r="K616" s="159"/>
      <c r="L616" s="159"/>
      <c r="M616" s="8">
        <f>N616+O616</f>
        <v>0</v>
      </c>
      <c r="N616" s="8">
        <v>0</v>
      </c>
      <c r="O616" s="8">
        <v>0</v>
      </c>
      <c r="P616" s="137"/>
      <c r="Q616" s="94" t="s">
        <v>7</v>
      </c>
      <c r="R616" s="32"/>
      <c r="S616" s="28">
        <f>T616+U616</f>
        <v>0</v>
      </c>
      <c r="T616" s="28">
        <v>0</v>
      </c>
      <c r="U616" s="28">
        <v>0</v>
      </c>
      <c r="V616" s="29">
        <f>X616</f>
        <v>0</v>
      </c>
      <c r="W616" s="28">
        <v>0</v>
      </c>
      <c r="X616" s="28">
        <v>0</v>
      </c>
      <c r="Y616" s="7">
        <f t="shared" si="376"/>
        <v>0</v>
      </c>
      <c r="Z616" s="7">
        <f t="shared" si="377"/>
        <v>0</v>
      </c>
      <c r="AA616" s="7">
        <f>O616+U616-X616+W616</f>
        <v>0</v>
      </c>
      <c r="AB616" s="76"/>
      <c r="AC616" s="76"/>
      <c r="AD616" s="21"/>
    </row>
    <row r="617" spans="1:30" ht="15.6" x14ac:dyDescent="0.25">
      <c r="A617" s="129"/>
      <c r="B617" s="138"/>
      <c r="C617" s="166"/>
      <c r="D617" s="105"/>
      <c r="E617" s="105"/>
      <c r="F617" s="259"/>
      <c r="G617" s="171"/>
      <c r="H617" s="167"/>
      <c r="I617" s="140"/>
      <c r="J617" s="140"/>
      <c r="K617" s="159"/>
      <c r="L617" s="159"/>
      <c r="M617" s="123"/>
      <c r="N617" s="123"/>
      <c r="O617" s="123"/>
      <c r="P617" s="137"/>
      <c r="Q617" s="33" t="s">
        <v>3</v>
      </c>
      <c r="R617" s="95">
        <f>R616</f>
        <v>0</v>
      </c>
      <c r="S617" s="30">
        <f t="shared" ref="S617:T617" si="378">SUM(S613:S616)</f>
        <v>2638.71</v>
      </c>
      <c r="T617" s="30">
        <f t="shared" si="378"/>
        <v>1319.37</v>
      </c>
      <c r="U617" s="30">
        <v>94</v>
      </c>
      <c r="V617" s="30">
        <f t="shared" ref="V617:X617" si="379">SUM(V613:V616)</f>
        <v>2638.71</v>
      </c>
      <c r="W617" s="30">
        <f t="shared" si="379"/>
        <v>1319.37</v>
      </c>
      <c r="X617" s="30">
        <f t="shared" si="379"/>
        <v>2638.71</v>
      </c>
      <c r="Y617" s="134"/>
      <c r="Z617" s="134"/>
      <c r="AA617" s="134"/>
      <c r="AB617" s="76"/>
      <c r="AC617" s="76"/>
      <c r="AD617" s="21"/>
    </row>
    <row r="618" spans="1:30" ht="15.6" x14ac:dyDescent="0.25">
      <c r="A618" s="129">
        <v>35</v>
      </c>
      <c r="B618" s="138" t="s">
        <v>176</v>
      </c>
      <c r="C618" s="166" t="s">
        <v>493</v>
      </c>
      <c r="D618" s="124" t="s">
        <v>494</v>
      </c>
      <c r="E618" s="124" t="s">
        <v>59</v>
      </c>
      <c r="F618" s="259">
        <v>4655.95</v>
      </c>
      <c r="G618" s="171" t="s">
        <v>491</v>
      </c>
      <c r="H618" s="167" t="s">
        <v>185</v>
      </c>
      <c r="I618" s="140">
        <v>321.10000000000002</v>
      </c>
      <c r="J618" s="140">
        <v>16.09</v>
      </c>
      <c r="K618" s="159">
        <v>45789</v>
      </c>
      <c r="L618" s="159">
        <v>46123</v>
      </c>
      <c r="M618" s="9">
        <f>N618+O618</f>
        <v>0</v>
      </c>
      <c r="N618" s="8"/>
      <c r="O618" s="8">
        <v>0</v>
      </c>
      <c r="P618" s="136" t="s">
        <v>178</v>
      </c>
      <c r="Q618" s="94" t="s">
        <v>4</v>
      </c>
      <c r="R618" s="31"/>
      <c r="S618" s="28">
        <f>T618+U618</f>
        <v>0</v>
      </c>
      <c r="T618" s="28">
        <v>0</v>
      </c>
      <c r="U618" s="28">
        <v>0</v>
      </c>
      <c r="V618" s="29">
        <f>X618</f>
        <v>0</v>
      </c>
      <c r="W618" s="28">
        <v>0</v>
      </c>
      <c r="X618" s="28">
        <v>0</v>
      </c>
      <c r="Y618" s="8">
        <f t="shared" ref="Y618:Y621" si="380">M618+S618-V618</f>
        <v>0</v>
      </c>
      <c r="Z618" s="8">
        <f t="shared" ref="Z618:Z621" si="381">N618+T618-W618</f>
        <v>0</v>
      </c>
      <c r="AA618" s="8">
        <f>O618+U618-X618+W618</f>
        <v>0</v>
      </c>
      <c r="AB618" s="76" t="s">
        <v>112</v>
      </c>
      <c r="AC618" s="76"/>
      <c r="AD618" s="156"/>
    </row>
    <row r="619" spans="1:30" ht="15.6" x14ac:dyDescent="0.25">
      <c r="A619" s="129"/>
      <c r="B619" s="138"/>
      <c r="C619" s="166"/>
      <c r="D619" s="104"/>
      <c r="E619" s="104"/>
      <c r="F619" s="259"/>
      <c r="G619" s="171"/>
      <c r="H619" s="167"/>
      <c r="I619" s="140"/>
      <c r="J619" s="140"/>
      <c r="K619" s="159"/>
      <c r="L619" s="159"/>
      <c r="M619" s="8">
        <f>N619+O619</f>
        <v>0</v>
      </c>
      <c r="N619" s="8">
        <v>0</v>
      </c>
      <c r="O619" s="8">
        <v>0</v>
      </c>
      <c r="P619" s="137"/>
      <c r="Q619" s="94" t="s">
        <v>5</v>
      </c>
      <c r="R619" s="32"/>
      <c r="S619" s="28">
        <f>T619+U619</f>
        <v>8500.66</v>
      </c>
      <c r="T619" s="28">
        <v>4250.34</v>
      </c>
      <c r="U619" s="28">
        <v>4250.32</v>
      </c>
      <c r="V619" s="29">
        <f>X619</f>
        <v>8500.66</v>
      </c>
      <c r="W619" s="28">
        <v>4250.34</v>
      </c>
      <c r="X619" s="28">
        <v>8500.66</v>
      </c>
      <c r="Y619" s="8">
        <f t="shared" si="380"/>
        <v>0</v>
      </c>
      <c r="Z619" s="8">
        <f t="shared" si="381"/>
        <v>0</v>
      </c>
      <c r="AA619" s="8">
        <f>O619+U619-X619+W619</f>
        <v>0</v>
      </c>
      <c r="AB619" s="76"/>
      <c r="AC619" s="76"/>
      <c r="AD619" s="157"/>
    </row>
    <row r="620" spans="1:30" ht="15.6" x14ac:dyDescent="0.25">
      <c r="A620" s="129"/>
      <c r="B620" s="138"/>
      <c r="C620" s="166"/>
      <c r="D620" s="104"/>
      <c r="E620" s="104"/>
      <c r="F620" s="259"/>
      <c r="G620" s="171"/>
      <c r="H620" s="167"/>
      <c r="I620" s="140"/>
      <c r="J620" s="140"/>
      <c r="K620" s="159"/>
      <c r="L620" s="159"/>
      <c r="M620" s="8">
        <f>N620+O620</f>
        <v>0</v>
      </c>
      <c r="N620" s="8">
        <v>0</v>
      </c>
      <c r="O620" s="8">
        <v>0</v>
      </c>
      <c r="P620" s="137"/>
      <c r="Q620" s="94" t="s">
        <v>6</v>
      </c>
      <c r="R620" s="32"/>
      <c r="S620" s="28">
        <f>T620+U620</f>
        <v>0</v>
      </c>
      <c r="T620" s="28">
        <v>0</v>
      </c>
      <c r="U620" s="28">
        <v>0</v>
      </c>
      <c r="V620" s="29">
        <f>X620</f>
        <v>0</v>
      </c>
      <c r="W620" s="28">
        <v>0</v>
      </c>
      <c r="X620" s="28">
        <v>0</v>
      </c>
      <c r="Y620" s="8">
        <f t="shared" si="380"/>
        <v>0</v>
      </c>
      <c r="Z620" s="8">
        <f t="shared" si="381"/>
        <v>0</v>
      </c>
      <c r="AA620" s="8">
        <f>O620+U620-X620+W620</f>
        <v>0</v>
      </c>
      <c r="AB620" s="76"/>
      <c r="AC620" s="76"/>
      <c r="AD620" s="158"/>
    </row>
    <row r="621" spans="1:30" ht="15.6" x14ac:dyDescent="0.25">
      <c r="A621" s="129"/>
      <c r="B621" s="138"/>
      <c r="C621" s="166"/>
      <c r="D621" s="104"/>
      <c r="E621" s="104"/>
      <c r="F621" s="259"/>
      <c r="G621" s="171"/>
      <c r="H621" s="167"/>
      <c r="I621" s="140"/>
      <c r="J621" s="140"/>
      <c r="K621" s="159"/>
      <c r="L621" s="159"/>
      <c r="M621" s="8">
        <f>N621+O621</f>
        <v>0</v>
      </c>
      <c r="N621" s="8">
        <v>0</v>
      </c>
      <c r="O621" s="8">
        <v>0</v>
      </c>
      <c r="P621" s="137"/>
      <c r="Q621" s="94" t="s">
        <v>7</v>
      </c>
      <c r="R621" s="32"/>
      <c r="S621" s="28">
        <f>T621+U621</f>
        <v>0</v>
      </c>
      <c r="T621" s="28">
        <v>0</v>
      </c>
      <c r="U621" s="28">
        <v>0</v>
      </c>
      <c r="V621" s="29">
        <f>X621</f>
        <v>0</v>
      </c>
      <c r="W621" s="28">
        <v>0</v>
      </c>
      <c r="X621" s="28">
        <v>0</v>
      </c>
      <c r="Y621" s="7">
        <f t="shared" si="380"/>
        <v>0</v>
      </c>
      <c r="Z621" s="7">
        <f t="shared" si="381"/>
        <v>0</v>
      </c>
      <c r="AA621" s="7">
        <f>O621+U621-X621+W621</f>
        <v>0</v>
      </c>
      <c r="AB621" s="76"/>
      <c r="AC621" s="76"/>
      <c r="AD621" s="21"/>
    </row>
    <row r="622" spans="1:30" ht="15.6" x14ac:dyDescent="0.25">
      <c r="A622" s="129"/>
      <c r="B622" s="138"/>
      <c r="C622" s="166"/>
      <c r="D622" s="105"/>
      <c r="E622" s="105"/>
      <c r="F622" s="259"/>
      <c r="G622" s="171"/>
      <c r="H622" s="167"/>
      <c r="I622" s="140"/>
      <c r="J622" s="140"/>
      <c r="K622" s="159"/>
      <c r="L622" s="159"/>
      <c r="M622" s="123"/>
      <c r="N622" s="123"/>
      <c r="O622" s="123"/>
      <c r="P622" s="137"/>
      <c r="Q622" s="33" t="s">
        <v>3</v>
      </c>
      <c r="R622" s="95">
        <f>R621</f>
        <v>0</v>
      </c>
      <c r="S622" s="30">
        <f t="shared" ref="S622:T622" si="382">SUM(S618:S621)</f>
        <v>8500.66</v>
      </c>
      <c r="T622" s="30">
        <f t="shared" si="382"/>
        <v>4250.34</v>
      </c>
      <c r="U622" s="30">
        <v>94</v>
      </c>
      <c r="V622" s="30">
        <f t="shared" ref="V622:X622" si="383">SUM(V618:V621)</f>
        <v>8500.66</v>
      </c>
      <c r="W622" s="30">
        <f t="shared" si="383"/>
        <v>4250.34</v>
      </c>
      <c r="X622" s="30">
        <f t="shared" si="383"/>
        <v>8500.66</v>
      </c>
      <c r="Y622" s="134"/>
      <c r="Z622" s="134"/>
      <c r="AA622" s="134"/>
      <c r="AB622" s="76"/>
      <c r="AC622" s="76"/>
      <c r="AD622" s="21"/>
    </row>
    <row r="623" spans="1:30" ht="15.6" x14ac:dyDescent="0.25">
      <c r="A623" s="216" t="s">
        <v>231</v>
      </c>
      <c r="B623" s="172" t="s">
        <v>249</v>
      </c>
      <c r="C623" s="173"/>
      <c r="D623" s="173"/>
      <c r="E623" s="173"/>
      <c r="F623" s="173"/>
      <c r="G623" s="173"/>
      <c r="H623" s="173"/>
      <c r="I623" s="173"/>
      <c r="J623" s="173"/>
      <c r="K623" s="173"/>
      <c r="L623" s="174"/>
      <c r="M623" s="7">
        <f>N623+O623</f>
        <v>0</v>
      </c>
      <c r="N623" s="30">
        <f>N628+N633+N638</f>
        <v>0</v>
      </c>
      <c r="O623" s="30">
        <f>O628+O633+O638</f>
        <v>0</v>
      </c>
      <c r="P623" s="163"/>
      <c r="Q623" s="48" t="s">
        <v>4</v>
      </c>
      <c r="R623" s="11"/>
      <c r="S623" s="30">
        <f t="shared" ref="S623:S631" si="384">T623+U623</f>
        <v>20331.899999999998</v>
      </c>
      <c r="T623" s="30">
        <f>T628+T633+T638+T643+T648</f>
        <v>10165.98</v>
      </c>
      <c r="U623" s="30">
        <f>U628+U633+U638+U643+U648</f>
        <v>10165.919999999998</v>
      </c>
      <c r="V623" s="50">
        <f>X623</f>
        <v>20331.900000000001</v>
      </c>
      <c r="W623" s="30">
        <f>W628+W633+W638+W643+W648</f>
        <v>10165.98</v>
      </c>
      <c r="X623" s="30">
        <f>X628+X633+X638+X643+X648</f>
        <v>20331.900000000001</v>
      </c>
      <c r="Y623" s="7">
        <f t="shared" ref="Y623:Z626" si="385">M623+S623-V623</f>
        <v>0</v>
      </c>
      <c r="Z623" s="7">
        <f t="shared" si="385"/>
        <v>0</v>
      </c>
      <c r="AA623" s="7">
        <f>O623+U623-X623+W623</f>
        <v>0</v>
      </c>
      <c r="AB623" s="44"/>
      <c r="AC623" s="44"/>
      <c r="AD623" s="19"/>
    </row>
    <row r="624" spans="1:30" ht="15.6" x14ac:dyDescent="0.25">
      <c r="A624" s="217"/>
      <c r="B624" s="175"/>
      <c r="C624" s="176"/>
      <c r="D624" s="176"/>
      <c r="E624" s="176"/>
      <c r="F624" s="176"/>
      <c r="G624" s="176"/>
      <c r="H624" s="176"/>
      <c r="I624" s="176"/>
      <c r="J624" s="176"/>
      <c r="K624" s="176"/>
      <c r="L624" s="177"/>
      <c r="M624" s="7">
        <f>N624+O624</f>
        <v>0</v>
      </c>
      <c r="N624" s="30">
        <f t="shared" ref="N624:O626" si="386">N629+N634+N639</f>
        <v>0</v>
      </c>
      <c r="O624" s="30">
        <f t="shared" si="386"/>
        <v>0</v>
      </c>
      <c r="P624" s="164"/>
      <c r="Q624" s="48" t="s">
        <v>5</v>
      </c>
      <c r="R624" s="11"/>
      <c r="S624" s="30">
        <f t="shared" si="384"/>
        <v>20853.899999999998</v>
      </c>
      <c r="T624" s="30">
        <f t="shared" ref="T624:U626" si="387">T629+T634+T639+T644+T649</f>
        <v>10426.98</v>
      </c>
      <c r="U624" s="30">
        <f t="shared" si="387"/>
        <v>10426.919999999998</v>
      </c>
      <c r="V624" s="50">
        <f>X624</f>
        <v>21670.55</v>
      </c>
      <c r="W624" s="30">
        <f t="shared" ref="W624:X626" si="388">W629+W634+W639+W644+W649</f>
        <v>10165.98</v>
      </c>
      <c r="X624" s="30">
        <f t="shared" si="388"/>
        <v>21670.55</v>
      </c>
      <c r="Y624" s="7">
        <f t="shared" si="385"/>
        <v>-816.65000000000146</v>
      </c>
      <c r="Z624" s="7">
        <f t="shared" si="385"/>
        <v>261</v>
      </c>
      <c r="AA624" s="7">
        <f>O624+U624-X624+W624</f>
        <v>-1077.6500000000015</v>
      </c>
      <c r="AB624" s="44"/>
      <c r="AC624" s="44"/>
      <c r="AD624" s="19"/>
    </row>
    <row r="625" spans="1:30" ht="15.6" x14ac:dyDescent="0.25">
      <c r="A625" s="217"/>
      <c r="B625" s="175"/>
      <c r="C625" s="176"/>
      <c r="D625" s="176"/>
      <c r="E625" s="176"/>
      <c r="F625" s="176"/>
      <c r="G625" s="176"/>
      <c r="H625" s="176"/>
      <c r="I625" s="176"/>
      <c r="J625" s="176"/>
      <c r="K625" s="176"/>
      <c r="L625" s="177"/>
      <c r="M625" s="7">
        <f>N625+O625</f>
        <v>0</v>
      </c>
      <c r="N625" s="30">
        <f t="shared" si="386"/>
        <v>0</v>
      </c>
      <c r="O625" s="30">
        <f t="shared" si="386"/>
        <v>0</v>
      </c>
      <c r="P625" s="164"/>
      <c r="Q625" s="48" t="s">
        <v>6</v>
      </c>
      <c r="R625" s="11"/>
      <c r="S625" s="30">
        <f t="shared" si="384"/>
        <v>0</v>
      </c>
      <c r="T625" s="30">
        <f t="shared" si="387"/>
        <v>0</v>
      </c>
      <c r="U625" s="30">
        <f t="shared" si="387"/>
        <v>0</v>
      </c>
      <c r="V625" s="50">
        <f>X625</f>
        <v>0</v>
      </c>
      <c r="W625" s="30">
        <f t="shared" si="388"/>
        <v>0</v>
      </c>
      <c r="X625" s="30">
        <f t="shared" si="388"/>
        <v>0</v>
      </c>
      <c r="Y625" s="7">
        <f t="shared" si="385"/>
        <v>0</v>
      </c>
      <c r="Z625" s="7">
        <f t="shared" si="385"/>
        <v>0</v>
      </c>
      <c r="AA625" s="7">
        <f>O625+U625-X625+W625</f>
        <v>0</v>
      </c>
      <c r="AB625" s="44"/>
      <c r="AC625" s="44"/>
      <c r="AD625" s="19"/>
    </row>
    <row r="626" spans="1:30" ht="15.6" x14ac:dyDescent="0.25">
      <c r="A626" s="217"/>
      <c r="B626" s="175"/>
      <c r="C626" s="176"/>
      <c r="D626" s="176"/>
      <c r="E626" s="176"/>
      <c r="F626" s="176"/>
      <c r="G626" s="176"/>
      <c r="H626" s="176"/>
      <c r="I626" s="176"/>
      <c r="J626" s="176"/>
      <c r="K626" s="176"/>
      <c r="L626" s="177"/>
      <c r="M626" s="7">
        <f>N626+O626</f>
        <v>0</v>
      </c>
      <c r="N626" s="30">
        <f t="shared" si="386"/>
        <v>0</v>
      </c>
      <c r="O626" s="30">
        <f t="shared" si="386"/>
        <v>0</v>
      </c>
      <c r="P626" s="164"/>
      <c r="Q626" s="48" t="s">
        <v>7</v>
      </c>
      <c r="R626" s="11"/>
      <c r="S626" s="30">
        <f t="shared" si="384"/>
        <v>0</v>
      </c>
      <c r="T626" s="30">
        <f t="shared" si="387"/>
        <v>0</v>
      </c>
      <c r="U626" s="30">
        <f t="shared" si="387"/>
        <v>0</v>
      </c>
      <c r="V626" s="50">
        <f>X626</f>
        <v>0</v>
      </c>
      <c r="W626" s="30">
        <f t="shared" si="388"/>
        <v>0</v>
      </c>
      <c r="X626" s="30">
        <f t="shared" si="388"/>
        <v>0</v>
      </c>
      <c r="Y626" s="7">
        <f t="shared" si="385"/>
        <v>0</v>
      </c>
      <c r="Z626" s="7">
        <f t="shared" si="385"/>
        <v>0</v>
      </c>
      <c r="AA626" s="7">
        <f>O626+U626-X626+W626</f>
        <v>0</v>
      </c>
      <c r="AB626" s="44"/>
      <c r="AC626" s="44"/>
      <c r="AD626" s="19"/>
    </row>
    <row r="627" spans="1:30" ht="15.6" x14ac:dyDescent="0.25">
      <c r="A627" s="218"/>
      <c r="B627" s="178"/>
      <c r="C627" s="179"/>
      <c r="D627" s="179"/>
      <c r="E627" s="179"/>
      <c r="F627" s="179"/>
      <c r="G627" s="179"/>
      <c r="H627" s="179"/>
      <c r="I627" s="179"/>
      <c r="J627" s="179"/>
      <c r="K627" s="179"/>
      <c r="L627" s="180"/>
      <c r="M627" s="183"/>
      <c r="N627" s="184"/>
      <c r="O627" s="185"/>
      <c r="P627" s="165"/>
      <c r="Q627" s="48" t="s">
        <v>144</v>
      </c>
      <c r="R627" s="11"/>
      <c r="S627" s="30">
        <f>T627+U627</f>
        <v>41185.799999999996</v>
      </c>
      <c r="T627" s="30">
        <f>SUM(T623:T626)</f>
        <v>20592.96</v>
      </c>
      <c r="U627" s="30">
        <f t="shared" ref="U627" si="389">U632+U637+U642+U647+U652</f>
        <v>20592.839999999997</v>
      </c>
      <c r="V627" s="30">
        <f>SUM(V623:V626)</f>
        <v>42002.45</v>
      </c>
      <c r="W627" s="30">
        <f>SUM(W623:W626)</f>
        <v>20331.96</v>
      </c>
      <c r="X627" s="30">
        <f>SUM(X623:X626)</f>
        <v>42002.45</v>
      </c>
      <c r="Y627" s="246"/>
      <c r="Z627" s="247"/>
      <c r="AA627" s="248"/>
      <c r="AB627" s="44"/>
      <c r="AC627" s="44"/>
      <c r="AD627" s="19"/>
    </row>
    <row r="628" spans="1:30" ht="15.6" x14ac:dyDescent="0.25">
      <c r="A628" s="129">
        <v>1</v>
      </c>
      <c r="B628" s="138" t="s">
        <v>250</v>
      </c>
      <c r="C628" s="98" t="s">
        <v>253</v>
      </c>
      <c r="D628" s="103" t="s">
        <v>377</v>
      </c>
      <c r="E628" s="98" t="s">
        <v>59</v>
      </c>
      <c r="F628" s="108"/>
      <c r="G628" s="150" t="s">
        <v>256</v>
      </c>
      <c r="H628" s="103" t="s">
        <v>257</v>
      </c>
      <c r="I628" s="140">
        <v>35.299999999999997</v>
      </c>
      <c r="J628" s="108">
        <v>20.149999999999999</v>
      </c>
      <c r="K628" s="198">
        <v>45536</v>
      </c>
      <c r="L628" s="198">
        <v>45869</v>
      </c>
      <c r="M628" s="9">
        <f>N628+O628</f>
        <v>0</v>
      </c>
      <c r="N628" s="8">
        <v>0</v>
      </c>
      <c r="O628" s="8">
        <v>0</v>
      </c>
      <c r="P628" s="136" t="s">
        <v>178</v>
      </c>
      <c r="Q628" s="41" t="s">
        <v>4</v>
      </c>
      <c r="R628" s="31"/>
      <c r="S628" s="28">
        <f t="shared" si="384"/>
        <v>2449.9499999999998</v>
      </c>
      <c r="T628" s="28">
        <v>1224.99</v>
      </c>
      <c r="U628" s="28">
        <v>1224.96</v>
      </c>
      <c r="V628" s="29">
        <f>X628</f>
        <v>2449.9499999999998</v>
      </c>
      <c r="W628" s="28">
        <v>1224.99</v>
      </c>
      <c r="X628" s="28">
        <v>2449.9499999999998</v>
      </c>
      <c r="Y628" s="8">
        <f t="shared" ref="Y628:Z631" si="390">M628+S628-V628</f>
        <v>0</v>
      </c>
      <c r="Z628" s="8">
        <f t="shared" si="390"/>
        <v>0</v>
      </c>
      <c r="AA628" s="8">
        <f>O628+U628-X628+W628</f>
        <v>0</v>
      </c>
      <c r="AB628" s="76" t="s">
        <v>112</v>
      </c>
      <c r="AC628" s="76"/>
      <c r="AD628" s="21"/>
    </row>
    <row r="629" spans="1:30" ht="15.6" x14ac:dyDescent="0.25">
      <c r="A629" s="129"/>
      <c r="B629" s="138"/>
      <c r="C629" s="98"/>
      <c r="D629" s="106"/>
      <c r="E629" s="98"/>
      <c r="F629" s="109"/>
      <c r="G629" s="150"/>
      <c r="H629" s="106"/>
      <c r="I629" s="140"/>
      <c r="J629" s="109"/>
      <c r="K629" s="198"/>
      <c r="L629" s="198"/>
      <c r="M629" s="8">
        <f>N629+O629</f>
        <v>0</v>
      </c>
      <c r="N629" s="8">
        <v>0</v>
      </c>
      <c r="O629" s="8">
        <v>0</v>
      </c>
      <c r="P629" s="137"/>
      <c r="Q629" s="41" t="s">
        <v>5</v>
      </c>
      <c r="R629" s="32"/>
      <c r="S629" s="28">
        <f t="shared" si="384"/>
        <v>2449.9499999999998</v>
      </c>
      <c r="T629" s="28">
        <v>1224.99</v>
      </c>
      <c r="U629" s="28">
        <v>1224.96</v>
      </c>
      <c r="V629" s="29">
        <f>X629</f>
        <v>3266.6</v>
      </c>
      <c r="W629" s="28">
        <v>963.99</v>
      </c>
      <c r="X629" s="28">
        <v>3266.6</v>
      </c>
      <c r="Y629" s="8">
        <f t="shared" si="390"/>
        <v>-816.65000000000009</v>
      </c>
      <c r="Z629" s="8">
        <f t="shared" si="390"/>
        <v>261</v>
      </c>
      <c r="AA629" s="8">
        <f>O629+U629-X629+W629</f>
        <v>-1077.6499999999999</v>
      </c>
      <c r="AB629" s="76"/>
      <c r="AC629" s="76"/>
      <c r="AD629" s="21"/>
    </row>
    <row r="630" spans="1:30" ht="15.6" x14ac:dyDescent="0.25">
      <c r="A630" s="129"/>
      <c r="B630" s="138"/>
      <c r="C630" s="98"/>
      <c r="D630" s="106"/>
      <c r="E630" s="98"/>
      <c r="F630" s="109"/>
      <c r="G630" s="150"/>
      <c r="H630" s="106"/>
      <c r="I630" s="140"/>
      <c r="J630" s="109"/>
      <c r="K630" s="198"/>
      <c r="L630" s="198"/>
      <c r="M630" s="8">
        <f>N630+O630</f>
        <v>0</v>
      </c>
      <c r="N630" s="8">
        <v>0</v>
      </c>
      <c r="O630" s="8">
        <v>0</v>
      </c>
      <c r="P630" s="137"/>
      <c r="Q630" s="41" t="s">
        <v>6</v>
      </c>
      <c r="R630" s="32"/>
      <c r="S630" s="28">
        <f t="shared" si="384"/>
        <v>0</v>
      </c>
      <c r="T630" s="28">
        <v>0</v>
      </c>
      <c r="U630" s="28">
        <v>0</v>
      </c>
      <c r="V630" s="29">
        <f>X630</f>
        <v>0</v>
      </c>
      <c r="W630" s="28">
        <v>0</v>
      </c>
      <c r="X630" s="28">
        <v>0</v>
      </c>
      <c r="Y630" s="8">
        <f t="shared" si="390"/>
        <v>0</v>
      </c>
      <c r="Z630" s="8">
        <f t="shared" si="390"/>
        <v>0</v>
      </c>
      <c r="AA630" s="8">
        <f>O630+U630-X630+W630</f>
        <v>0</v>
      </c>
      <c r="AB630" s="76"/>
      <c r="AC630" s="76"/>
      <c r="AD630" s="21"/>
    </row>
    <row r="631" spans="1:30" ht="15.6" x14ac:dyDescent="0.25">
      <c r="A631" s="129"/>
      <c r="B631" s="138"/>
      <c r="C631" s="98"/>
      <c r="D631" s="106"/>
      <c r="E631" s="98"/>
      <c r="F631" s="109"/>
      <c r="G631" s="150"/>
      <c r="H631" s="106"/>
      <c r="I631" s="140"/>
      <c r="J631" s="109"/>
      <c r="K631" s="198"/>
      <c r="L631" s="198"/>
      <c r="M631" s="8">
        <f>N631+O631</f>
        <v>0</v>
      </c>
      <c r="N631" s="8">
        <v>0</v>
      </c>
      <c r="O631" s="8">
        <v>0</v>
      </c>
      <c r="P631" s="137"/>
      <c r="Q631" s="41" t="s">
        <v>7</v>
      </c>
      <c r="R631" s="32"/>
      <c r="S631" s="28">
        <f t="shared" si="384"/>
        <v>0</v>
      </c>
      <c r="T631" s="28">
        <v>0</v>
      </c>
      <c r="U631" s="28">
        <v>0</v>
      </c>
      <c r="V631" s="29">
        <f>X631</f>
        <v>0</v>
      </c>
      <c r="W631" s="28">
        <v>0</v>
      </c>
      <c r="X631" s="28">
        <v>0</v>
      </c>
      <c r="Y631" s="7">
        <f t="shared" si="390"/>
        <v>0</v>
      </c>
      <c r="Z631" s="7">
        <f t="shared" si="390"/>
        <v>0</v>
      </c>
      <c r="AA631" s="7">
        <f>O631+U631-X631+W631</f>
        <v>0</v>
      </c>
      <c r="AB631" s="76"/>
      <c r="AC631" s="76"/>
      <c r="AD631" s="21"/>
    </row>
    <row r="632" spans="1:30" ht="15.6" x14ac:dyDescent="0.25">
      <c r="A632" s="129"/>
      <c r="B632" s="138"/>
      <c r="C632" s="98"/>
      <c r="D632" s="107"/>
      <c r="E632" s="98"/>
      <c r="F632" s="110"/>
      <c r="G632" s="150"/>
      <c r="H632" s="107"/>
      <c r="I632" s="140"/>
      <c r="J632" s="110"/>
      <c r="K632" s="198"/>
      <c r="L632" s="198"/>
      <c r="M632" s="123"/>
      <c r="N632" s="123"/>
      <c r="O632" s="123"/>
      <c r="P632" s="137"/>
      <c r="Q632" s="33" t="s">
        <v>3</v>
      </c>
      <c r="R632" s="46">
        <f>R631</f>
        <v>0</v>
      </c>
      <c r="S632" s="30">
        <f t="shared" ref="S632:X632" si="391">SUM(S628:S631)</f>
        <v>4899.8999999999996</v>
      </c>
      <c r="T632" s="30">
        <f t="shared" si="391"/>
        <v>2449.98</v>
      </c>
      <c r="U632" s="30">
        <f t="shared" si="391"/>
        <v>2449.92</v>
      </c>
      <c r="V632" s="30">
        <f t="shared" si="391"/>
        <v>5716.5499999999993</v>
      </c>
      <c r="W632" s="30">
        <f t="shared" si="391"/>
        <v>2188.98</v>
      </c>
      <c r="X632" s="30">
        <f t="shared" si="391"/>
        <v>5716.5499999999993</v>
      </c>
      <c r="Y632" s="134"/>
      <c r="Z632" s="134"/>
      <c r="AA632" s="134"/>
      <c r="AB632" s="76"/>
      <c r="AC632" s="76"/>
      <c r="AD632" s="21"/>
    </row>
    <row r="633" spans="1:30" ht="15.6" x14ac:dyDescent="0.25">
      <c r="A633" s="129">
        <v>2</v>
      </c>
      <c r="B633" s="138" t="s">
        <v>251</v>
      </c>
      <c r="C633" s="129" t="s">
        <v>254</v>
      </c>
      <c r="D633" s="103" t="s">
        <v>378</v>
      </c>
      <c r="E633" s="98" t="s">
        <v>59</v>
      </c>
      <c r="F633" s="108"/>
      <c r="G633" s="150" t="s">
        <v>258</v>
      </c>
      <c r="H633" s="103" t="s">
        <v>259</v>
      </c>
      <c r="I633" s="140">
        <v>127.2</v>
      </c>
      <c r="J633" s="108">
        <v>39.15</v>
      </c>
      <c r="K633" s="152">
        <v>45505</v>
      </c>
      <c r="L633" s="152">
        <v>45869</v>
      </c>
      <c r="M633" s="9">
        <f>N633+O633</f>
        <v>0</v>
      </c>
      <c r="N633" s="8">
        <v>0</v>
      </c>
      <c r="O633" s="8">
        <v>0</v>
      </c>
      <c r="P633" s="136" t="s">
        <v>178</v>
      </c>
      <c r="Q633" s="41" t="s">
        <v>4</v>
      </c>
      <c r="R633" s="31"/>
      <c r="S633" s="28">
        <f>T633+U633</f>
        <v>14939.64</v>
      </c>
      <c r="T633" s="28">
        <v>7469.82</v>
      </c>
      <c r="U633" s="28">
        <v>7469.82</v>
      </c>
      <c r="V633" s="29">
        <f>X633</f>
        <v>14939.64</v>
      </c>
      <c r="W633" s="28">
        <v>7469.82</v>
      </c>
      <c r="X633" s="28">
        <v>14939.64</v>
      </c>
      <c r="Y633" s="8">
        <f t="shared" ref="Y633:Z636" si="392">M633+S633-V633</f>
        <v>0</v>
      </c>
      <c r="Z633" s="8">
        <f t="shared" si="392"/>
        <v>0</v>
      </c>
      <c r="AA633" s="8">
        <f>O633+U633-X633+W633</f>
        <v>0</v>
      </c>
      <c r="AB633" s="76" t="s">
        <v>112</v>
      </c>
      <c r="AC633" s="76"/>
      <c r="AD633" s="21"/>
    </row>
    <row r="634" spans="1:30" ht="15.6" x14ac:dyDescent="0.25">
      <c r="A634" s="129"/>
      <c r="B634" s="138"/>
      <c r="C634" s="129"/>
      <c r="D634" s="106"/>
      <c r="E634" s="98"/>
      <c r="F634" s="109"/>
      <c r="G634" s="150"/>
      <c r="H634" s="106"/>
      <c r="I634" s="140"/>
      <c r="J634" s="109"/>
      <c r="K634" s="152"/>
      <c r="L634" s="152"/>
      <c r="M634" s="9">
        <f>N634+O634</f>
        <v>0</v>
      </c>
      <c r="N634" s="8">
        <v>0</v>
      </c>
      <c r="O634" s="8">
        <v>0</v>
      </c>
      <c r="P634" s="137"/>
      <c r="Q634" s="41" t="s">
        <v>5</v>
      </c>
      <c r="R634" s="32"/>
      <c r="S634" s="28">
        <f>T634+U634</f>
        <v>14939.64</v>
      </c>
      <c r="T634" s="28">
        <v>7469.82</v>
      </c>
      <c r="U634" s="28">
        <v>7469.82</v>
      </c>
      <c r="V634" s="29">
        <f>X634</f>
        <v>14939.64</v>
      </c>
      <c r="W634" s="28">
        <v>7469.82</v>
      </c>
      <c r="X634" s="28">
        <v>14939.64</v>
      </c>
      <c r="Y634" s="8">
        <f t="shared" si="392"/>
        <v>0</v>
      </c>
      <c r="Z634" s="8">
        <f t="shared" si="392"/>
        <v>0</v>
      </c>
      <c r="AA634" s="8">
        <f t="shared" ref="AA634:AA636" si="393">O634+U634-X634+W634</f>
        <v>0</v>
      </c>
      <c r="AB634" s="76"/>
      <c r="AC634" s="76"/>
      <c r="AD634" s="21"/>
    </row>
    <row r="635" spans="1:30" ht="15.6" x14ac:dyDescent="0.25">
      <c r="A635" s="129"/>
      <c r="B635" s="138"/>
      <c r="C635" s="129"/>
      <c r="D635" s="106"/>
      <c r="E635" s="98"/>
      <c r="F635" s="109"/>
      <c r="G635" s="150"/>
      <c r="H635" s="106"/>
      <c r="I635" s="140"/>
      <c r="J635" s="109"/>
      <c r="K635" s="152"/>
      <c r="L635" s="152"/>
      <c r="M635" s="9">
        <f>N635+O635</f>
        <v>0</v>
      </c>
      <c r="N635" s="8">
        <v>0</v>
      </c>
      <c r="O635" s="8">
        <v>0</v>
      </c>
      <c r="P635" s="137"/>
      <c r="Q635" s="41" t="s">
        <v>6</v>
      </c>
      <c r="R635" s="32"/>
      <c r="S635" s="28">
        <v>0</v>
      </c>
      <c r="T635" s="28">
        <v>0</v>
      </c>
      <c r="U635" s="28">
        <v>0</v>
      </c>
      <c r="V635" s="29">
        <f>X635</f>
        <v>0</v>
      </c>
      <c r="W635" s="28">
        <v>0</v>
      </c>
      <c r="X635" s="28">
        <v>0</v>
      </c>
      <c r="Y635" s="8">
        <f t="shared" si="392"/>
        <v>0</v>
      </c>
      <c r="Z635" s="8">
        <f t="shared" si="392"/>
        <v>0</v>
      </c>
      <c r="AA635" s="8">
        <f t="shared" si="393"/>
        <v>0</v>
      </c>
      <c r="AB635" s="76"/>
      <c r="AC635" s="76"/>
      <c r="AD635" s="21"/>
    </row>
    <row r="636" spans="1:30" ht="15.6" x14ac:dyDescent="0.25">
      <c r="A636" s="129"/>
      <c r="B636" s="138"/>
      <c r="C636" s="129"/>
      <c r="D636" s="106"/>
      <c r="E636" s="98"/>
      <c r="F636" s="109"/>
      <c r="G636" s="150"/>
      <c r="H636" s="106"/>
      <c r="I636" s="140"/>
      <c r="J636" s="109"/>
      <c r="K636" s="152"/>
      <c r="L636" s="152"/>
      <c r="M636" s="9">
        <f>N636+O636</f>
        <v>0</v>
      </c>
      <c r="N636" s="8">
        <v>0</v>
      </c>
      <c r="O636" s="8">
        <v>0</v>
      </c>
      <c r="P636" s="137"/>
      <c r="Q636" s="41" t="s">
        <v>7</v>
      </c>
      <c r="R636" s="32"/>
      <c r="S636" s="28">
        <v>0</v>
      </c>
      <c r="T636" s="28">
        <v>0</v>
      </c>
      <c r="U636" s="28">
        <v>0</v>
      </c>
      <c r="V636" s="29">
        <f>X636</f>
        <v>0</v>
      </c>
      <c r="W636" s="28">
        <v>0</v>
      </c>
      <c r="X636" s="28">
        <v>0</v>
      </c>
      <c r="Y636" s="7">
        <f t="shared" si="392"/>
        <v>0</v>
      </c>
      <c r="Z636" s="7">
        <f t="shared" si="392"/>
        <v>0</v>
      </c>
      <c r="AA636" s="7">
        <f t="shared" si="393"/>
        <v>0</v>
      </c>
      <c r="AB636" s="76"/>
      <c r="AC636" s="76"/>
      <c r="AD636" s="21"/>
    </row>
    <row r="637" spans="1:30" ht="15.6" x14ac:dyDescent="0.25">
      <c r="A637" s="129"/>
      <c r="B637" s="138"/>
      <c r="C637" s="129"/>
      <c r="D637" s="107"/>
      <c r="E637" s="98"/>
      <c r="F637" s="110"/>
      <c r="G637" s="150"/>
      <c r="H637" s="107"/>
      <c r="I637" s="140"/>
      <c r="J637" s="110"/>
      <c r="K637" s="152"/>
      <c r="L637" s="152"/>
      <c r="M637" s="123"/>
      <c r="N637" s="123"/>
      <c r="O637" s="123"/>
      <c r="P637" s="137"/>
      <c r="Q637" s="33" t="s">
        <v>3</v>
      </c>
      <c r="R637" s="46">
        <f>R636</f>
        <v>0</v>
      </c>
      <c r="S637" s="30">
        <f t="shared" ref="S637:X637" si="394">SUM(S633:S636)</f>
        <v>29879.279999999999</v>
      </c>
      <c r="T637" s="30">
        <f t="shared" si="394"/>
        <v>14939.64</v>
      </c>
      <c r="U637" s="30">
        <f t="shared" si="394"/>
        <v>14939.64</v>
      </c>
      <c r="V637" s="30">
        <f t="shared" si="394"/>
        <v>29879.279999999999</v>
      </c>
      <c r="W637" s="30">
        <f t="shared" si="394"/>
        <v>14939.64</v>
      </c>
      <c r="X637" s="30">
        <f t="shared" si="394"/>
        <v>29879.279999999999</v>
      </c>
      <c r="Y637" s="134"/>
      <c r="Z637" s="134"/>
      <c r="AA637" s="134"/>
      <c r="AB637" s="76"/>
      <c r="AC637" s="76"/>
      <c r="AD637" s="21"/>
    </row>
    <row r="638" spans="1:30" ht="15.6" x14ac:dyDescent="0.25">
      <c r="A638" s="129">
        <v>3</v>
      </c>
      <c r="B638" s="138" t="s">
        <v>252</v>
      </c>
      <c r="C638" s="129" t="s">
        <v>255</v>
      </c>
      <c r="D638" s="103" t="s">
        <v>379</v>
      </c>
      <c r="E638" s="98" t="s">
        <v>59</v>
      </c>
      <c r="F638" s="108"/>
      <c r="G638" s="150" t="s">
        <v>260</v>
      </c>
      <c r="H638" s="103" t="s">
        <v>261</v>
      </c>
      <c r="I638" s="140">
        <v>2</v>
      </c>
      <c r="J638" s="108">
        <v>174</v>
      </c>
      <c r="K638" s="152">
        <v>45393</v>
      </c>
      <c r="L638" s="152">
        <v>45726</v>
      </c>
      <c r="M638" s="9">
        <f>N638+O638</f>
        <v>0</v>
      </c>
      <c r="N638" s="8">
        <v>0</v>
      </c>
      <c r="O638" s="8">
        <v>0</v>
      </c>
      <c r="P638" s="136" t="s">
        <v>178</v>
      </c>
      <c r="Q638" s="41" t="s">
        <v>4</v>
      </c>
      <c r="R638" s="31"/>
      <c r="S638" s="28">
        <f>T638+U638</f>
        <v>1044</v>
      </c>
      <c r="T638" s="28">
        <v>522</v>
      </c>
      <c r="U638" s="28">
        <v>522</v>
      </c>
      <c r="V638" s="29">
        <f>X638</f>
        <v>1044</v>
      </c>
      <c r="W638" s="28">
        <v>522</v>
      </c>
      <c r="X638" s="28">
        <v>1044</v>
      </c>
      <c r="Y638" s="8">
        <f t="shared" ref="Y638:Z641" si="395">M638+S638-V638</f>
        <v>0</v>
      </c>
      <c r="Z638" s="8">
        <f t="shared" si="395"/>
        <v>0</v>
      </c>
      <c r="AA638" s="8">
        <f>O638+U638-X638+W638</f>
        <v>0</v>
      </c>
      <c r="AB638" s="76" t="s">
        <v>112</v>
      </c>
      <c r="AC638" s="76"/>
      <c r="AD638" s="21"/>
    </row>
    <row r="639" spans="1:30" ht="15.6" x14ac:dyDescent="0.25">
      <c r="A639" s="129"/>
      <c r="B639" s="138"/>
      <c r="C639" s="129"/>
      <c r="D639" s="106"/>
      <c r="E639" s="98"/>
      <c r="F639" s="109"/>
      <c r="G639" s="150"/>
      <c r="H639" s="106"/>
      <c r="I639" s="140"/>
      <c r="J639" s="109"/>
      <c r="K639" s="152"/>
      <c r="L639" s="152"/>
      <c r="M639" s="8">
        <f>N639+O639</f>
        <v>0</v>
      </c>
      <c r="N639" s="8">
        <v>0</v>
      </c>
      <c r="O639" s="8">
        <v>0</v>
      </c>
      <c r="P639" s="137"/>
      <c r="Q639" s="41" t="s">
        <v>5</v>
      </c>
      <c r="R639" s="32"/>
      <c r="S639" s="28">
        <f>T639+U639</f>
        <v>1044</v>
      </c>
      <c r="T639" s="28">
        <v>522</v>
      </c>
      <c r="U639" s="28">
        <v>522</v>
      </c>
      <c r="V639" s="29">
        <f>X639</f>
        <v>1044</v>
      </c>
      <c r="W639" s="28">
        <v>522</v>
      </c>
      <c r="X639" s="28">
        <v>1044</v>
      </c>
      <c r="Y639" s="8">
        <f t="shared" si="395"/>
        <v>0</v>
      </c>
      <c r="Z639" s="8">
        <f t="shared" si="395"/>
        <v>0</v>
      </c>
      <c r="AA639" s="8">
        <f>O639+U639-X639+W639</f>
        <v>0</v>
      </c>
      <c r="AB639" s="76"/>
      <c r="AC639" s="76"/>
      <c r="AD639" s="21"/>
    </row>
    <row r="640" spans="1:30" ht="15.6" x14ac:dyDescent="0.25">
      <c r="A640" s="129"/>
      <c r="B640" s="138"/>
      <c r="C640" s="129"/>
      <c r="D640" s="106"/>
      <c r="E640" s="98"/>
      <c r="F640" s="109"/>
      <c r="G640" s="150"/>
      <c r="H640" s="106"/>
      <c r="I640" s="140"/>
      <c r="J640" s="109"/>
      <c r="K640" s="152"/>
      <c r="L640" s="152"/>
      <c r="M640" s="8">
        <f>N640+O640</f>
        <v>0</v>
      </c>
      <c r="N640" s="8">
        <v>0</v>
      </c>
      <c r="O640" s="8">
        <v>0</v>
      </c>
      <c r="P640" s="137"/>
      <c r="Q640" s="41" t="s">
        <v>6</v>
      </c>
      <c r="R640" s="32"/>
      <c r="S640" s="28">
        <f>T640+U640</f>
        <v>0</v>
      </c>
      <c r="T640" s="28">
        <v>0</v>
      </c>
      <c r="U640" s="28">
        <v>0</v>
      </c>
      <c r="V640" s="29">
        <f>X640</f>
        <v>0</v>
      </c>
      <c r="W640" s="28">
        <v>0</v>
      </c>
      <c r="X640" s="28">
        <v>0</v>
      </c>
      <c r="Y640" s="8">
        <f t="shared" si="395"/>
        <v>0</v>
      </c>
      <c r="Z640" s="8">
        <f t="shared" si="395"/>
        <v>0</v>
      </c>
      <c r="AA640" s="8">
        <f>O640+U640-X640+W640</f>
        <v>0</v>
      </c>
      <c r="AB640" s="76"/>
      <c r="AC640" s="76"/>
      <c r="AD640" s="21"/>
    </row>
    <row r="641" spans="1:30" ht="15.6" x14ac:dyDescent="0.25">
      <c r="A641" s="129"/>
      <c r="B641" s="138"/>
      <c r="C641" s="129"/>
      <c r="D641" s="106"/>
      <c r="E641" s="98"/>
      <c r="F641" s="109"/>
      <c r="G641" s="150"/>
      <c r="H641" s="106"/>
      <c r="I641" s="140"/>
      <c r="J641" s="109"/>
      <c r="K641" s="152"/>
      <c r="L641" s="152"/>
      <c r="M641" s="8">
        <f>N641+O641</f>
        <v>0</v>
      </c>
      <c r="N641" s="8">
        <v>0</v>
      </c>
      <c r="O641" s="8">
        <v>0</v>
      </c>
      <c r="P641" s="137"/>
      <c r="Q641" s="41" t="s">
        <v>7</v>
      </c>
      <c r="R641" s="32"/>
      <c r="S641" s="28">
        <f>T641+U641</f>
        <v>0</v>
      </c>
      <c r="T641" s="28">
        <v>0</v>
      </c>
      <c r="U641" s="28">
        <v>0</v>
      </c>
      <c r="V641" s="29">
        <f>X641</f>
        <v>0</v>
      </c>
      <c r="W641" s="28">
        <v>0</v>
      </c>
      <c r="X641" s="28">
        <v>0</v>
      </c>
      <c r="Y641" s="7">
        <f t="shared" si="395"/>
        <v>0</v>
      </c>
      <c r="Z641" s="7">
        <f t="shared" si="395"/>
        <v>0</v>
      </c>
      <c r="AA641" s="7">
        <f>O641+U641-X641+W641</f>
        <v>0</v>
      </c>
      <c r="AB641" s="76"/>
      <c r="AC641" s="76"/>
      <c r="AD641" s="21"/>
    </row>
    <row r="642" spans="1:30" ht="15.6" x14ac:dyDescent="0.25">
      <c r="A642" s="129"/>
      <c r="B642" s="138"/>
      <c r="C642" s="129"/>
      <c r="D642" s="107"/>
      <c r="E642" s="98"/>
      <c r="F642" s="110"/>
      <c r="G642" s="150"/>
      <c r="H642" s="107"/>
      <c r="I642" s="140"/>
      <c r="J642" s="110"/>
      <c r="K642" s="152"/>
      <c r="L642" s="152"/>
      <c r="M642" s="123"/>
      <c r="N642" s="123"/>
      <c r="O642" s="123"/>
      <c r="P642" s="137"/>
      <c r="Q642" s="33" t="s">
        <v>3</v>
      </c>
      <c r="R642" s="46">
        <f>R641</f>
        <v>0</v>
      </c>
      <c r="S642" s="30">
        <f t="shared" ref="S642:X642" si="396">SUM(S638:S641)</f>
        <v>2088</v>
      </c>
      <c r="T642" s="30">
        <f t="shared" si="396"/>
        <v>1044</v>
      </c>
      <c r="U642" s="30">
        <f t="shared" si="396"/>
        <v>1044</v>
      </c>
      <c r="V642" s="30">
        <f t="shared" si="396"/>
        <v>2088</v>
      </c>
      <c r="W642" s="30">
        <f t="shared" si="396"/>
        <v>1044</v>
      </c>
      <c r="X642" s="30">
        <f t="shared" si="396"/>
        <v>2088</v>
      </c>
      <c r="Y642" s="134"/>
      <c r="Z642" s="134"/>
      <c r="AA642" s="134"/>
      <c r="AB642" s="76"/>
      <c r="AC642" s="76"/>
      <c r="AD642" s="21"/>
    </row>
    <row r="643" spans="1:30" ht="15.6" x14ac:dyDescent="0.25">
      <c r="A643" s="129">
        <v>4</v>
      </c>
      <c r="B643" s="138" t="s">
        <v>252</v>
      </c>
      <c r="C643" s="129" t="s">
        <v>376</v>
      </c>
      <c r="D643" s="103" t="s">
        <v>380</v>
      </c>
      <c r="E643" s="98" t="s">
        <v>59</v>
      </c>
      <c r="F643" s="108"/>
      <c r="G643" s="150" t="s">
        <v>381</v>
      </c>
      <c r="H643" s="103" t="s">
        <v>382</v>
      </c>
      <c r="I643" s="140">
        <v>20.9</v>
      </c>
      <c r="J643" s="108">
        <v>30.276</v>
      </c>
      <c r="K643" s="130">
        <v>45561</v>
      </c>
      <c r="L643" s="130" t="s">
        <v>383</v>
      </c>
      <c r="M643" s="9">
        <f>N643+O643</f>
        <v>0</v>
      </c>
      <c r="N643" s="8">
        <v>0</v>
      </c>
      <c r="O643" s="8">
        <v>0</v>
      </c>
      <c r="P643" s="136" t="s">
        <v>178</v>
      </c>
      <c r="Q643" s="41" t="s">
        <v>4</v>
      </c>
      <c r="R643" s="31"/>
      <c r="S643" s="28">
        <f>T643+U643</f>
        <v>1898.31</v>
      </c>
      <c r="T643" s="28">
        <v>949.17</v>
      </c>
      <c r="U643" s="28">
        <v>949.14</v>
      </c>
      <c r="V643" s="29">
        <f>X643</f>
        <v>1898.31</v>
      </c>
      <c r="W643" s="28">
        <v>949.17</v>
      </c>
      <c r="X643" s="28">
        <v>1898.31</v>
      </c>
      <c r="Y643" s="8">
        <f t="shared" ref="Y643:Y646" si="397">M643+S643-V643</f>
        <v>0</v>
      </c>
      <c r="Z643" s="8">
        <f t="shared" ref="Z643:Z646" si="398">N643+T643-W643</f>
        <v>0</v>
      </c>
      <c r="AA643" s="8">
        <f>O643+U643-X643+W643</f>
        <v>0</v>
      </c>
      <c r="AB643" s="76" t="s">
        <v>112</v>
      </c>
      <c r="AC643" s="76"/>
      <c r="AD643" s="21"/>
    </row>
    <row r="644" spans="1:30" ht="15.6" x14ac:dyDescent="0.25">
      <c r="A644" s="129"/>
      <c r="B644" s="138"/>
      <c r="C644" s="129"/>
      <c r="D644" s="106"/>
      <c r="E644" s="98"/>
      <c r="F644" s="109"/>
      <c r="G644" s="150"/>
      <c r="H644" s="106"/>
      <c r="I644" s="140"/>
      <c r="J644" s="109"/>
      <c r="K644" s="181"/>
      <c r="L644" s="181"/>
      <c r="M644" s="8">
        <f>N644+O644</f>
        <v>0</v>
      </c>
      <c r="N644" s="8">
        <v>0</v>
      </c>
      <c r="O644" s="8">
        <v>0</v>
      </c>
      <c r="P644" s="137"/>
      <c r="Q644" s="41" t="s">
        <v>5</v>
      </c>
      <c r="R644" s="32"/>
      <c r="S644" s="28">
        <f>T644+U644</f>
        <v>1898.31</v>
      </c>
      <c r="T644" s="28">
        <v>949.17</v>
      </c>
      <c r="U644" s="28">
        <v>949.14</v>
      </c>
      <c r="V644" s="29">
        <f>X644</f>
        <v>1898.31</v>
      </c>
      <c r="W644" s="28">
        <v>949.17</v>
      </c>
      <c r="X644" s="28">
        <v>1898.31</v>
      </c>
      <c r="Y644" s="8">
        <f t="shared" si="397"/>
        <v>0</v>
      </c>
      <c r="Z644" s="8">
        <f t="shared" si="398"/>
        <v>0</v>
      </c>
      <c r="AA644" s="8">
        <f>O644+U644-X644+W644</f>
        <v>0</v>
      </c>
      <c r="AB644" s="76"/>
      <c r="AC644" s="76"/>
      <c r="AD644" s="21"/>
    </row>
    <row r="645" spans="1:30" ht="15.6" x14ac:dyDescent="0.25">
      <c r="A645" s="129"/>
      <c r="B645" s="138"/>
      <c r="C645" s="129"/>
      <c r="D645" s="106"/>
      <c r="E645" s="98"/>
      <c r="F645" s="109"/>
      <c r="G645" s="150"/>
      <c r="H645" s="106"/>
      <c r="I645" s="140"/>
      <c r="J645" s="109"/>
      <c r="K645" s="181"/>
      <c r="L645" s="181"/>
      <c r="M645" s="8">
        <f>N645+O645</f>
        <v>0</v>
      </c>
      <c r="N645" s="8">
        <v>0</v>
      </c>
      <c r="O645" s="8">
        <v>0</v>
      </c>
      <c r="P645" s="137"/>
      <c r="Q645" s="41" t="s">
        <v>6</v>
      </c>
      <c r="R645" s="32"/>
      <c r="S645" s="28">
        <f>T645+U645</f>
        <v>0</v>
      </c>
      <c r="T645" s="28">
        <v>0</v>
      </c>
      <c r="U645" s="28">
        <v>0</v>
      </c>
      <c r="V645" s="29">
        <f>X645</f>
        <v>0</v>
      </c>
      <c r="W645" s="28">
        <v>0</v>
      </c>
      <c r="X645" s="28">
        <v>0</v>
      </c>
      <c r="Y645" s="8">
        <f t="shared" si="397"/>
        <v>0</v>
      </c>
      <c r="Z645" s="8">
        <f t="shared" si="398"/>
        <v>0</v>
      </c>
      <c r="AA645" s="8">
        <f>O645+U645-X645+W645</f>
        <v>0</v>
      </c>
      <c r="AB645" s="76"/>
      <c r="AC645" s="76"/>
      <c r="AD645" s="21"/>
    </row>
    <row r="646" spans="1:30" ht="15.6" x14ac:dyDescent="0.25">
      <c r="A646" s="129"/>
      <c r="B646" s="138"/>
      <c r="C646" s="129"/>
      <c r="D646" s="106"/>
      <c r="E646" s="98"/>
      <c r="F646" s="109"/>
      <c r="G646" s="150"/>
      <c r="H646" s="106"/>
      <c r="I646" s="140"/>
      <c r="J646" s="109"/>
      <c r="K646" s="181"/>
      <c r="L646" s="181"/>
      <c r="M646" s="8">
        <f>N646+O646</f>
        <v>0</v>
      </c>
      <c r="N646" s="8">
        <v>0</v>
      </c>
      <c r="O646" s="8">
        <v>0</v>
      </c>
      <c r="P646" s="137"/>
      <c r="Q646" s="41" t="s">
        <v>7</v>
      </c>
      <c r="R646" s="32"/>
      <c r="S646" s="28">
        <f>T646+U646</f>
        <v>0</v>
      </c>
      <c r="T646" s="28">
        <v>0</v>
      </c>
      <c r="U646" s="28">
        <v>0</v>
      </c>
      <c r="V646" s="29">
        <f>X646</f>
        <v>0</v>
      </c>
      <c r="W646" s="28">
        <v>0</v>
      </c>
      <c r="X646" s="28">
        <v>0</v>
      </c>
      <c r="Y646" s="7">
        <f t="shared" si="397"/>
        <v>0</v>
      </c>
      <c r="Z646" s="7">
        <f t="shared" si="398"/>
        <v>0</v>
      </c>
      <c r="AA646" s="7">
        <f>O646+U646-X646+W646</f>
        <v>0</v>
      </c>
      <c r="AB646" s="76"/>
      <c r="AC646" s="76"/>
      <c r="AD646" s="21"/>
    </row>
    <row r="647" spans="1:30" ht="15.6" x14ac:dyDescent="0.25">
      <c r="A647" s="129"/>
      <c r="B647" s="138"/>
      <c r="C647" s="129"/>
      <c r="D647" s="107"/>
      <c r="E647" s="98"/>
      <c r="F647" s="110"/>
      <c r="G647" s="150"/>
      <c r="H647" s="107"/>
      <c r="I647" s="140"/>
      <c r="J647" s="110"/>
      <c r="K647" s="182"/>
      <c r="L647" s="182"/>
      <c r="M647" s="123"/>
      <c r="N647" s="123"/>
      <c r="O647" s="123"/>
      <c r="P647" s="137"/>
      <c r="Q647" s="33" t="s">
        <v>3</v>
      </c>
      <c r="R647" s="46">
        <f>R646</f>
        <v>0</v>
      </c>
      <c r="S647" s="30">
        <f t="shared" ref="S647:X647" si="399">SUM(S643:S646)</f>
        <v>3796.62</v>
      </c>
      <c r="T647" s="30">
        <f t="shared" si="399"/>
        <v>1898.34</v>
      </c>
      <c r="U647" s="30">
        <f t="shared" si="399"/>
        <v>1898.28</v>
      </c>
      <c r="V647" s="30">
        <f t="shared" si="399"/>
        <v>3796.62</v>
      </c>
      <c r="W647" s="30">
        <f t="shared" si="399"/>
        <v>1898.34</v>
      </c>
      <c r="X647" s="30">
        <f t="shared" si="399"/>
        <v>3796.62</v>
      </c>
      <c r="Y647" s="134"/>
      <c r="Z647" s="134"/>
      <c r="AA647" s="134"/>
      <c r="AB647" s="76"/>
      <c r="AC647" s="76"/>
      <c r="AD647" s="21"/>
    </row>
    <row r="648" spans="1:30" ht="15.6" x14ac:dyDescent="0.25">
      <c r="A648" s="129">
        <v>4</v>
      </c>
      <c r="B648" s="138" t="s">
        <v>252</v>
      </c>
      <c r="C648" s="129" t="s">
        <v>255</v>
      </c>
      <c r="D648" s="103" t="s">
        <v>473</v>
      </c>
      <c r="E648" s="98" t="s">
        <v>59</v>
      </c>
      <c r="F648" s="108"/>
      <c r="G648" s="150" t="s">
        <v>474</v>
      </c>
      <c r="H648" s="103" t="s">
        <v>261</v>
      </c>
      <c r="I648" s="140">
        <v>3</v>
      </c>
      <c r="J648" s="108">
        <v>174</v>
      </c>
      <c r="K648" s="130" t="s">
        <v>475</v>
      </c>
      <c r="L648" s="130" t="s">
        <v>476</v>
      </c>
      <c r="M648" s="9">
        <f>N648+O648</f>
        <v>0</v>
      </c>
      <c r="N648" s="8">
        <v>0</v>
      </c>
      <c r="O648" s="8">
        <v>0</v>
      </c>
      <c r="P648" s="136" t="s">
        <v>178</v>
      </c>
      <c r="Q648" s="91" t="s">
        <v>4</v>
      </c>
      <c r="R648" s="31"/>
      <c r="S648" s="28">
        <f>T648+U648</f>
        <v>0</v>
      </c>
      <c r="T648" s="28">
        <v>0</v>
      </c>
      <c r="U648" s="28">
        <v>0</v>
      </c>
      <c r="V648" s="29">
        <f>X648</f>
        <v>0</v>
      </c>
      <c r="W648" s="28">
        <v>0</v>
      </c>
      <c r="X648" s="28">
        <v>0</v>
      </c>
      <c r="Y648" s="8">
        <f t="shared" ref="Y648:Y651" si="400">M648+S648-V648</f>
        <v>0</v>
      </c>
      <c r="Z648" s="8">
        <f t="shared" ref="Z648:Z651" si="401">N648+T648-W648</f>
        <v>0</v>
      </c>
      <c r="AA648" s="8">
        <f>O648+U648-X648+W648</f>
        <v>0</v>
      </c>
      <c r="AB648" s="76" t="s">
        <v>112</v>
      </c>
      <c r="AC648" s="76"/>
      <c r="AD648" s="21"/>
    </row>
    <row r="649" spans="1:30" ht="15.6" x14ac:dyDescent="0.25">
      <c r="A649" s="129"/>
      <c r="B649" s="138"/>
      <c r="C649" s="129"/>
      <c r="D649" s="106"/>
      <c r="E649" s="98"/>
      <c r="F649" s="109"/>
      <c r="G649" s="150"/>
      <c r="H649" s="106"/>
      <c r="I649" s="140"/>
      <c r="J649" s="109"/>
      <c r="K649" s="181"/>
      <c r="L649" s="181"/>
      <c r="M649" s="8">
        <f>N649+O649</f>
        <v>0</v>
      </c>
      <c r="N649" s="8">
        <v>0</v>
      </c>
      <c r="O649" s="8">
        <v>0</v>
      </c>
      <c r="P649" s="137"/>
      <c r="Q649" s="91" t="s">
        <v>5</v>
      </c>
      <c r="R649" s="32"/>
      <c r="S649" s="28">
        <f>T649+U649</f>
        <v>522</v>
      </c>
      <c r="T649" s="28">
        <v>261</v>
      </c>
      <c r="U649" s="28">
        <v>261</v>
      </c>
      <c r="V649" s="29">
        <f>X649</f>
        <v>522</v>
      </c>
      <c r="W649" s="28">
        <v>261</v>
      </c>
      <c r="X649" s="28">
        <v>522</v>
      </c>
      <c r="Y649" s="8">
        <f t="shared" si="400"/>
        <v>0</v>
      </c>
      <c r="Z649" s="8">
        <f t="shared" si="401"/>
        <v>0</v>
      </c>
      <c r="AA649" s="8">
        <f>O649+U649-X649+W649</f>
        <v>0</v>
      </c>
      <c r="AB649" s="76"/>
      <c r="AC649" s="76"/>
      <c r="AD649" s="21"/>
    </row>
    <row r="650" spans="1:30" ht="15.6" x14ac:dyDescent="0.25">
      <c r="A650" s="129"/>
      <c r="B650" s="138"/>
      <c r="C650" s="129"/>
      <c r="D650" s="106"/>
      <c r="E650" s="98"/>
      <c r="F650" s="109"/>
      <c r="G650" s="150"/>
      <c r="H650" s="106"/>
      <c r="I650" s="140"/>
      <c r="J650" s="109"/>
      <c r="K650" s="181"/>
      <c r="L650" s="181"/>
      <c r="M650" s="8">
        <f>N650+O650</f>
        <v>0</v>
      </c>
      <c r="N650" s="8">
        <v>0</v>
      </c>
      <c r="O650" s="8">
        <v>0</v>
      </c>
      <c r="P650" s="137"/>
      <c r="Q650" s="91" t="s">
        <v>6</v>
      </c>
      <c r="R650" s="32"/>
      <c r="S650" s="28">
        <f>T650+U650</f>
        <v>0</v>
      </c>
      <c r="T650" s="28">
        <v>0</v>
      </c>
      <c r="U650" s="28">
        <v>0</v>
      </c>
      <c r="V650" s="29">
        <f>X650</f>
        <v>0</v>
      </c>
      <c r="W650" s="28">
        <v>0</v>
      </c>
      <c r="X650" s="28">
        <v>0</v>
      </c>
      <c r="Y650" s="8">
        <f t="shared" si="400"/>
        <v>0</v>
      </c>
      <c r="Z650" s="8">
        <f t="shared" si="401"/>
        <v>0</v>
      </c>
      <c r="AA650" s="8">
        <f>O650+U650-X650+W650</f>
        <v>0</v>
      </c>
      <c r="AB650" s="76"/>
      <c r="AC650" s="76"/>
      <c r="AD650" s="21"/>
    </row>
    <row r="651" spans="1:30" ht="15.6" x14ac:dyDescent="0.25">
      <c r="A651" s="129"/>
      <c r="B651" s="138"/>
      <c r="C651" s="129"/>
      <c r="D651" s="106"/>
      <c r="E651" s="98"/>
      <c r="F651" s="109"/>
      <c r="G651" s="150"/>
      <c r="H651" s="106"/>
      <c r="I651" s="140"/>
      <c r="J651" s="109"/>
      <c r="K651" s="181"/>
      <c r="L651" s="181"/>
      <c r="M651" s="8">
        <f>N651+O651</f>
        <v>0</v>
      </c>
      <c r="N651" s="8">
        <v>0</v>
      </c>
      <c r="O651" s="8">
        <v>0</v>
      </c>
      <c r="P651" s="137"/>
      <c r="Q651" s="91" t="s">
        <v>7</v>
      </c>
      <c r="R651" s="32"/>
      <c r="S651" s="28">
        <f>T651+U651</f>
        <v>0</v>
      </c>
      <c r="T651" s="28">
        <v>0</v>
      </c>
      <c r="U651" s="28">
        <v>0</v>
      </c>
      <c r="V651" s="29">
        <f>X651</f>
        <v>0</v>
      </c>
      <c r="W651" s="28">
        <v>0</v>
      </c>
      <c r="X651" s="28">
        <v>0</v>
      </c>
      <c r="Y651" s="7">
        <f t="shared" si="400"/>
        <v>0</v>
      </c>
      <c r="Z651" s="7">
        <f t="shared" si="401"/>
        <v>0</v>
      </c>
      <c r="AA651" s="7">
        <f>O651+U651-X651+W651</f>
        <v>0</v>
      </c>
      <c r="AB651" s="76"/>
      <c r="AC651" s="76"/>
      <c r="AD651" s="21"/>
    </row>
    <row r="652" spans="1:30" ht="15.6" x14ac:dyDescent="0.25">
      <c r="A652" s="129"/>
      <c r="B652" s="138"/>
      <c r="C652" s="129"/>
      <c r="D652" s="107"/>
      <c r="E652" s="98"/>
      <c r="F652" s="110"/>
      <c r="G652" s="150"/>
      <c r="H652" s="107"/>
      <c r="I652" s="140"/>
      <c r="J652" s="110"/>
      <c r="K652" s="182"/>
      <c r="L652" s="182"/>
      <c r="M652" s="123"/>
      <c r="N652" s="123"/>
      <c r="O652" s="123"/>
      <c r="P652" s="137"/>
      <c r="Q652" s="33" t="s">
        <v>3</v>
      </c>
      <c r="R652" s="92">
        <f>R651</f>
        <v>0</v>
      </c>
      <c r="S652" s="30">
        <f t="shared" ref="S652:X652" si="402">SUM(S648:S651)</f>
        <v>522</v>
      </c>
      <c r="T652" s="30">
        <f t="shared" si="402"/>
        <v>261</v>
      </c>
      <c r="U652" s="30">
        <f t="shared" si="402"/>
        <v>261</v>
      </c>
      <c r="V652" s="30">
        <f t="shared" si="402"/>
        <v>522</v>
      </c>
      <c r="W652" s="30">
        <f t="shared" si="402"/>
        <v>261</v>
      </c>
      <c r="X652" s="30">
        <f t="shared" si="402"/>
        <v>522</v>
      </c>
      <c r="Y652" s="134"/>
      <c r="Z652" s="134"/>
      <c r="AA652" s="134"/>
      <c r="AB652" s="76"/>
      <c r="AC652" s="76"/>
      <c r="AD652" s="21"/>
    </row>
    <row r="653" spans="1:30" ht="15.6" x14ac:dyDescent="0.25">
      <c r="A653" s="216" t="s">
        <v>248</v>
      </c>
      <c r="B653" s="172" t="s">
        <v>486</v>
      </c>
      <c r="C653" s="173"/>
      <c r="D653" s="173"/>
      <c r="E653" s="173"/>
      <c r="F653" s="173"/>
      <c r="G653" s="173"/>
      <c r="H653" s="173"/>
      <c r="I653" s="173"/>
      <c r="J653" s="173"/>
      <c r="K653" s="173"/>
      <c r="L653" s="174"/>
      <c r="M653" s="7">
        <f>N653+O653</f>
        <v>0</v>
      </c>
      <c r="N653" s="30">
        <f>N658+N663+N668+N673+N678</f>
        <v>0</v>
      </c>
      <c r="O653" s="30">
        <f>O658+O663+O668+O673+O678</f>
        <v>0</v>
      </c>
      <c r="P653" s="163"/>
      <c r="Q653" s="48" t="s">
        <v>4</v>
      </c>
      <c r="R653" s="11"/>
      <c r="S653" s="30">
        <f t="shared" ref="S653:S661" si="403">T653+U653</f>
        <v>64836.630000000005</v>
      </c>
      <c r="T653" s="30">
        <f>T658+T663+T668+T673+T678</f>
        <v>32418.32</v>
      </c>
      <c r="U653" s="30">
        <f>U658+U663+U668+U673+U678</f>
        <v>32418.31</v>
      </c>
      <c r="V653" s="50">
        <f>X653</f>
        <v>64836.63</v>
      </c>
      <c r="W653" s="30">
        <f>W658+W663+W668+W673+W678</f>
        <v>32418.32</v>
      </c>
      <c r="X653" s="30">
        <f>X658+X663+X668+X673+X678</f>
        <v>64836.63</v>
      </c>
      <c r="Y653" s="7">
        <f t="shared" ref="Y653:Z656" si="404">M653+S653-V653</f>
        <v>0</v>
      </c>
      <c r="Z653" s="7">
        <f>N653+T653-W653</f>
        <v>0</v>
      </c>
      <c r="AA653" s="7">
        <f>O653+U653-X653+W653</f>
        <v>0</v>
      </c>
      <c r="AB653" s="44"/>
      <c r="AC653" s="44"/>
      <c r="AD653" s="19"/>
    </row>
    <row r="654" spans="1:30" ht="15.6" x14ac:dyDescent="0.25">
      <c r="A654" s="217"/>
      <c r="B654" s="175"/>
      <c r="C654" s="176"/>
      <c r="D654" s="176"/>
      <c r="E654" s="176"/>
      <c r="F654" s="176"/>
      <c r="G654" s="176"/>
      <c r="H654" s="176"/>
      <c r="I654" s="176"/>
      <c r="J654" s="176"/>
      <c r="K654" s="176"/>
      <c r="L654" s="177"/>
      <c r="M654" s="7">
        <f>N654+O654</f>
        <v>0</v>
      </c>
      <c r="N654" s="30">
        <f t="shared" ref="N654:O656" si="405">N659+N664+N669+N674+N679</f>
        <v>0</v>
      </c>
      <c r="O654" s="30">
        <f t="shared" si="405"/>
        <v>0</v>
      </c>
      <c r="P654" s="164"/>
      <c r="Q654" s="48" t="s">
        <v>5</v>
      </c>
      <c r="R654" s="11"/>
      <c r="S654" s="30">
        <f t="shared" si="403"/>
        <v>64835.630000000005</v>
      </c>
      <c r="T654" s="30">
        <f t="shared" ref="T654:U656" si="406">T659+T664+T669+T674+T679</f>
        <v>32418.32</v>
      </c>
      <c r="U654" s="30">
        <f t="shared" si="406"/>
        <v>32417.31</v>
      </c>
      <c r="V654" s="50">
        <f>X654</f>
        <v>64836.63</v>
      </c>
      <c r="W654" s="30">
        <f t="shared" ref="W654:X656" si="407">W659+W664+W669+W674+W679</f>
        <v>32420.32</v>
      </c>
      <c r="X654" s="30">
        <f t="shared" si="407"/>
        <v>64836.63</v>
      </c>
      <c r="Y654" s="7">
        <f t="shared" si="404"/>
        <v>-0.99999999999272404</v>
      </c>
      <c r="Z654" s="7">
        <f t="shared" si="404"/>
        <v>-2</v>
      </c>
      <c r="AA654" s="7">
        <f>O654+U654-X654+W654</f>
        <v>1.000000000003638</v>
      </c>
      <c r="AB654" s="44"/>
      <c r="AC654" s="44"/>
      <c r="AD654" s="19"/>
    </row>
    <row r="655" spans="1:30" ht="15.6" x14ac:dyDescent="0.25">
      <c r="A655" s="217"/>
      <c r="B655" s="175"/>
      <c r="C655" s="176"/>
      <c r="D655" s="176"/>
      <c r="E655" s="176"/>
      <c r="F655" s="176"/>
      <c r="G655" s="176"/>
      <c r="H655" s="176"/>
      <c r="I655" s="176"/>
      <c r="J655" s="176"/>
      <c r="K655" s="176"/>
      <c r="L655" s="177"/>
      <c r="M655" s="7">
        <f>N655+O655</f>
        <v>-1</v>
      </c>
      <c r="N655" s="30">
        <f t="shared" si="405"/>
        <v>-2</v>
      </c>
      <c r="O655" s="30">
        <f t="shared" si="405"/>
        <v>1</v>
      </c>
      <c r="P655" s="164"/>
      <c r="Q655" s="48" t="s">
        <v>6</v>
      </c>
      <c r="R655" s="11"/>
      <c r="S655" s="30">
        <f t="shared" si="403"/>
        <v>0</v>
      </c>
      <c r="T655" s="30">
        <f t="shared" si="406"/>
        <v>0</v>
      </c>
      <c r="U655" s="30">
        <f t="shared" si="406"/>
        <v>0</v>
      </c>
      <c r="V655" s="50">
        <f>X655</f>
        <v>0</v>
      </c>
      <c r="W655" s="30">
        <f t="shared" si="407"/>
        <v>0</v>
      </c>
      <c r="X655" s="30">
        <f t="shared" si="407"/>
        <v>0</v>
      </c>
      <c r="Y655" s="7">
        <f t="shared" si="404"/>
        <v>-1</v>
      </c>
      <c r="Z655" s="7">
        <f t="shared" si="404"/>
        <v>-2</v>
      </c>
      <c r="AA655" s="7">
        <f>O655+U655-X655+W655</f>
        <v>1</v>
      </c>
      <c r="AB655" s="44"/>
      <c r="AC655" s="44"/>
      <c r="AD655" s="19"/>
    </row>
    <row r="656" spans="1:30" ht="15.6" x14ac:dyDescent="0.25">
      <c r="A656" s="217"/>
      <c r="B656" s="175"/>
      <c r="C656" s="176"/>
      <c r="D656" s="176"/>
      <c r="E656" s="176"/>
      <c r="F656" s="176"/>
      <c r="G656" s="176"/>
      <c r="H656" s="176"/>
      <c r="I656" s="176"/>
      <c r="J656" s="176"/>
      <c r="K656" s="176"/>
      <c r="L656" s="177"/>
      <c r="M656" s="7">
        <f>N656+O656</f>
        <v>-1</v>
      </c>
      <c r="N656" s="30">
        <f t="shared" si="405"/>
        <v>-2</v>
      </c>
      <c r="O656" s="30">
        <f t="shared" si="405"/>
        <v>1</v>
      </c>
      <c r="P656" s="164"/>
      <c r="Q656" s="48" t="s">
        <v>7</v>
      </c>
      <c r="R656" s="11"/>
      <c r="S656" s="30">
        <f t="shared" si="403"/>
        <v>0</v>
      </c>
      <c r="T656" s="30">
        <f t="shared" si="406"/>
        <v>0</v>
      </c>
      <c r="U656" s="30">
        <f t="shared" si="406"/>
        <v>0</v>
      </c>
      <c r="V656" s="50">
        <f>X656</f>
        <v>0</v>
      </c>
      <c r="W656" s="30">
        <f t="shared" si="407"/>
        <v>0</v>
      </c>
      <c r="X656" s="30">
        <f t="shared" si="407"/>
        <v>0</v>
      </c>
      <c r="Y656" s="7">
        <f t="shared" si="404"/>
        <v>-1</v>
      </c>
      <c r="Z656" s="7">
        <f t="shared" si="404"/>
        <v>-2</v>
      </c>
      <c r="AA656" s="7">
        <f>O656+U656-X656+W656</f>
        <v>1</v>
      </c>
      <c r="AB656" s="44"/>
      <c r="AC656" s="44"/>
      <c r="AD656" s="19"/>
    </row>
    <row r="657" spans="1:30" ht="15.6" x14ac:dyDescent="0.25">
      <c r="A657" s="218"/>
      <c r="B657" s="178"/>
      <c r="C657" s="179"/>
      <c r="D657" s="179"/>
      <c r="E657" s="179"/>
      <c r="F657" s="179"/>
      <c r="G657" s="179"/>
      <c r="H657" s="179"/>
      <c r="I657" s="179"/>
      <c r="J657" s="179"/>
      <c r="K657" s="179"/>
      <c r="L657" s="180"/>
      <c r="M657" s="183"/>
      <c r="N657" s="184"/>
      <c r="O657" s="185"/>
      <c r="P657" s="165"/>
      <c r="Q657" s="48" t="s">
        <v>144</v>
      </c>
      <c r="R657" s="11"/>
      <c r="S657" s="30">
        <f t="shared" si="403"/>
        <v>129672.26000000001</v>
      </c>
      <c r="T657" s="30">
        <f>SUM(T653:T656)</f>
        <v>64836.639999999999</v>
      </c>
      <c r="U657" s="30">
        <f>SUM(U653:U656)</f>
        <v>64835.62</v>
      </c>
      <c r="V657" s="30">
        <f>SUM(V653:V656)</f>
        <v>129673.26</v>
      </c>
      <c r="W657" s="30">
        <f>SUM(W653:W656)</f>
        <v>64838.64</v>
      </c>
      <c r="X657" s="30">
        <f>SUM(X653:X656)</f>
        <v>129673.26</v>
      </c>
      <c r="Y657" s="246"/>
      <c r="Z657" s="247"/>
      <c r="AA657" s="248"/>
      <c r="AB657" s="44"/>
      <c r="AC657" s="44"/>
      <c r="AD657" s="19"/>
    </row>
    <row r="658" spans="1:30" ht="15.75" customHeight="1" x14ac:dyDescent="0.25">
      <c r="A658" s="129">
        <v>1</v>
      </c>
      <c r="B658" s="147" t="s">
        <v>337</v>
      </c>
      <c r="C658" s="103" t="s">
        <v>270</v>
      </c>
      <c r="D658" s="103" t="s">
        <v>277</v>
      </c>
      <c r="E658" s="98" t="s">
        <v>59</v>
      </c>
      <c r="F658" s="108"/>
      <c r="G658" s="150" t="s">
        <v>271</v>
      </c>
      <c r="H658" s="103" t="s">
        <v>272</v>
      </c>
      <c r="I658" s="140">
        <v>304.2</v>
      </c>
      <c r="J658" s="108">
        <v>11.48</v>
      </c>
      <c r="K658" s="130" t="s">
        <v>471</v>
      </c>
      <c r="L658" s="130" t="s">
        <v>472</v>
      </c>
      <c r="M658" s="9">
        <f>N658+O658</f>
        <v>0</v>
      </c>
      <c r="N658" s="8"/>
      <c r="O658" s="8">
        <v>0</v>
      </c>
      <c r="P658" s="136" t="s">
        <v>178</v>
      </c>
      <c r="Q658" s="41" t="s">
        <v>4</v>
      </c>
      <c r="R658" s="31"/>
      <c r="S658" s="28">
        <f t="shared" si="403"/>
        <v>11523.24</v>
      </c>
      <c r="T658" s="28">
        <v>5761.62</v>
      </c>
      <c r="U658" s="28">
        <v>5761.62</v>
      </c>
      <c r="V658" s="29">
        <f>X658</f>
        <v>11523.24</v>
      </c>
      <c r="W658" s="28">
        <v>5761.62</v>
      </c>
      <c r="X658" s="28">
        <v>11523.24</v>
      </c>
      <c r="Y658" s="8">
        <f t="shared" ref="Y658:Z661" si="408">M658+S658-V658</f>
        <v>0</v>
      </c>
      <c r="Z658" s="8">
        <f t="shared" si="408"/>
        <v>0</v>
      </c>
      <c r="AA658" s="8">
        <f>O658+U658-X658+W658</f>
        <v>0</v>
      </c>
      <c r="AB658" s="76" t="s">
        <v>112</v>
      </c>
      <c r="AC658" s="76"/>
      <c r="AD658" s="21"/>
    </row>
    <row r="659" spans="1:30" ht="15.6" x14ac:dyDescent="0.25">
      <c r="A659" s="129"/>
      <c r="B659" s="148"/>
      <c r="C659" s="106"/>
      <c r="D659" s="106"/>
      <c r="E659" s="98"/>
      <c r="F659" s="109"/>
      <c r="G659" s="150"/>
      <c r="H659" s="106"/>
      <c r="I659" s="140"/>
      <c r="J659" s="109"/>
      <c r="K659" s="106"/>
      <c r="L659" s="106"/>
      <c r="M659" s="8">
        <f>N659+O659</f>
        <v>0</v>
      </c>
      <c r="N659" s="8">
        <f t="shared" ref="N659:O661" si="409">Z658</f>
        <v>0</v>
      </c>
      <c r="O659" s="8">
        <f t="shared" si="409"/>
        <v>0</v>
      </c>
      <c r="P659" s="137"/>
      <c r="Q659" s="41" t="s">
        <v>5</v>
      </c>
      <c r="R659" s="32"/>
      <c r="S659" s="28">
        <f t="shared" si="403"/>
        <v>11523.24</v>
      </c>
      <c r="T659" s="28">
        <v>5761.62</v>
      </c>
      <c r="U659" s="28">
        <v>5761.62</v>
      </c>
      <c r="V659" s="29">
        <f>X659</f>
        <v>11523.24</v>
      </c>
      <c r="W659" s="28">
        <v>5761.62</v>
      </c>
      <c r="X659" s="28">
        <v>11523.24</v>
      </c>
      <c r="Y659" s="8">
        <f t="shared" si="408"/>
        <v>0</v>
      </c>
      <c r="Z659" s="8">
        <f t="shared" si="408"/>
        <v>0</v>
      </c>
      <c r="AA659" s="8">
        <f>O659+U659-X659+W659</f>
        <v>0</v>
      </c>
      <c r="AB659" s="76"/>
      <c r="AC659" s="76"/>
      <c r="AD659" s="21"/>
    </row>
    <row r="660" spans="1:30" ht="15.6" x14ac:dyDescent="0.25">
      <c r="A660" s="129"/>
      <c r="B660" s="148"/>
      <c r="C660" s="106"/>
      <c r="D660" s="106"/>
      <c r="E660" s="98"/>
      <c r="F660" s="109"/>
      <c r="G660" s="150"/>
      <c r="H660" s="106"/>
      <c r="I660" s="140"/>
      <c r="J660" s="109"/>
      <c r="K660" s="106"/>
      <c r="L660" s="106"/>
      <c r="M660" s="8">
        <f>N660+O660</f>
        <v>0</v>
      </c>
      <c r="N660" s="8">
        <f t="shared" si="409"/>
        <v>0</v>
      </c>
      <c r="O660" s="8">
        <f t="shared" si="409"/>
        <v>0</v>
      </c>
      <c r="P660" s="137"/>
      <c r="Q660" s="41" t="s">
        <v>6</v>
      </c>
      <c r="R660" s="32"/>
      <c r="S660" s="28">
        <f t="shared" si="403"/>
        <v>0</v>
      </c>
      <c r="T660" s="28">
        <v>0</v>
      </c>
      <c r="U660" s="28">
        <v>0</v>
      </c>
      <c r="V660" s="29">
        <f>X660</f>
        <v>0</v>
      </c>
      <c r="W660" s="28">
        <v>0</v>
      </c>
      <c r="X660" s="28">
        <v>0</v>
      </c>
      <c r="Y660" s="8">
        <f t="shared" si="408"/>
        <v>0</v>
      </c>
      <c r="Z660" s="8">
        <f t="shared" si="408"/>
        <v>0</v>
      </c>
      <c r="AA660" s="8">
        <f>O660+U660-X660+W660</f>
        <v>0</v>
      </c>
      <c r="AB660" s="76"/>
      <c r="AC660" s="76"/>
      <c r="AD660" s="21"/>
    </row>
    <row r="661" spans="1:30" ht="15.6" x14ac:dyDescent="0.25">
      <c r="A661" s="129"/>
      <c r="B661" s="148"/>
      <c r="C661" s="106"/>
      <c r="D661" s="106"/>
      <c r="E661" s="98"/>
      <c r="F661" s="109"/>
      <c r="G661" s="150"/>
      <c r="H661" s="106"/>
      <c r="I661" s="140"/>
      <c r="J661" s="109"/>
      <c r="K661" s="106"/>
      <c r="L661" s="106"/>
      <c r="M661" s="8">
        <f>N661+O661</f>
        <v>0</v>
      </c>
      <c r="N661" s="8">
        <f t="shared" si="409"/>
        <v>0</v>
      </c>
      <c r="O661" s="8">
        <f t="shared" si="409"/>
        <v>0</v>
      </c>
      <c r="P661" s="137"/>
      <c r="Q661" s="41" t="s">
        <v>7</v>
      </c>
      <c r="R661" s="32"/>
      <c r="S661" s="28">
        <f t="shared" si="403"/>
        <v>0</v>
      </c>
      <c r="T661" s="28">
        <v>0</v>
      </c>
      <c r="U661" s="28">
        <v>0</v>
      </c>
      <c r="V661" s="29">
        <f>X661</f>
        <v>0</v>
      </c>
      <c r="W661" s="28">
        <v>0</v>
      </c>
      <c r="X661" s="28">
        <v>0</v>
      </c>
      <c r="Y661" s="7">
        <f t="shared" si="408"/>
        <v>0</v>
      </c>
      <c r="Z661" s="7">
        <f t="shared" si="408"/>
        <v>0</v>
      </c>
      <c r="AA661" s="7">
        <f>O661+U661-X661+W661</f>
        <v>0</v>
      </c>
      <c r="AB661" s="76"/>
      <c r="AC661" s="76"/>
      <c r="AD661" s="21"/>
    </row>
    <row r="662" spans="1:30" ht="15.6" x14ac:dyDescent="0.25">
      <c r="A662" s="129"/>
      <c r="B662" s="149"/>
      <c r="C662" s="107"/>
      <c r="D662" s="107"/>
      <c r="E662" s="98"/>
      <c r="F662" s="110"/>
      <c r="G662" s="150"/>
      <c r="H662" s="107"/>
      <c r="I662" s="140"/>
      <c r="J662" s="110"/>
      <c r="K662" s="107"/>
      <c r="L662" s="107"/>
      <c r="M662" s="123"/>
      <c r="N662" s="123"/>
      <c r="O662" s="123"/>
      <c r="P662" s="137"/>
      <c r="Q662" s="33" t="s">
        <v>3</v>
      </c>
      <c r="R662" s="46">
        <f>R661</f>
        <v>0</v>
      </c>
      <c r="S662" s="30">
        <f t="shared" ref="S662:X662" si="410">SUM(S658:S661)</f>
        <v>23046.48</v>
      </c>
      <c r="T662" s="30">
        <f t="shared" si="410"/>
        <v>11523.24</v>
      </c>
      <c r="U662" s="30">
        <f t="shared" si="410"/>
        <v>11523.24</v>
      </c>
      <c r="V662" s="30">
        <f t="shared" si="410"/>
        <v>23046.48</v>
      </c>
      <c r="W662" s="30">
        <f t="shared" si="410"/>
        <v>11523.24</v>
      </c>
      <c r="X662" s="30">
        <f t="shared" si="410"/>
        <v>23046.48</v>
      </c>
      <c r="Y662" s="134"/>
      <c r="Z662" s="134"/>
      <c r="AA662" s="134"/>
      <c r="AB662" s="76"/>
      <c r="AC662" s="76"/>
      <c r="AD662" s="21"/>
    </row>
    <row r="663" spans="1:30" ht="15.6" x14ac:dyDescent="0.25">
      <c r="A663" s="129">
        <v>2</v>
      </c>
      <c r="B663" s="147" t="s">
        <v>337</v>
      </c>
      <c r="C663" s="103" t="s">
        <v>273</v>
      </c>
      <c r="D663" s="103" t="s">
        <v>274</v>
      </c>
      <c r="E663" s="98" t="s">
        <v>59</v>
      </c>
      <c r="F663" s="108"/>
      <c r="G663" s="150" t="s">
        <v>275</v>
      </c>
      <c r="H663" s="103" t="s">
        <v>272</v>
      </c>
      <c r="I663" s="140">
        <v>59.1</v>
      </c>
      <c r="J663" s="108">
        <v>11.48</v>
      </c>
      <c r="K663" s="130" t="s">
        <v>480</v>
      </c>
      <c r="L663" s="130" t="s">
        <v>481</v>
      </c>
      <c r="M663" s="9">
        <f>N663+O663</f>
        <v>0</v>
      </c>
      <c r="N663" s="8"/>
      <c r="O663" s="8">
        <v>0</v>
      </c>
      <c r="P663" s="136" t="s">
        <v>178</v>
      </c>
      <c r="Q663" s="41" t="s">
        <v>4</v>
      </c>
      <c r="R663" s="31"/>
      <c r="S663" s="28">
        <f>T663+U663</f>
        <v>2036.1</v>
      </c>
      <c r="T663" s="28">
        <v>1018.05</v>
      </c>
      <c r="U663" s="28">
        <v>1018.05</v>
      </c>
      <c r="V663" s="29">
        <f>X663</f>
        <v>2036.1</v>
      </c>
      <c r="W663" s="28">
        <v>1018.05</v>
      </c>
      <c r="X663" s="28">
        <v>2036.1</v>
      </c>
      <c r="Y663" s="8">
        <f t="shared" ref="Y663:Z666" si="411">M663+S663-V663</f>
        <v>0</v>
      </c>
      <c r="Z663" s="8">
        <f t="shared" si="411"/>
        <v>0</v>
      </c>
      <c r="AA663" s="8">
        <f>O663+U663-X663+W663</f>
        <v>0</v>
      </c>
      <c r="AB663" s="76" t="s">
        <v>112</v>
      </c>
      <c r="AC663" s="76"/>
      <c r="AD663" s="21"/>
    </row>
    <row r="664" spans="1:30" ht="15.6" x14ac:dyDescent="0.25">
      <c r="A664" s="129"/>
      <c r="B664" s="148"/>
      <c r="C664" s="106"/>
      <c r="D664" s="106"/>
      <c r="E664" s="98"/>
      <c r="F664" s="109"/>
      <c r="G664" s="150"/>
      <c r="H664" s="106"/>
      <c r="I664" s="140"/>
      <c r="J664" s="109"/>
      <c r="K664" s="106"/>
      <c r="L664" s="106"/>
      <c r="M664" s="8">
        <f>N664+O664</f>
        <v>0</v>
      </c>
      <c r="N664" s="8">
        <f t="shared" ref="N664:O666" si="412">Z663</f>
        <v>0</v>
      </c>
      <c r="O664" s="8">
        <f t="shared" si="412"/>
        <v>0</v>
      </c>
      <c r="P664" s="137"/>
      <c r="Q664" s="41" t="s">
        <v>5</v>
      </c>
      <c r="R664" s="32"/>
      <c r="S664" s="28">
        <f>T664+U664</f>
        <v>2036.1</v>
      </c>
      <c r="T664" s="28">
        <v>1018.05</v>
      </c>
      <c r="U664" s="28">
        <v>1018.05</v>
      </c>
      <c r="V664" s="29">
        <f>X664</f>
        <v>2036.1</v>
      </c>
      <c r="W664" s="28">
        <v>1018.05</v>
      </c>
      <c r="X664" s="28">
        <v>2036.1</v>
      </c>
      <c r="Y664" s="8">
        <f t="shared" si="411"/>
        <v>0</v>
      </c>
      <c r="Z664" s="8">
        <f t="shared" si="411"/>
        <v>0</v>
      </c>
      <c r="AA664" s="8">
        <f>O664+U664-X664+W664</f>
        <v>0</v>
      </c>
      <c r="AB664" s="76"/>
      <c r="AC664" s="76"/>
      <c r="AD664" s="21"/>
    </row>
    <row r="665" spans="1:30" ht="15.6" x14ac:dyDescent="0.25">
      <c r="A665" s="129"/>
      <c r="B665" s="148"/>
      <c r="C665" s="106"/>
      <c r="D665" s="106"/>
      <c r="E665" s="98"/>
      <c r="F665" s="109"/>
      <c r="G665" s="150"/>
      <c r="H665" s="106"/>
      <c r="I665" s="140"/>
      <c r="J665" s="109"/>
      <c r="K665" s="106"/>
      <c r="L665" s="106"/>
      <c r="M665" s="8">
        <f>N665+O665</f>
        <v>0</v>
      </c>
      <c r="N665" s="8">
        <f t="shared" si="412"/>
        <v>0</v>
      </c>
      <c r="O665" s="8">
        <f t="shared" si="412"/>
        <v>0</v>
      </c>
      <c r="P665" s="137"/>
      <c r="Q665" s="41" t="s">
        <v>6</v>
      </c>
      <c r="R665" s="32"/>
      <c r="S665" s="28">
        <f>T665+U665</f>
        <v>0</v>
      </c>
      <c r="T665" s="28">
        <v>0</v>
      </c>
      <c r="U665" s="28">
        <v>0</v>
      </c>
      <c r="V665" s="29">
        <f>X665</f>
        <v>0</v>
      </c>
      <c r="W665" s="28">
        <v>0</v>
      </c>
      <c r="X665" s="28">
        <v>0</v>
      </c>
      <c r="Y665" s="8">
        <f t="shared" si="411"/>
        <v>0</v>
      </c>
      <c r="Z665" s="8">
        <f t="shared" si="411"/>
        <v>0</v>
      </c>
      <c r="AA665" s="8">
        <f>O665+U665-X665+W665</f>
        <v>0</v>
      </c>
      <c r="AB665" s="76"/>
      <c r="AC665" s="76"/>
      <c r="AD665" s="21"/>
    </row>
    <row r="666" spans="1:30" ht="15.6" x14ac:dyDescent="0.25">
      <c r="A666" s="129"/>
      <c r="B666" s="148"/>
      <c r="C666" s="106"/>
      <c r="D666" s="106"/>
      <c r="E666" s="98"/>
      <c r="F666" s="109"/>
      <c r="G666" s="150"/>
      <c r="H666" s="106"/>
      <c r="I666" s="140"/>
      <c r="J666" s="109"/>
      <c r="K666" s="106"/>
      <c r="L666" s="106"/>
      <c r="M666" s="8">
        <f>N666+O666</f>
        <v>0</v>
      </c>
      <c r="N666" s="8">
        <f t="shared" si="412"/>
        <v>0</v>
      </c>
      <c r="O666" s="8">
        <f t="shared" si="412"/>
        <v>0</v>
      </c>
      <c r="P666" s="137"/>
      <c r="Q666" s="41" t="s">
        <v>7</v>
      </c>
      <c r="R666" s="32"/>
      <c r="S666" s="28">
        <f>T666+U666</f>
        <v>0</v>
      </c>
      <c r="T666" s="28">
        <v>0</v>
      </c>
      <c r="U666" s="28">
        <v>0</v>
      </c>
      <c r="V666" s="29">
        <f>X666</f>
        <v>0</v>
      </c>
      <c r="W666" s="28">
        <v>0</v>
      </c>
      <c r="X666" s="28">
        <v>0</v>
      </c>
      <c r="Y666" s="7">
        <f t="shared" si="411"/>
        <v>0</v>
      </c>
      <c r="Z666" s="7">
        <f t="shared" si="411"/>
        <v>0</v>
      </c>
      <c r="AA666" s="7">
        <f>O666+U666-X666+W666</f>
        <v>0</v>
      </c>
      <c r="AB666" s="76"/>
      <c r="AC666" s="76"/>
      <c r="AD666" s="21"/>
    </row>
    <row r="667" spans="1:30" ht="15.6" x14ac:dyDescent="0.25">
      <c r="A667" s="129"/>
      <c r="B667" s="149"/>
      <c r="C667" s="107"/>
      <c r="D667" s="107"/>
      <c r="E667" s="98"/>
      <c r="F667" s="110"/>
      <c r="G667" s="150"/>
      <c r="H667" s="107"/>
      <c r="I667" s="140"/>
      <c r="J667" s="110"/>
      <c r="K667" s="107"/>
      <c r="L667" s="107"/>
      <c r="M667" s="123"/>
      <c r="N667" s="123"/>
      <c r="O667" s="123"/>
      <c r="P667" s="137"/>
      <c r="Q667" s="33" t="s">
        <v>3</v>
      </c>
      <c r="R667" s="46">
        <f>R666</f>
        <v>0</v>
      </c>
      <c r="S667" s="30">
        <f t="shared" ref="S667:X667" si="413">SUM(S663:S666)</f>
        <v>4072.2</v>
      </c>
      <c r="T667" s="30">
        <f t="shared" si="413"/>
        <v>2036.1</v>
      </c>
      <c r="U667" s="30">
        <f t="shared" si="413"/>
        <v>2036.1</v>
      </c>
      <c r="V667" s="30">
        <f t="shared" si="413"/>
        <v>4072.2</v>
      </c>
      <c r="W667" s="30">
        <f t="shared" si="413"/>
        <v>2036.1</v>
      </c>
      <c r="X667" s="30">
        <f t="shared" si="413"/>
        <v>4072.2</v>
      </c>
      <c r="Y667" s="134"/>
      <c r="Z667" s="134"/>
      <c r="AA667" s="134"/>
      <c r="AB667" s="76"/>
      <c r="AC667" s="76"/>
      <c r="AD667" s="21"/>
    </row>
    <row r="668" spans="1:30" ht="15.6" x14ac:dyDescent="0.25">
      <c r="A668" s="129">
        <v>3</v>
      </c>
      <c r="B668" s="147" t="s">
        <v>337</v>
      </c>
      <c r="C668" s="103" t="s">
        <v>276</v>
      </c>
      <c r="D668" s="103" t="s">
        <v>278</v>
      </c>
      <c r="E668" s="98" t="s">
        <v>59</v>
      </c>
      <c r="F668" s="108"/>
      <c r="G668" s="150" t="s">
        <v>279</v>
      </c>
      <c r="H668" s="103" t="s">
        <v>272</v>
      </c>
      <c r="I668" s="151">
        <v>381.95</v>
      </c>
      <c r="J668" s="108">
        <v>11.48</v>
      </c>
      <c r="K668" s="130" t="s">
        <v>482</v>
      </c>
      <c r="L668" s="130" t="s">
        <v>483</v>
      </c>
      <c r="M668" s="9">
        <f>N668+O668</f>
        <v>0</v>
      </c>
      <c r="N668" s="8"/>
      <c r="O668" s="8">
        <v>0</v>
      </c>
      <c r="P668" s="136" t="s">
        <v>178</v>
      </c>
      <c r="Q668" s="41" t="s">
        <v>4</v>
      </c>
      <c r="R668" s="31"/>
      <c r="S668" s="28">
        <f>T668+U668</f>
        <v>12558.39</v>
      </c>
      <c r="T668" s="28">
        <v>6279.2</v>
      </c>
      <c r="U668" s="28">
        <v>6279.19</v>
      </c>
      <c r="V668" s="29">
        <f>X668</f>
        <v>12558.39</v>
      </c>
      <c r="W668" s="28">
        <v>6279.2</v>
      </c>
      <c r="X668" s="28">
        <v>12558.39</v>
      </c>
      <c r="Y668" s="8">
        <f t="shared" ref="Y668:Z671" si="414">M668+S668-V668</f>
        <v>0</v>
      </c>
      <c r="Z668" s="8">
        <f t="shared" si="414"/>
        <v>0</v>
      </c>
      <c r="AA668" s="8">
        <f>O668+U668-X668+W668</f>
        <v>0</v>
      </c>
      <c r="AB668" s="76" t="s">
        <v>112</v>
      </c>
      <c r="AC668" s="76"/>
      <c r="AD668" s="21"/>
    </row>
    <row r="669" spans="1:30" ht="15.6" x14ac:dyDescent="0.25">
      <c r="A669" s="129"/>
      <c r="B669" s="148"/>
      <c r="C669" s="106"/>
      <c r="D669" s="106"/>
      <c r="E669" s="98"/>
      <c r="F669" s="109"/>
      <c r="G669" s="150"/>
      <c r="H669" s="106"/>
      <c r="I669" s="151"/>
      <c r="J669" s="109"/>
      <c r="K669" s="106"/>
      <c r="L669" s="106"/>
      <c r="M669" s="8">
        <f>N669+O669</f>
        <v>0</v>
      </c>
      <c r="N669" s="8">
        <f t="shared" ref="N669:O671" si="415">Z668</f>
        <v>0</v>
      </c>
      <c r="O669" s="8">
        <f t="shared" si="415"/>
        <v>0</v>
      </c>
      <c r="P669" s="137"/>
      <c r="Q669" s="41" t="s">
        <v>5</v>
      </c>
      <c r="R669" s="32"/>
      <c r="S669" s="28">
        <f>T669+U669</f>
        <v>12557.39</v>
      </c>
      <c r="T669" s="28">
        <v>6279.2</v>
      </c>
      <c r="U669" s="28">
        <v>6278.19</v>
      </c>
      <c r="V669" s="29">
        <f>X669</f>
        <v>12558.39</v>
      </c>
      <c r="W669" s="28">
        <v>6280.2</v>
      </c>
      <c r="X669" s="28">
        <v>12558.39</v>
      </c>
      <c r="Y669" s="8">
        <f t="shared" si="414"/>
        <v>-1</v>
      </c>
      <c r="Z669" s="8">
        <f t="shared" si="414"/>
        <v>-1</v>
      </c>
      <c r="AA669" s="8">
        <f>O669+U669-X669+W669</f>
        <v>0</v>
      </c>
      <c r="AB669" s="76"/>
      <c r="AC669" s="76"/>
      <c r="AD669" s="21"/>
    </row>
    <row r="670" spans="1:30" ht="15.6" x14ac:dyDescent="0.25">
      <c r="A670" s="129"/>
      <c r="B670" s="148"/>
      <c r="C670" s="106"/>
      <c r="D670" s="106"/>
      <c r="E670" s="98"/>
      <c r="F670" s="109"/>
      <c r="G670" s="150"/>
      <c r="H670" s="106"/>
      <c r="I670" s="151"/>
      <c r="J670" s="109"/>
      <c r="K670" s="106"/>
      <c r="L670" s="106"/>
      <c r="M670" s="8">
        <f>N670+O670</f>
        <v>-1</v>
      </c>
      <c r="N670" s="8">
        <f t="shared" si="415"/>
        <v>-1</v>
      </c>
      <c r="O670" s="8">
        <f t="shared" si="415"/>
        <v>0</v>
      </c>
      <c r="P670" s="137"/>
      <c r="Q670" s="41" t="s">
        <v>6</v>
      </c>
      <c r="R670" s="32"/>
      <c r="S670" s="28">
        <f>T670+U670</f>
        <v>0</v>
      </c>
      <c r="T670" s="28">
        <v>0</v>
      </c>
      <c r="U670" s="28">
        <v>0</v>
      </c>
      <c r="V670" s="29">
        <f>X670</f>
        <v>0</v>
      </c>
      <c r="W670" s="28">
        <v>0</v>
      </c>
      <c r="X670" s="28">
        <v>0</v>
      </c>
      <c r="Y670" s="8">
        <f t="shared" si="414"/>
        <v>-1</v>
      </c>
      <c r="Z670" s="8">
        <f t="shared" si="414"/>
        <v>-1</v>
      </c>
      <c r="AA670" s="8">
        <f>O670+U670-X670+W670</f>
        <v>0</v>
      </c>
      <c r="AB670" s="76"/>
      <c r="AC670" s="76"/>
      <c r="AD670" s="21"/>
    </row>
    <row r="671" spans="1:30" ht="15.6" x14ac:dyDescent="0.25">
      <c r="A671" s="129"/>
      <c r="B671" s="148"/>
      <c r="C671" s="106"/>
      <c r="D671" s="106"/>
      <c r="E671" s="98"/>
      <c r="F671" s="109"/>
      <c r="G671" s="150"/>
      <c r="H671" s="106"/>
      <c r="I671" s="151"/>
      <c r="J671" s="109"/>
      <c r="K671" s="106"/>
      <c r="L671" s="106"/>
      <c r="M671" s="8">
        <f>N671+O671</f>
        <v>-1</v>
      </c>
      <c r="N671" s="8">
        <f t="shared" si="415"/>
        <v>-1</v>
      </c>
      <c r="O671" s="8">
        <f t="shared" si="415"/>
        <v>0</v>
      </c>
      <c r="P671" s="137"/>
      <c r="Q671" s="41" t="s">
        <v>7</v>
      </c>
      <c r="R671" s="32"/>
      <c r="S671" s="28">
        <f>T671+U671</f>
        <v>0</v>
      </c>
      <c r="T671" s="28">
        <v>0</v>
      </c>
      <c r="U671" s="28">
        <v>0</v>
      </c>
      <c r="V671" s="29">
        <f>X671</f>
        <v>0</v>
      </c>
      <c r="W671" s="28">
        <v>0</v>
      </c>
      <c r="X671" s="28">
        <v>0</v>
      </c>
      <c r="Y671" s="7">
        <f t="shared" si="414"/>
        <v>-1</v>
      </c>
      <c r="Z671" s="7">
        <f t="shared" si="414"/>
        <v>-1</v>
      </c>
      <c r="AA671" s="7">
        <f>O671+U671-X671+W671</f>
        <v>0</v>
      </c>
      <c r="AB671" s="76"/>
      <c r="AC671" s="76"/>
      <c r="AD671" s="21"/>
    </row>
    <row r="672" spans="1:30" ht="15.6" x14ac:dyDescent="0.25">
      <c r="A672" s="129"/>
      <c r="B672" s="149"/>
      <c r="C672" s="107"/>
      <c r="D672" s="107"/>
      <c r="E672" s="98"/>
      <c r="F672" s="110"/>
      <c r="G672" s="150"/>
      <c r="H672" s="107"/>
      <c r="I672" s="151"/>
      <c r="J672" s="110"/>
      <c r="K672" s="107"/>
      <c r="L672" s="107"/>
      <c r="M672" s="123"/>
      <c r="N672" s="123"/>
      <c r="O672" s="123"/>
      <c r="P672" s="137"/>
      <c r="Q672" s="33" t="s">
        <v>3</v>
      </c>
      <c r="R672" s="46">
        <f>R671</f>
        <v>0</v>
      </c>
      <c r="S672" s="30">
        <f t="shared" ref="S672:X672" si="416">SUM(S668:S671)</f>
        <v>25115.78</v>
      </c>
      <c r="T672" s="30">
        <f t="shared" si="416"/>
        <v>12558.4</v>
      </c>
      <c r="U672" s="30">
        <f t="shared" si="416"/>
        <v>12557.38</v>
      </c>
      <c r="V672" s="30">
        <f t="shared" si="416"/>
        <v>25116.78</v>
      </c>
      <c r="W672" s="30">
        <f t="shared" si="416"/>
        <v>12559.4</v>
      </c>
      <c r="X672" s="30">
        <f t="shared" si="416"/>
        <v>25116.78</v>
      </c>
      <c r="Y672" s="134"/>
      <c r="Z672" s="134"/>
      <c r="AA672" s="134"/>
      <c r="AB672" s="76"/>
      <c r="AC672" s="76"/>
      <c r="AD672" s="21"/>
    </row>
    <row r="673" spans="1:30" ht="15.6" x14ac:dyDescent="0.25">
      <c r="A673" s="129">
        <v>4</v>
      </c>
      <c r="B673" s="147" t="s">
        <v>337</v>
      </c>
      <c r="C673" s="103" t="s">
        <v>285</v>
      </c>
      <c r="D673" s="103" t="s">
        <v>306</v>
      </c>
      <c r="E673" s="98" t="s">
        <v>59</v>
      </c>
      <c r="F673" s="108"/>
      <c r="G673" s="150" t="s">
        <v>307</v>
      </c>
      <c r="H673" s="103" t="s">
        <v>272</v>
      </c>
      <c r="I673" s="140">
        <v>352.5</v>
      </c>
      <c r="J673" s="108">
        <v>30.66</v>
      </c>
      <c r="K673" s="192">
        <v>45541</v>
      </c>
      <c r="L673" s="192">
        <v>47335</v>
      </c>
      <c r="M673" s="9">
        <f>N673+O673</f>
        <v>0</v>
      </c>
      <c r="N673" s="8"/>
      <c r="O673" s="8">
        <v>0</v>
      </c>
      <c r="P673" s="136" t="s">
        <v>178</v>
      </c>
      <c r="Q673" s="41" t="s">
        <v>4</v>
      </c>
      <c r="R673" s="31"/>
      <c r="S673" s="28">
        <f>T673+U673</f>
        <v>34240.14</v>
      </c>
      <c r="T673" s="28">
        <v>17120.07</v>
      </c>
      <c r="U673" s="28">
        <v>17120.07</v>
      </c>
      <c r="V673" s="29">
        <f>X673</f>
        <v>34240.14</v>
      </c>
      <c r="W673" s="28">
        <v>17120.07</v>
      </c>
      <c r="X673" s="28">
        <v>34240.14</v>
      </c>
      <c r="Y673" s="8">
        <f t="shared" ref="Y673:Z676" si="417">M673+S673-V673</f>
        <v>0</v>
      </c>
      <c r="Z673" s="8">
        <f t="shared" si="417"/>
        <v>0</v>
      </c>
      <c r="AA673" s="8">
        <f>O673+U673-X673+W673</f>
        <v>0</v>
      </c>
      <c r="AB673" s="76" t="s">
        <v>112</v>
      </c>
      <c r="AC673" s="76"/>
      <c r="AD673" s="21"/>
    </row>
    <row r="674" spans="1:30" ht="15.6" x14ac:dyDescent="0.25">
      <c r="A674" s="129"/>
      <c r="B674" s="148"/>
      <c r="C674" s="106"/>
      <c r="D674" s="106"/>
      <c r="E674" s="98"/>
      <c r="F674" s="109"/>
      <c r="G674" s="150"/>
      <c r="H674" s="106"/>
      <c r="I674" s="140"/>
      <c r="J674" s="109"/>
      <c r="K674" s="193"/>
      <c r="L674" s="193"/>
      <c r="M674" s="8">
        <f>N674+O674</f>
        <v>0</v>
      </c>
      <c r="N674" s="8">
        <f t="shared" ref="N674:O676" si="418">Z673</f>
        <v>0</v>
      </c>
      <c r="O674" s="8">
        <f t="shared" si="418"/>
        <v>0</v>
      </c>
      <c r="P674" s="137"/>
      <c r="Q674" s="41" t="s">
        <v>5</v>
      </c>
      <c r="R674" s="32"/>
      <c r="S674" s="28">
        <f>T674+U674</f>
        <v>34240.14</v>
      </c>
      <c r="T674" s="28">
        <v>17120.07</v>
      </c>
      <c r="U674" s="28">
        <v>17120.07</v>
      </c>
      <c r="V674" s="29">
        <f>X674</f>
        <v>34240.14</v>
      </c>
      <c r="W674" s="28">
        <v>17121.07</v>
      </c>
      <c r="X674" s="28">
        <v>34240.14</v>
      </c>
      <c r="Y674" s="8">
        <f t="shared" si="417"/>
        <v>0</v>
      </c>
      <c r="Z674" s="8">
        <f t="shared" si="417"/>
        <v>-1</v>
      </c>
      <c r="AA674" s="8">
        <f>O674+U674-X674+W674</f>
        <v>1</v>
      </c>
      <c r="AB674" s="76"/>
      <c r="AC674" s="76"/>
      <c r="AD674" s="21"/>
    </row>
    <row r="675" spans="1:30" ht="15.6" x14ac:dyDescent="0.25">
      <c r="A675" s="129"/>
      <c r="B675" s="148"/>
      <c r="C675" s="106"/>
      <c r="D675" s="106"/>
      <c r="E675" s="98"/>
      <c r="F675" s="109"/>
      <c r="G675" s="150"/>
      <c r="H675" s="106"/>
      <c r="I675" s="140"/>
      <c r="J675" s="109"/>
      <c r="K675" s="193"/>
      <c r="L675" s="193"/>
      <c r="M675" s="8">
        <f>N675+O675</f>
        <v>0</v>
      </c>
      <c r="N675" s="8">
        <f t="shared" si="418"/>
        <v>-1</v>
      </c>
      <c r="O675" s="8">
        <f t="shared" si="418"/>
        <v>1</v>
      </c>
      <c r="P675" s="137"/>
      <c r="Q675" s="41" t="s">
        <v>6</v>
      </c>
      <c r="R675" s="32"/>
      <c r="S675" s="28">
        <f>T675+U675</f>
        <v>0</v>
      </c>
      <c r="T675" s="28">
        <v>0</v>
      </c>
      <c r="U675" s="28">
        <v>0</v>
      </c>
      <c r="V675" s="29">
        <f>X675</f>
        <v>0</v>
      </c>
      <c r="W675" s="28">
        <v>0</v>
      </c>
      <c r="X675" s="28">
        <v>0</v>
      </c>
      <c r="Y675" s="8">
        <f t="shared" si="417"/>
        <v>0</v>
      </c>
      <c r="Z675" s="8">
        <f t="shared" si="417"/>
        <v>-1</v>
      </c>
      <c r="AA675" s="8">
        <f>O675+U675-X675+W675</f>
        <v>1</v>
      </c>
      <c r="AB675" s="76"/>
      <c r="AC675" s="76"/>
      <c r="AD675" s="21"/>
    </row>
    <row r="676" spans="1:30" ht="15.6" x14ac:dyDescent="0.25">
      <c r="A676" s="129"/>
      <c r="B676" s="148"/>
      <c r="C676" s="106"/>
      <c r="D676" s="106"/>
      <c r="E676" s="98"/>
      <c r="F676" s="109"/>
      <c r="G676" s="150"/>
      <c r="H676" s="106"/>
      <c r="I676" s="140"/>
      <c r="J676" s="109"/>
      <c r="K676" s="193"/>
      <c r="L676" s="193"/>
      <c r="M676" s="8">
        <f>N676+O676</f>
        <v>0</v>
      </c>
      <c r="N676" s="8">
        <f t="shared" si="418"/>
        <v>-1</v>
      </c>
      <c r="O676" s="8">
        <f t="shared" si="418"/>
        <v>1</v>
      </c>
      <c r="P676" s="137"/>
      <c r="Q676" s="41" t="s">
        <v>7</v>
      </c>
      <c r="R676" s="32"/>
      <c r="S676" s="28">
        <f>T676+U676</f>
        <v>0</v>
      </c>
      <c r="T676" s="28">
        <v>0</v>
      </c>
      <c r="U676" s="28">
        <v>0</v>
      </c>
      <c r="V676" s="29">
        <f>X676</f>
        <v>0</v>
      </c>
      <c r="W676" s="28">
        <v>0</v>
      </c>
      <c r="X676" s="28">
        <v>0</v>
      </c>
      <c r="Y676" s="7">
        <f t="shared" si="417"/>
        <v>0</v>
      </c>
      <c r="Z676" s="7">
        <f t="shared" si="417"/>
        <v>-1</v>
      </c>
      <c r="AA676" s="7">
        <f>O676+U676-X676+W676</f>
        <v>1</v>
      </c>
      <c r="AB676" s="76"/>
      <c r="AC676" s="76"/>
      <c r="AD676" s="21"/>
    </row>
    <row r="677" spans="1:30" ht="15.6" x14ac:dyDescent="0.25">
      <c r="A677" s="129"/>
      <c r="B677" s="149"/>
      <c r="C677" s="107"/>
      <c r="D677" s="107"/>
      <c r="E677" s="98"/>
      <c r="F677" s="110"/>
      <c r="G677" s="150"/>
      <c r="H677" s="107"/>
      <c r="I677" s="140"/>
      <c r="J677" s="110"/>
      <c r="K677" s="194"/>
      <c r="L677" s="194"/>
      <c r="M677" s="123"/>
      <c r="N677" s="123"/>
      <c r="O677" s="123"/>
      <c r="P677" s="137"/>
      <c r="Q677" s="33" t="s">
        <v>3</v>
      </c>
      <c r="R677" s="46">
        <f>R676</f>
        <v>0</v>
      </c>
      <c r="S677" s="30">
        <f t="shared" ref="S677:X677" si="419">SUM(S673:S676)</f>
        <v>68480.28</v>
      </c>
      <c r="T677" s="30">
        <f t="shared" si="419"/>
        <v>34240.14</v>
      </c>
      <c r="U677" s="30">
        <f t="shared" si="419"/>
        <v>34240.14</v>
      </c>
      <c r="V677" s="30">
        <f t="shared" si="419"/>
        <v>68480.28</v>
      </c>
      <c r="W677" s="30">
        <f t="shared" si="419"/>
        <v>34241.14</v>
      </c>
      <c r="X677" s="30">
        <f t="shared" si="419"/>
        <v>68480.28</v>
      </c>
      <c r="Y677" s="134"/>
      <c r="Z677" s="134"/>
      <c r="AA677" s="134"/>
      <c r="AB677" s="76"/>
      <c r="AC677" s="76"/>
      <c r="AD677" s="21"/>
    </row>
    <row r="678" spans="1:30" ht="15.6" x14ac:dyDescent="0.25">
      <c r="A678" s="129">
        <v>5</v>
      </c>
      <c r="B678" s="147" t="s">
        <v>337</v>
      </c>
      <c r="C678" s="103" t="s">
        <v>282</v>
      </c>
      <c r="D678" s="103" t="s">
        <v>283</v>
      </c>
      <c r="E678" s="98" t="s">
        <v>59</v>
      </c>
      <c r="F678" s="108"/>
      <c r="G678" s="150" t="s">
        <v>284</v>
      </c>
      <c r="H678" s="103" t="s">
        <v>272</v>
      </c>
      <c r="I678" s="140">
        <v>130</v>
      </c>
      <c r="J678" s="108">
        <v>11.4839</v>
      </c>
      <c r="K678" s="130" t="s">
        <v>484</v>
      </c>
      <c r="L678" s="130" t="s">
        <v>485</v>
      </c>
      <c r="M678" s="9">
        <f>N678+O678</f>
        <v>0</v>
      </c>
      <c r="N678" s="8"/>
      <c r="O678" s="8">
        <v>0</v>
      </c>
      <c r="P678" s="136" t="s">
        <v>178</v>
      </c>
      <c r="Q678" s="41" t="s">
        <v>4</v>
      </c>
      <c r="R678" s="31"/>
      <c r="S678" s="28">
        <f>T678+U678</f>
        <v>4478.76</v>
      </c>
      <c r="T678" s="28">
        <v>2239.38</v>
      </c>
      <c r="U678" s="28">
        <v>2239.38</v>
      </c>
      <c r="V678" s="29">
        <f>X678</f>
        <v>4478.76</v>
      </c>
      <c r="W678" s="28">
        <v>2239.38</v>
      </c>
      <c r="X678" s="28">
        <v>4478.76</v>
      </c>
      <c r="Y678" s="8">
        <f t="shared" ref="Y678:Z681" si="420">M678+S678-V678</f>
        <v>0</v>
      </c>
      <c r="Z678" s="8">
        <f t="shared" si="420"/>
        <v>0</v>
      </c>
      <c r="AA678" s="8">
        <f>O678+U678-X678+W678</f>
        <v>0</v>
      </c>
      <c r="AB678" s="76" t="s">
        <v>112</v>
      </c>
      <c r="AC678" s="76"/>
      <c r="AD678" s="21"/>
    </row>
    <row r="679" spans="1:30" ht="15.6" x14ac:dyDescent="0.25">
      <c r="A679" s="129"/>
      <c r="B679" s="148"/>
      <c r="C679" s="106"/>
      <c r="D679" s="106"/>
      <c r="E679" s="98"/>
      <c r="F679" s="109"/>
      <c r="G679" s="150"/>
      <c r="H679" s="106"/>
      <c r="I679" s="140"/>
      <c r="J679" s="109"/>
      <c r="K679" s="106"/>
      <c r="L679" s="106"/>
      <c r="M679" s="8">
        <f>N679+O679</f>
        <v>0</v>
      </c>
      <c r="N679" s="8">
        <f t="shared" ref="N679:O681" si="421">Z678</f>
        <v>0</v>
      </c>
      <c r="O679" s="8">
        <f t="shared" si="421"/>
        <v>0</v>
      </c>
      <c r="P679" s="137"/>
      <c r="Q679" s="41" t="s">
        <v>5</v>
      </c>
      <c r="R679" s="32"/>
      <c r="S679" s="28">
        <f>T679+U679</f>
        <v>4478.76</v>
      </c>
      <c r="T679" s="28">
        <v>2239.38</v>
      </c>
      <c r="U679" s="28">
        <v>2239.38</v>
      </c>
      <c r="V679" s="29">
        <f>X679</f>
        <v>4478.76</v>
      </c>
      <c r="W679" s="28">
        <v>2239.38</v>
      </c>
      <c r="X679" s="28">
        <v>4478.76</v>
      </c>
      <c r="Y679" s="8">
        <f t="shared" si="420"/>
        <v>0</v>
      </c>
      <c r="Z679" s="8">
        <f t="shared" si="420"/>
        <v>0</v>
      </c>
      <c r="AA679" s="8">
        <f>O679+U679-X679+W679</f>
        <v>0</v>
      </c>
      <c r="AB679" s="76"/>
      <c r="AC679" s="76"/>
      <c r="AD679" s="21"/>
    </row>
    <row r="680" spans="1:30" ht="15.6" x14ac:dyDescent="0.25">
      <c r="A680" s="129"/>
      <c r="B680" s="148"/>
      <c r="C680" s="106"/>
      <c r="D680" s="106"/>
      <c r="E680" s="98"/>
      <c r="F680" s="109"/>
      <c r="G680" s="150"/>
      <c r="H680" s="106"/>
      <c r="I680" s="140"/>
      <c r="J680" s="109"/>
      <c r="K680" s="106"/>
      <c r="L680" s="106"/>
      <c r="M680" s="8">
        <f>N680+O680</f>
        <v>0</v>
      </c>
      <c r="N680" s="8">
        <f t="shared" si="421"/>
        <v>0</v>
      </c>
      <c r="O680" s="8">
        <f t="shared" si="421"/>
        <v>0</v>
      </c>
      <c r="P680" s="137"/>
      <c r="Q680" s="41" t="s">
        <v>6</v>
      </c>
      <c r="R680" s="32"/>
      <c r="S680" s="28">
        <f>T680+U680</f>
        <v>0</v>
      </c>
      <c r="T680" s="28">
        <v>0</v>
      </c>
      <c r="U680" s="28">
        <v>0</v>
      </c>
      <c r="V680" s="29">
        <f>X680</f>
        <v>0</v>
      </c>
      <c r="W680" s="28">
        <v>0</v>
      </c>
      <c r="X680" s="28">
        <v>0</v>
      </c>
      <c r="Y680" s="8">
        <f t="shared" si="420"/>
        <v>0</v>
      </c>
      <c r="Z680" s="8">
        <f t="shared" si="420"/>
        <v>0</v>
      </c>
      <c r="AA680" s="8">
        <f>O680+U680-X680+W680</f>
        <v>0</v>
      </c>
      <c r="AB680" s="76"/>
      <c r="AC680" s="76"/>
      <c r="AD680" s="21"/>
    </row>
    <row r="681" spans="1:30" ht="15.6" x14ac:dyDescent="0.25">
      <c r="A681" s="129"/>
      <c r="B681" s="148"/>
      <c r="C681" s="106"/>
      <c r="D681" s="106"/>
      <c r="E681" s="98"/>
      <c r="F681" s="109"/>
      <c r="G681" s="150"/>
      <c r="H681" s="106"/>
      <c r="I681" s="140"/>
      <c r="J681" s="109"/>
      <c r="K681" s="106"/>
      <c r="L681" s="106"/>
      <c r="M681" s="8">
        <f>N681+O681</f>
        <v>0</v>
      </c>
      <c r="N681" s="8">
        <f t="shared" si="421"/>
        <v>0</v>
      </c>
      <c r="O681" s="8">
        <f t="shared" si="421"/>
        <v>0</v>
      </c>
      <c r="P681" s="137"/>
      <c r="Q681" s="41" t="s">
        <v>7</v>
      </c>
      <c r="R681" s="32"/>
      <c r="S681" s="28">
        <f>T681+U681</f>
        <v>0</v>
      </c>
      <c r="T681" s="28">
        <v>0</v>
      </c>
      <c r="U681" s="28">
        <v>0</v>
      </c>
      <c r="V681" s="29">
        <f>X681</f>
        <v>0</v>
      </c>
      <c r="W681" s="28">
        <v>0</v>
      </c>
      <c r="X681" s="28">
        <v>0</v>
      </c>
      <c r="Y681" s="7">
        <f t="shared" si="420"/>
        <v>0</v>
      </c>
      <c r="Z681" s="7">
        <f t="shared" si="420"/>
        <v>0</v>
      </c>
      <c r="AA681" s="7">
        <f>O681+U681-X681+W681</f>
        <v>0</v>
      </c>
      <c r="AB681" s="76"/>
      <c r="AC681" s="76"/>
      <c r="AD681" s="21"/>
    </row>
    <row r="682" spans="1:30" ht="15.6" x14ac:dyDescent="0.25">
      <c r="A682" s="129"/>
      <c r="B682" s="149"/>
      <c r="C682" s="107"/>
      <c r="D682" s="107"/>
      <c r="E682" s="98"/>
      <c r="F682" s="110"/>
      <c r="G682" s="150"/>
      <c r="H682" s="107"/>
      <c r="I682" s="140"/>
      <c r="J682" s="110"/>
      <c r="K682" s="107"/>
      <c r="L682" s="107"/>
      <c r="M682" s="123"/>
      <c r="N682" s="123"/>
      <c r="O682" s="123"/>
      <c r="P682" s="137"/>
      <c r="Q682" s="33" t="s">
        <v>3</v>
      </c>
      <c r="R682" s="46">
        <f>R681</f>
        <v>0</v>
      </c>
      <c r="S682" s="30">
        <f t="shared" ref="S682:X682" si="422">SUM(S678:S681)</f>
        <v>8957.52</v>
      </c>
      <c r="T682" s="30">
        <f t="shared" si="422"/>
        <v>4478.76</v>
      </c>
      <c r="U682" s="30">
        <f t="shared" si="422"/>
        <v>4478.76</v>
      </c>
      <c r="V682" s="30">
        <f t="shared" si="422"/>
        <v>8957.52</v>
      </c>
      <c r="W682" s="30">
        <f t="shared" si="422"/>
        <v>4478.76</v>
      </c>
      <c r="X682" s="30">
        <f t="shared" si="422"/>
        <v>8957.52</v>
      </c>
      <c r="Y682" s="134"/>
      <c r="Z682" s="134"/>
      <c r="AA682" s="134"/>
      <c r="AB682" s="76"/>
      <c r="AC682" s="76"/>
      <c r="AD682" s="21"/>
    </row>
    <row r="683" spans="1:30" ht="13.8" x14ac:dyDescent="0.25">
      <c r="A683" s="80"/>
      <c r="B683" s="80"/>
      <c r="C683" s="80"/>
      <c r="D683" s="80"/>
      <c r="E683" s="80"/>
      <c r="F683" s="80"/>
      <c r="G683" s="80"/>
      <c r="H683" s="80"/>
      <c r="I683" s="81"/>
      <c r="J683" s="80"/>
      <c r="K683" s="80"/>
      <c r="L683" s="80"/>
      <c r="M683" s="17"/>
      <c r="N683" s="17"/>
      <c r="O683" s="17"/>
      <c r="R683" s="17"/>
      <c r="S683" s="16"/>
      <c r="T683" s="16"/>
      <c r="U683" s="16"/>
      <c r="V683" s="16"/>
      <c r="W683" s="16"/>
      <c r="X683" s="16"/>
      <c r="Y683" s="16"/>
      <c r="Z683" s="16"/>
      <c r="AA683" s="16"/>
      <c r="AB683" s="17"/>
      <c r="AC683" s="17"/>
      <c r="AD683" s="17"/>
    </row>
    <row r="684" spans="1:30" ht="13.8" x14ac:dyDescent="0.25">
      <c r="M684" s="17"/>
      <c r="N684" s="17"/>
      <c r="O684" s="17"/>
      <c r="S684" s="16"/>
      <c r="T684" s="16"/>
      <c r="U684" s="16"/>
      <c r="V684" s="16"/>
      <c r="W684" s="16"/>
      <c r="X684" s="16"/>
      <c r="Y684" s="16"/>
      <c r="Z684" s="16"/>
      <c r="AA684" s="16"/>
      <c r="AD684"/>
    </row>
    <row r="685" spans="1:30" ht="13.8" x14ac:dyDescent="0.25">
      <c r="M685" s="17"/>
      <c r="N685" s="17"/>
      <c r="O685" s="17"/>
      <c r="S685" s="16"/>
      <c r="T685" s="16"/>
      <c r="U685" s="16"/>
      <c r="V685" s="16"/>
      <c r="W685" s="16"/>
      <c r="X685" s="16"/>
      <c r="Y685" s="16"/>
      <c r="Z685" s="16"/>
      <c r="AA685" s="16"/>
      <c r="AD685"/>
    </row>
    <row r="686" spans="1:30" ht="13.8" x14ac:dyDescent="0.25">
      <c r="M686" s="17"/>
      <c r="N686" s="17"/>
      <c r="O686" s="17"/>
      <c r="S686" s="16"/>
      <c r="T686" s="16"/>
      <c r="U686" s="16"/>
      <c r="V686" s="16"/>
      <c r="W686" s="16"/>
      <c r="X686" s="16"/>
      <c r="Y686" s="16"/>
      <c r="Z686" s="16"/>
      <c r="AA686" s="16"/>
      <c r="AD686"/>
    </row>
    <row r="687" spans="1:30" ht="13.8" x14ac:dyDescent="0.25">
      <c r="M687" s="17"/>
      <c r="N687" s="17"/>
      <c r="O687" s="17"/>
      <c r="S687" s="16"/>
      <c r="T687" s="16"/>
      <c r="U687" s="16"/>
      <c r="V687" s="16"/>
      <c r="W687" s="16"/>
      <c r="X687" s="16"/>
      <c r="Y687" s="16"/>
      <c r="Z687" s="16"/>
      <c r="AA687" s="16"/>
      <c r="AD687"/>
    </row>
    <row r="688" spans="1:30" ht="13.8" x14ac:dyDescent="0.25">
      <c r="M688" s="17"/>
      <c r="N688" s="17"/>
      <c r="O688" s="17"/>
      <c r="S688" s="16"/>
      <c r="T688" s="16"/>
      <c r="U688" s="16"/>
      <c r="V688" s="16"/>
      <c r="W688" s="16"/>
      <c r="X688" s="16"/>
      <c r="Y688" s="16"/>
      <c r="Z688" s="16"/>
      <c r="AA688" s="16"/>
      <c r="AD688"/>
    </row>
    <row r="689" spans="13:30" ht="13.8" x14ac:dyDescent="0.25">
      <c r="M689" s="17"/>
      <c r="N689" s="17"/>
      <c r="O689" s="17"/>
      <c r="S689" s="16"/>
      <c r="T689" s="16"/>
      <c r="U689" s="16"/>
      <c r="V689" s="16"/>
      <c r="W689" s="16"/>
      <c r="X689" s="16"/>
      <c r="Y689" s="16"/>
      <c r="Z689" s="16"/>
      <c r="AA689" s="16"/>
      <c r="AD689"/>
    </row>
    <row r="690" spans="13:30" ht="13.8" x14ac:dyDescent="0.25">
      <c r="M690" s="17"/>
      <c r="N690" s="17"/>
      <c r="O690" s="17"/>
      <c r="S690" s="16"/>
      <c r="T690" s="16"/>
      <c r="U690" s="16"/>
      <c r="V690" s="16"/>
      <c r="W690" s="16"/>
      <c r="X690" s="16"/>
      <c r="Y690" s="16"/>
      <c r="Z690" s="16"/>
      <c r="AA690" s="16"/>
      <c r="AD690"/>
    </row>
    <row r="691" spans="13:30" ht="13.8" x14ac:dyDescent="0.25">
      <c r="M691" s="17"/>
      <c r="N691" s="17"/>
      <c r="O691" s="17"/>
      <c r="S691" s="16"/>
      <c r="T691" s="16"/>
      <c r="U691" s="16"/>
      <c r="V691" s="16"/>
      <c r="W691" s="16"/>
      <c r="X691" s="16"/>
      <c r="Y691" s="16"/>
      <c r="Z691" s="16"/>
      <c r="AA691" s="16"/>
      <c r="AD691"/>
    </row>
    <row r="692" spans="13:30" ht="13.8" x14ac:dyDescent="0.25">
      <c r="M692" s="17"/>
      <c r="N692" s="17"/>
      <c r="O692" s="17"/>
      <c r="S692" s="16"/>
      <c r="T692" s="16"/>
      <c r="U692" s="16"/>
      <c r="V692" s="16"/>
      <c r="W692" s="16"/>
      <c r="X692" s="16"/>
      <c r="Y692" s="16"/>
      <c r="Z692" s="16"/>
      <c r="AA692" s="16"/>
      <c r="AD692"/>
    </row>
    <row r="693" spans="13:30" ht="13.8" x14ac:dyDescent="0.25">
      <c r="M693" s="17"/>
      <c r="N693" s="17"/>
      <c r="O693" s="17"/>
      <c r="S693" s="16"/>
      <c r="T693" s="16"/>
      <c r="U693" s="16"/>
      <c r="V693" s="16"/>
      <c r="W693" s="16"/>
      <c r="X693" s="16"/>
      <c r="Y693" s="16"/>
      <c r="Z693" s="16"/>
      <c r="AA693" s="16"/>
      <c r="AD693"/>
    </row>
    <row r="694" spans="13:30" ht="13.8" x14ac:dyDescent="0.25">
      <c r="M694" s="17"/>
      <c r="N694" s="17"/>
      <c r="O694" s="17"/>
      <c r="S694" s="16"/>
      <c r="T694" s="16"/>
      <c r="U694" s="16"/>
      <c r="V694" s="16"/>
      <c r="W694" s="16"/>
      <c r="X694" s="16"/>
      <c r="Y694" s="16"/>
      <c r="Z694" s="16"/>
      <c r="AA694" s="16"/>
      <c r="AD694"/>
    </row>
    <row r="695" spans="13:30" ht="13.8" x14ac:dyDescent="0.25">
      <c r="M695" s="17"/>
      <c r="N695" s="17"/>
      <c r="O695" s="17"/>
      <c r="S695" s="16"/>
      <c r="T695" s="16"/>
      <c r="U695" s="16"/>
      <c r="V695" s="16"/>
      <c r="W695" s="16"/>
      <c r="X695" s="16"/>
      <c r="Y695" s="16"/>
      <c r="Z695" s="16"/>
      <c r="AA695" s="16"/>
      <c r="AD695"/>
    </row>
    <row r="696" spans="13:30" x14ac:dyDescent="0.25">
      <c r="M696" s="17"/>
      <c r="N696" s="17"/>
      <c r="O696" s="17"/>
      <c r="AD696"/>
    </row>
    <row r="697" spans="13:30" x14ac:dyDescent="0.25">
      <c r="M697" s="17"/>
      <c r="N697" s="17"/>
      <c r="O697" s="17"/>
      <c r="AD697"/>
    </row>
    <row r="698" spans="13:30" x14ac:dyDescent="0.25">
      <c r="M698" s="17"/>
      <c r="N698" s="17"/>
      <c r="O698" s="17"/>
      <c r="P698"/>
      <c r="Q698"/>
      <c r="AD698"/>
    </row>
    <row r="699" spans="13:30" x14ac:dyDescent="0.25">
      <c r="M699" s="17"/>
      <c r="N699" s="17"/>
      <c r="O699" s="17"/>
      <c r="P699"/>
      <c r="Q699"/>
      <c r="AD699"/>
    </row>
    <row r="700" spans="13:30" x14ac:dyDescent="0.25">
      <c r="M700" s="17"/>
      <c r="N700" s="17"/>
      <c r="O700" s="17"/>
      <c r="P700"/>
      <c r="Q700"/>
      <c r="AD700"/>
    </row>
    <row r="701" spans="13:30" x14ac:dyDescent="0.25">
      <c r="M701" s="17"/>
      <c r="N701" s="17"/>
      <c r="O701" s="17"/>
      <c r="P701"/>
      <c r="Q701"/>
      <c r="AD701"/>
    </row>
    <row r="702" spans="13:30" x14ac:dyDescent="0.25">
      <c r="M702" s="17"/>
      <c r="N702" s="17"/>
      <c r="O702" s="17"/>
      <c r="P702"/>
      <c r="Q702"/>
      <c r="AD702"/>
    </row>
    <row r="703" spans="13:30" x14ac:dyDescent="0.25">
      <c r="M703" s="17"/>
      <c r="N703" s="17"/>
      <c r="O703" s="17"/>
      <c r="P703"/>
      <c r="Q703"/>
      <c r="AD703"/>
    </row>
    <row r="704" spans="13:30" x14ac:dyDescent="0.25">
      <c r="M704" s="17"/>
      <c r="N704" s="17"/>
      <c r="O704" s="17"/>
      <c r="P704"/>
      <c r="Q704"/>
      <c r="AD704"/>
    </row>
    <row r="705" spans="13:30" x14ac:dyDescent="0.25">
      <c r="M705" s="17"/>
      <c r="N705" s="17"/>
      <c r="O705" s="17"/>
      <c r="P705"/>
      <c r="Q705"/>
      <c r="AD705"/>
    </row>
    <row r="706" spans="13:30" x14ac:dyDescent="0.25">
      <c r="M706" s="17"/>
      <c r="N706" s="17"/>
      <c r="O706" s="17"/>
      <c r="P706"/>
      <c r="Q706"/>
      <c r="AD706"/>
    </row>
    <row r="707" spans="13:30" x14ac:dyDescent="0.25">
      <c r="M707" s="17"/>
      <c r="N707" s="17"/>
      <c r="O707" s="17"/>
      <c r="P707"/>
      <c r="Q707"/>
      <c r="AD707"/>
    </row>
    <row r="708" spans="13:30" x14ac:dyDescent="0.25">
      <c r="M708" s="17"/>
      <c r="N708" s="17"/>
      <c r="O708" s="17"/>
      <c r="P708"/>
      <c r="Q708"/>
      <c r="AD708"/>
    </row>
    <row r="709" spans="13:30" x14ac:dyDescent="0.25">
      <c r="M709" s="17"/>
      <c r="N709" s="17"/>
      <c r="O709" s="17"/>
      <c r="P709"/>
      <c r="Q709"/>
      <c r="AD709"/>
    </row>
    <row r="710" spans="13:30" x14ac:dyDescent="0.25">
      <c r="M710" s="17"/>
      <c r="N710" s="17"/>
      <c r="O710" s="17"/>
      <c r="P710"/>
      <c r="Q710"/>
      <c r="AD710"/>
    </row>
    <row r="711" spans="13:30" x14ac:dyDescent="0.25">
      <c r="M711" s="17"/>
      <c r="N711" s="17"/>
      <c r="O711" s="17"/>
      <c r="P711"/>
      <c r="Q711"/>
      <c r="AD711"/>
    </row>
    <row r="712" spans="13:30" x14ac:dyDescent="0.25">
      <c r="M712" s="17"/>
      <c r="N712" s="17"/>
      <c r="O712" s="17"/>
      <c r="P712"/>
      <c r="Q712"/>
      <c r="AD712"/>
    </row>
    <row r="713" spans="13:30" x14ac:dyDescent="0.25">
      <c r="M713" s="17"/>
      <c r="N713" s="17"/>
      <c r="O713" s="17"/>
      <c r="P713"/>
      <c r="Q713"/>
      <c r="AD713"/>
    </row>
    <row r="714" spans="13:30" x14ac:dyDescent="0.25">
      <c r="M714" s="17"/>
      <c r="N714" s="17"/>
      <c r="O714" s="17"/>
      <c r="P714"/>
      <c r="Q714"/>
      <c r="AD714"/>
    </row>
    <row r="715" spans="13:30" x14ac:dyDescent="0.25">
      <c r="M715" s="17"/>
      <c r="N715" s="17"/>
      <c r="O715" s="17"/>
      <c r="P715"/>
      <c r="Q715"/>
      <c r="AD715"/>
    </row>
    <row r="716" spans="13:30" x14ac:dyDescent="0.25">
      <c r="M716" s="17"/>
      <c r="N716" s="17"/>
      <c r="O716" s="17"/>
      <c r="P716"/>
      <c r="Q716"/>
      <c r="AD716"/>
    </row>
    <row r="717" spans="13:30" x14ac:dyDescent="0.25">
      <c r="M717" s="17"/>
      <c r="N717" s="17"/>
      <c r="O717" s="17"/>
      <c r="P717"/>
      <c r="Q717"/>
      <c r="AD717"/>
    </row>
    <row r="718" spans="13:30" x14ac:dyDescent="0.25">
      <c r="M718" s="17"/>
      <c r="N718" s="17"/>
      <c r="O718" s="17"/>
      <c r="P718"/>
      <c r="Q718"/>
      <c r="AD718"/>
    </row>
    <row r="719" spans="13:30" x14ac:dyDescent="0.25">
      <c r="M719" s="17"/>
      <c r="N719" s="17"/>
      <c r="O719" s="17"/>
      <c r="P719"/>
      <c r="Q719"/>
      <c r="AD719"/>
    </row>
    <row r="720" spans="13:30" x14ac:dyDescent="0.25">
      <c r="M720" s="17"/>
      <c r="N720" s="17"/>
      <c r="O720" s="17"/>
      <c r="P720"/>
      <c r="Q720"/>
      <c r="AD720"/>
    </row>
    <row r="721" spans="13:30" x14ac:dyDescent="0.25">
      <c r="M721" s="17"/>
      <c r="N721" s="17"/>
      <c r="O721" s="17"/>
      <c r="P721"/>
      <c r="Q721"/>
      <c r="AD721"/>
    </row>
    <row r="722" spans="13:30" x14ac:dyDescent="0.25">
      <c r="M722" s="17"/>
      <c r="N722" s="17"/>
      <c r="O722" s="17"/>
      <c r="P722"/>
      <c r="Q722"/>
      <c r="AD722"/>
    </row>
    <row r="723" spans="13:30" x14ac:dyDescent="0.25">
      <c r="M723" s="17"/>
      <c r="N723" s="17"/>
      <c r="O723" s="17"/>
      <c r="P723"/>
      <c r="Q723"/>
      <c r="AD723"/>
    </row>
    <row r="724" spans="13:30" x14ac:dyDescent="0.25">
      <c r="M724" s="17"/>
      <c r="N724" s="17"/>
      <c r="O724" s="17"/>
      <c r="P724"/>
      <c r="Q724"/>
      <c r="AD724"/>
    </row>
    <row r="725" spans="13:30" x14ac:dyDescent="0.25">
      <c r="M725" s="17"/>
      <c r="N725" s="17"/>
      <c r="O725" s="17"/>
      <c r="P725"/>
      <c r="Q725"/>
      <c r="AD725"/>
    </row>
    <row r="726" spans="13:30" x14ac:dyDescent="0.25">
      <c r="M726" s="17"/>
      <c r="N726" s="17"/>
      <c r="O726" s="17"/>
      <c r="P726"/>
      <c r="Q726"/>
      <c r="AD726"/>
    </row>
    <row r="727" spans="13:30" x14ac:dyDescent="0.25">
      <c r="M727" s="17"/>
      <c r="N727" s="17"/>
      <c r="O727" s="17"/>
      <c r="P727"/>
      <c r="Q727"/>
      <c r="AD727"/>
    </row>
  </sheetData>
  <mergeCells count="1957">
    <mergeCell ref="AD618:AD620"/>
    <mergeCell ref="M622:O622"/>
    <mergeCell ref="Y622:AA622"/>
    <mergeCell ref="A608:A612"/>
    <mergeCell ref="B608:B612"/>
    <mergeCell ref="C608:C612"/>
    <mergeCell ref="D608:D612"/>
    <mergeCell ref="E608:E612"/>
    <mergeCell ref="F608:F612"/>
    <mergeCell ref="G608:G612"/>
    <mergeCell ref="H608:H612"/>
    <mergeCell ref="I608:I612"/>
    <mergeCell ref="J608:J612"/>
    <mergeCell ref="K608:K612"/>
    <mergeCell ref="L608:L612"/>
    <mergeCell ref="P608:P612"/>
    <mergeCell ref="AD608:AD610"/>
    <mergeCell ref="M612:O612"/>
    <mergeCell ref="Y612:AA612"/>
    <mergeCell ref="D593:D597"/>
    <mergeCell ref="E593:E597"/>
    <mergeCell ref="F593:F597"/>
    <mergeCell ref="G593:G597"/>
    <mergeCell ref="H593:H597"/>
    <mergeCell ref="C598:C602"/>
    <mergeCell ref="D598:D602"/>
    <mergeCell ref="A618:A622"/>
    <mergeCell ref="B618:B622"/>
    <mergeCell ref="C618:C622"/>
    <mergeCell ref="D618:D622"/>
    <mergeCell ref="E618:E622"/>
    <mergeCell ref="F618:F622"/>
    <mergeCell ref="G618:G622"/>
    <mergeCell ref="H618:H622"/>
    <mergeCell ref="I618:I622"/>
    <mergeCell ref="J618:J622"/>
    <mergeCell ref="K648:K652"/>
    <mergeCell ref="L648:L652"/>
    <mergeCell ref="P648:P652"/>
    <mergeCell ref="M652:O652"/>
    <mergeCell ref="Y652:AA652"/>
    <mergeCell ref="AD603:AD605"/>
    <mergeCell ref="M607:O607"/>
    <mergeCell ref="Y607:AA607"/>
    <mergeCell ref="AD593:AD595"/>
    <mergeCell ref="M597:O597"/>
    <mergeCell ref="Y597:AA597"/>
    <mergeCell ref="F598:F602"/>
    <mergeCell ref="G598:G602"/>
    <mergeCell ref="H598:H602"/>
    <mergeCell ref="E598:E602"/>
    <mergeCell ref="Y647:AA647"/>
    <mergeCell ref="A613:A617"/>
    <mergeCell ref="B613:B617"/>
    <mergeCell ref="C613:C617"/>
    <mergeCell ref="D613:D617"/>
    <mergeCell ref="E613:E617"/>
    <mergeCell ref="F613:F617"/>
    <mergeCell ref="G613:G617"/>
    <mergeCell ref="H613:H617"/>
    <mergeCell ref="I613:I617"/>
    <mergeCell ref="J613:J617"/>
    <mergeCell ref="K613:K617"/>
    <mergeCell ref="L613:L617"/>
    <mergeCell ref="P613:P617"/>
    <mergeCell ref="AD613:AD615"/>
    <mergeCell ref="M617:O617"/>
    <mergeCell ref="Y617:AA617"/>
    <mergeCell ref="AD583:AD585"/>
    <mergeCell ref="Y552:AA552"/>
    <mergeCell ref="K558:K562"/>
    <mergeCell ref="AD588:AD590"/>
    <mergeCell ref="M592:O592"/>
    <mergeCell ref="Y592:AA592"/>
    <mergeCell ref="M547:O547"/>
    <mergeCell ref="Y532:AA532"/>
    <mergeCell ref="F458:F462"/>
    <mergeCell ref="G458:G462"/>
    <mergeCell ref="H458:H462"/>
    <mergeCell ref="I458:I462"/>
    <mergeCell ref="J458:J462"/>
    <mergeCell ref="L473:L477"/>
    <mergeCell ref="F553:F557"/>
    <mergeCell ref="P583:P587"/>
    <mergeCell ref="M587:O587"/>
    <mergeCell ref="Y587:AA587"/>
    <mergeCell ref="K573:K577"/>
    <mergeCell ref="L573:L577"/>
    <mergeCell ref="P573:P577"/>
    <mergeCell ref="M577:O577"/>
    <mergeCell ref="Y577:AA577"/>
    <mergeCell ref="F543:F547"/>
    <mergeCell ref="G543:G547"/>
    <mergeCell ref="H543:H547"/>
    <mergeCell ref="I543:I547"/>
    <mergeCell ref="J543:J547"/>
    <mergeCell ref="F563:F567"/>
    <mergeCell ref="Y462:AA462"/>
    <mergeCell ref="G463:G467"/>
    <mergeCell ref="H463:H467"/>
    <mergeCell ref="P193:P197"/>
    <mergeCell ref="M197:O197"/>
    <mergeCell ref="Y197:AA197"/>
    <mergeCell ref="Y427:AA427"/>
    <mergeCell ref="P293:P297"/>
    <mergeCell ref="M297:O297"/>
    <mergeCell ref="Y297:AA297"/>
    <mergeCell ref="B423:B427"/>
    <mergeCell ref="C423:C427"/>
    <mergeCell ref="D423:D427"/>
    <mergeCell ref="E423:E427"/>
    <mergeCell ref="F423:F427"/>
    <mergeCell ref="G423:G427"/>
    <mergeCell ref="P288:P292"/>
    <mergeCell ref="M292:O292"/>
    <mergeCell ref="Y292:AA292"/>
    <mergeCell ref="A603:A607"/>
    <mergeCell ref="B603:B607"/>
    <mergeCell ref="C603:C607"/>
    <mergeCell ref="D603:D607"/>
    <mergeCell ref="E603:E607"/>
    <mergeCell ref="F603:F607"/>
    <mergeCell ref="G603:G607"/>
    <mergeCell ref="H603:H607"/>
    <mergeCell ref="I603:I607"/>
    <mergeCell ref="J603:J607"/>
    <mergeCell ref="K603:K607"/>
    <mergeCell ref="L603:L607"/>
    <mergeCell ref="P603:P607"/>
    <mergeCell ref="A538:A542"/>
    <mergeCell ref="B538:B542"/>
    <mergeCell ref="C538:C542"/>
    <mergeCell ref="A433:A437"/>
    <mergeCell ref="B433:B437"/>
    <mergeCell ref="C433:C437"/>
    <mergeCell ref="K448:K452"/>
    <mergeCell ref="L448:L452"/>
    <mergeCell ref="P448:P452"/>
    <mergeCell ref="M452:O452"/>
    <mergeCell ref="B528:B532"/>
    <mergeCell ref="C528:C532"/>
    <mergeCell ref="D453:D457"/>
    <mergeCell ref="E453:E457"/>
    <mergeCell ref="M542:O542"/>
    <mergeCell ref="K533:K537"/>
    <mergeCell ref="F533:F537"/>
    <mergeCell ref="G533:G537"/>
    <mergeCell ref="H533:H537"/>
    <mergeCell ref="I533:I537"/>
    <mergeCell ref="J533:J537"/>
    <mergeCell ref="D538:D542"/>
    <mergeCell ref="P528:P532"/>
    <mergeCell ref="M532:O532"/>
    <mergeCell ref="A463:A467"/>
    <mergeCell ref="A458:A462"/>
    <mergeCell ref="A438:A442"/>
    <mergeCell ref="B438:B442"/>
    <mergeCell ref="C438:C442"/>
    <mergeCell ref="D438:D442"/>
    <mergeCell ref="D433:D437"/>
    <mergeCell ref="E433:E437"/>
    <mergeCell ref="F433:F437"/>
    <mergeCell ref="G433:G437"/>
    <mergeCell ref="P433:P437"/>
    <mergeCell ref="H553:H557"/>
    <mergeCell ref="I553:I557"/>
    <mergeCell ref="J553:J557"/>
    <mergeCell ref="H548:H552"/>
    <mergeCell ref="I548:I552"/>
    <mergeCell ref="J548:J552"/>
    <mergeCell ref="J423:J427"/>
    <mergeCell ref="K423:K426"/>
    <mergeCell ref="M427:O427"/>
    <mergeCell ref="E538:E542"/>
    <mergeCell ref="F538:F542"/>
    <mergeCell ref="G538:G542"/>
    <mergeCell ref="H538:H542"/>
    <mergeCell ref="M437:O437"/>
    <mergeCell ref="L548:L552"/>
    <mergeCell ref="L413:L416"/>
    <mergeCell ref="H388:H392"/>
    <mergeCell ref="G388:G392"/>
    <mergeCell ref="M392:O392"/>
    <mergeCell ref="I463:I467"/>
    <mergeCell ref="J463:J467"/>
    <mergeCell ref="K463:K467"/>
    <mergeCell ref="L463:L467"/>
    <mergeCell ref="G488:G492"/>
    <mergeCell ref="K493:K497"/>
    <mergeCell ref="L493:L497"/>
    <mergeCell ref="F408:F412"/>
    <mergeCell ref="Y182:AA182"/>
    <mergeCell ref="A183:A187"/>
    <mergeCell ref="B183:B187"/>
    <mergeCell ref="C183:C187"/>
    <mergeCell ref="D183:D187"/>
    <mergeCell ref="E183:E187"/>
    <mergeCell ref="F183:F187"/>
    <mergeCell ref="G183:G187"/>
    <mergeCell ref="H183:H187"/>
    <mergeCell ref="I183:I187"/>
    <mergeCell ref="J183:J187"/>
    <mergeCell ref="A178:A182"/>
    <mergeCell ref="B178:B182"/>
    <mergeCell ref="C178:C182"/>
    <mergeCell ref="D178:D182"/>
    <mergeCell ref="E178:E182"/>
    <mergeCell ref="F178:F182"/>
    <mergeCell ref="G178:G182"/>
    <mergeCell ref="H178:H182"/>
    <mergeCell ref="I178:I182"/>
    <mergeCell ref="J178:J182"/>
    <mergeCell ref="K178:K182"/>
    <mergeCell ref="L178:L182"/>
    <mergeCell ref="P183:P187"/>
    <mergeCell ref="M187:O187"/>
    <mergeCell ref="Y187:AA187"/>
    <mergeCell ref="P178:P182"/>
    <mergeCell ref="D673:D677"/>
    <mergeCell ref="E673:E677"/>
    <mergeCell ref="F673:F677"/>
    <mergeCell ref="G673:G677"/>
    <mergeCell ref="H673:H677"/>
    <mergeCell ref="I673:I677"/>
    <mergeCell ref="J673:J677"/>
    <mergeCell ref="K673:K677"/>
    <mergeCell ref="L673:L677"/>
    <mergeCell ref="P673:P677"/>
    <mergeCell ref="M677:O677"/>
    <mergeCell ref="D668:D672"/>
    <mergeCell ref="E668:E672"/>
    <mergeCell ref="Y672:AA672"/>
    <mergeCell ref="C548:C552"/>
    <mergeCell ref="D548:D552"/>
    <mergeCell ref="E548:E552"/>
    <mergeCell ref="F548:F552"/>
    <mergeCell ref="G548:G552"/>
    <mergeCell ref="K668:K672"/>
    <mergeCell ref="L668:L672"/>
    <mergeCell ref="M662:O662"/>
    <mergeCell ref="F668:F672"/>
    <mergeCell ref="J558:J562"/>
    <mergeCell ref="P548:P552"/>
    <mergeCell ref="M552:O552"/>
    <mergeCell ref="E558:E562"/>
    <mergeCell ref="F558:F562"/>
    <mergeCell ref="G558:G562"/>
    <mergeCell ref="H558:H562"/>
    <mergeCell ref="I558:I562"/>
    <mergeCell ref="I593:I597"/>
    <mergeCell ref="A668:A672"/>
    <mergeCell ref="B668:B672"/>
    <mergeCell ref="C668:C672"/>
    <mergeCell ref="I668:I672"/>
    <mergeCell ref="J668:J672"/>
    <mergeCell ref="C543:C547"/>
    <mergeCell ref="D543:D547"/>
    <mergeCell ref="E543:E547"/>
    <mergeCell ref="D588:D592"/>
    <mergeCell ref="E588:E592"/>
    <mergeCell ref="F588:F592"/>
    <mergeCell ref="G588:G592"/>
    <mergeCell ref="H588:H592"/>
    <mergeCell ref="Y662:AA662"/>
    <mergeCell ref="B653:L657"/>
    <mergeCell ref="P653:P657"/>
    <mergeCell ref="M657:O657"/>
    <mergeCell ref="Y657:AA657"/>
    <mergeCell ref="A593:A597"/>
    <mergeCell ref="B593:B597"/>
    <mergeCell ref="C593:C597"/>
    <mergeCell ref="A633:A637"/>
    <mergeCell ref="B633:B637"/>
    <mergeCell ref="C633:C637"/>
    <mergeCell ref="Y627:AA627"/>
    <mergeCell ref="A598:A602"/>
    <mergeCell ref="B598:B602"/>
    <mergeCell ref="P668:P672"/>
    <mergeCell ref="M672:O672"/>
    <mergeCell ref="K543:K547"/>
    <mergeCell ref="L543:L547"/>
    <mergeCell ref="E648:E652"/>
    <mergeCell ref="A673:A677"/>
    <mergeCell ref="B673:B677"/>
    <mergeCell ref="C673:C677"/>
    <mergeCell ref="A663:A667"/>
    <mergeCell ref="B663:B667"/>
    <mergeCell ref="Y677:AA677"/>
    <mergeCell ref="Y667:AA667"/>
    <mergeCell ref="P663:P667"/>
    <mergeCell ref="M667:O667"/>
    <mergeCell ref="A678:A682"/>
    <mergeCell ref="A583:A587"/>
    <mergeCell ref="A588:A592"/>
    <mergeCell ref="B588:B592"/>
    <mergeCell ref="C588:C592"/>
    <mergeCell ref="I588:I592"/>
    <mergeCell ref="J588:J592"/>
    <mergeCell ref="K588:K592"/>
    <mergeCell ref="L588:L592"/>
    <mergeCell ref="P588:P592"/>
    <mergeCell ref="A648:A652"/>
    <mergeCell ref="G668:G672"/>
    <mergeCell ref="H668:H672"/>
    <mergeCell ref="A658:A662"/>
    <mergeCell ref="B658:B662"/>
    <mergeCell ref="C658:C662"/>
    <mergeCell ref="D658:D662"/>
    <mergeCell ref="E658:E662"/>
    <mergeCell ref="F658:F662"/>
    <mergeCell ref="G658:G662"/>
    <mergeCell ref="H658:H662"/>
    <mergeCell ref="I658:I662"/>
    <mergeCell ref="J658:J662"/>
    <mergeCell ref="A653:A657"/>
    <mergeCell ref="G553:G557"/>
    <mergeCell ref="A558:A562"/>
    <mergeCell ref="B558:B562"/>
    <mergeCell ref="K553:K557"/>
    <mergeCell ref="L553:L557"/>
    <mergeCell ref="A623:A627"/>
    <mergeCell ref="C558:C562"/>
    <mergeCell ref="D558:D562"/>
    <mergeCell ref="A528:A532"/>
    <mergeCell ref="K528:K532"/>
    <mergeCell ref="L528:L532"/>
    <mergeCell ref="A643:A647"/>
    <mergeCell ref="B643:B647"/>
    <mergeCell ref="C643:C647"/>
    <mergeCell ref="D643:D647"/>
    <mergeCell ref="E643:E647"/>
    <mergeCell ref="F643:F647"/>
    <mergeCell ref="G643:G647"/>
    <mergeCell ref="H643:H647"/>
    <mergeCell ref="I643:I647"/>
    <mergeCell ref="J643:J647"/>
    <mergeCell ref="K643:K647"/>
    <mergeCell ref="J633:J637"/>
    <mergeCell ref="G568:G572"/>
    <mergeCell ref="C553:C557"/>
    <mergeCell ref="D553:D557"/>
    <mergeCell ref="E553:E557"/>
    <mergeCell ref="A533:A537"/>
    <mergeCell ref="B533:B537"/>
    <mergeCell ref="C533:C537"/>
    <mergeCell ref="D533:D537"/>
    <mergeCell ref="A553:A557"/>
    <mergeCell ref="B553:B557"/>
    <mergeCell ref="A548:A552"/>
    <mergeCell ref="K548:K552"/>
    <mergeCell ref="B548:B552"/>
    <mergeCell ref="L558:L562"/>
    <mergeCell ref="K538:K542"/>
    <mergeCell ref="L538:L542"/>
    <mergeCell ref="M537:O537"/>
    <mergeCell ref="M562:O562"/>
    <mergeCell ref="A543:A547"/>
    <mergeCell ref="B543:B547"/>
    <mergeCell ref="I528:I532"/>
    <mergeCell ref="J528:J532"/>
    <mergeCell ref="E458:E462"/>
    <mergeCell ref="E413:E417"/>
    <mergeCell ref="L423:L426"/>
    <mergeCell ref="C428:C432"/>
    <mergeCell ref="H433:H437"/>
    <mergeCell ref="I433:I437"/>
    <mergeCell ref="J433:J437"/>
    <mergeCell ref="B458:B462"/>
    <mergeCell ref="C458:C462"/>
    <mergeCell ref="D458:D462"/>
    <mergeCell ref="H423:H427"/>
    <mergeCell ref="I423:I427"/>
    <mergeCell ref="H528:H532"/>
    <mergeCell ref="B463:B467"/>
    <mergeCell ref="C463:C467"/>
    <mergeCell ref="D463:D467"/>
    <mergeCell ref="E463:E467"/>
    <mergeCell ref="F463:F467"/>
    <mergeCell ref="E533:E537"/>
    <mergeCell ref="I538:I542"/>
    <mergeCell ref="F453:F457"/>
    <mergeCell ref="G453:G457"/>
    <mergeCell ref="H453:H457"/>
    <mergeCell ref="Y417:AA417"/>
    <mergeCell ref="M447:O447"/>
    <mergeCell ref="Y447:AA447"/>
    <mergeCell ref="B443:L447"/>
    <mergeCell ref="I418:I422"/>
    <mergeCell ref="J418:J422"/>
    <mergeCell ref="P418:P422"/>
    <mergeCell ref="M422:O422"/>
    <mergeCell ref="Y422:AA422"/>
    <mergeCell ref="I448:I452"/>
    <mergeCell ref="J448:J452"/>
    <mergeCell ref="B418:B422"/>
    <mergeCell ref="C418:C422"/>
    <mergeCell ref="L453:L457"/>
    <mergeCell ref="H483:H487"/>
    <mergeCell ref="I483:I487"/>
    <mergeCell ref="J483:J487"/>
    <mergeCell ref="K483:K487"/>
    <mergeCell ref="K418:K421"/>
    <mergeCell ref="L418:L421"/>
    <mergeCell ref="P443:P447"/>
    <mergeCell ref="B428:B432"/>
    <mergeCell ref="F413:F417"/>
    <mergeCell ref="G413:G417"/>
    <mergeCell ref="AD48:AD51"/>
    <mergeCell ref="AD53:AD56"/>
    <mergeCell ref="C403:C407"/>
    <mergeCell ref="M407:O407"/>
    <mergeCell ref="M412:O412"/>
    <mergeCell ref="Y362:AA362"/>
    <mergeCell ref="J368:J372"/>
    <mergeCell ref="P358:P362"/>
    <mergeCell ref="M362:O362"/>
    <mergeCell ref="K363:K367"/>
    <mergeCell ref="P378:P382"/>
    <mergeCell ref="P383:P387"/>
    <mergeCell ref="P388:P392"/>
    <mergeCell ref="Y397:AA397"/>
    <mergeCell ref="K393:K397"/>
    <mergeCell ref="Y192:AA192"/>
    <mergeCell ref="P188:P192"/>
    <mergeCell ref="M192:O192"/>
    <mergeCell ref="C288:C292"/>
    <mergeCell ref="D288:D292"/>
    <mergeCell ref="E288:E292"/>
    <mergeCell ref="F288:F292"/>
    <mergeCell ref="G288:G292"/>
    <mergeCell ref="H288:H292"/>
    <mergeCell ref="I288:I292"/>
    <mergeCell ref="J288:J292"/>
    <mergeCell ref="K288:K292"/>
    <mergeCell ref="I388:I392"/>
    <mergeCell ref="M382:O382"/>
    <mergeCell ref="G373:G377"/>
    <mergeCell ref="Y407:AA407"/>
    <mergeCell ref="P283:P287"/>
    <mergeCell ref="Y412:AA412"/>
    <mergeCell ref="AD238:AD241"/>
    <mergeCell ref="A403:A407"/>
    <mergeCell ref="F403:F407"/>
    <mergeCell ref="A453:A457"/>
    <mergeCell ref="B453:B457"/>
    <mergeCell ref="C453:C457"/>
    <mergeCell ref="Y542:AA542"/>
    <mergeCell ref="Y402:AA402"/>
    <mergeCell ref="Y517:AA517"/>
    <mergeCell ref="Y377:AA377"/>
    <mergeCell ref="Y382:AA382"/>
    <mergeCell ref="Y387:AA387"/>
    <mergeCell ref="Y392:AA392"/>
    <mergeCell ref="M367:O367"/>
    <mergeCell ref="Y282:AA282"/>
    <mergeCell ref="P253:P257"/>
    <mergeCell ref="J408:J412"/>
    <mergeCell ref="Y242:AA242"/>
    <mergeCell ref="Y247:AA247"/>
    <mergeCell ref="Y252:AA252"/>
    <mergeCell ref="Y257:AA257"/>
    <mergeCell ref="L363:L367"/>
    <mergeCell ref="M282:O282"/>
    <mergeCell ref="B403:B407"/>
    <mergeCell ref="A408:A412"/>
    <mergeCell ref="D403:D407"/>
    <mergeCell ref="P363:P367"/>
    <mergeCell ref="D528:D532"/>
    <mergeCell ref="E528:E532"/>
    <mergeCell ref="F528:F532"/>
    <mergeCell ref="G528:G532"/>
    <mergeCell ref="Y17:AA17"/>
    <mergeCell ref="F163:F167"/>
    <mergeCell ref="G163:G167"/>
    <mergeCell ref="H163:H167"/>
    <mergeCell ref="I163:I167"/>
    <mergeCell ref="J163:J167"/>
    <mergeCell ref="K163:K167"/>
    <mergeCell ref="L163:L167"/>
    <mergeCell ref="P163:P167"/>
    <mergeCell ref="M167:O167"/>
    <mergeCell ref="Y167:AA167"/>
    <mergeCell ref="Y102:AA102"/>
    <mergeCell ref="H278:H282"/>
    <mergeCell ref="I278:I282"/>
    <mergeCell ref="I243:I247"/>
    <mergeCell ref="L243:L247"/>
    <mergeCell ref="P243:P247"/>
    <mergeCell ref="K228:K232"/>
    <mergeCell ref="J253:J257"/>
    <mergeCell ref="K253:K257"/>
    <mergeCell ref="Y277:AA277"/>
    <mergeCell ref="P268:P272"/>
    <mergeCell ref="P278:P282"/>
    <mergeCell ref="G273:G277"/>
    <mergeCell ref="F188:F192"/>
    <mergeCell ref="G188:G192"/>
    <mergeCell ref="H188:H192"/>
    <mergeCell ref="I188:I192"/>
    <mergeCell ref="J188:J192"/>
    <mergeCell ref="K188:K192"/>
    <mergeCell ref="L188:L192"/>
    <mergeCell ref="K263:K267"/>
    <mergeCell ref="Y372:AA372"/>
    <mergeCell ref="I253:I257"/>
    <mergeCell ref="Y267:AA267"/>
    <mergeCell ref="D283:D287"/>
    <mergeCell ref="L248:L252"/>
    <mergeCell ref="P248:P252"/>
    <mergeCell ref="G368:G372"/>
    <mergeCell ref="G363:G367"/>
    <mergeCell ref="Y367:AA367"/>
    <mergeCell ref="P303:P307"/>
    <mergeCell ref="M307:O307"/>
    <mergeCell ref="Y307:AA307"/>
    <mergeCell ref="Y317:AA317"/>
    <mergeCell ref="F303:F307"/>
    <mergeCell ref="B293:B297"/>
    <mergeCell ref="C293:C297"/>
    <mergeCell ref="D293:D297"/>
    <mergeCell ref="E293:E297"/>
    <mergeCell ref="F293:F297"/>
    <mergeCell ref="G293:G297"/>
    <mergeCell ref="I308:I312"/>
    <mergeCell ref="L288:L292"/>
    <mergeCell ref="B278:B282"/>
    <mergeCell ref="C253:C257"/>
    <mergeCell ref="G283:G287"/>
    <mergeCell ref="C283:C287"/>
    <mergeCell ref="E283:E287"/>
    <mergeCell ref="F283:F287"/>
    <mergeCell ref="D278:D282"/>
    <mergeCell ref="E278:E282"/>
    <mergeCell ref="F278:F282"/>
    <mergeCell ref="K248:K252"/>
    <mergeCell ref="P158:P162"/>
    <mergeCell ref="J123:J127"/>
    <mergeCell ref="K123:K127"/>
    <mergeCell ref="L123:L127"/>
    <mergeCell ref="K143:K147"/>
    <mergeCell ref="L143:L147"/>
    <mergeCell ref="P168:P172"/>
    <mergeCell ref="M172:O172"/>
    <mergeCell ref="P148:P152"/>
    <mergeCell ref="E133:E137"/>
    <mergeCell ref="I248:I252"/>
    <mergeCell ref="F238:F242"/>
    <mergeCell ref="G238:G242"/>
    <mergeCell ref="M242:O242"/>
    <mergeCell ref="G158:G162"/>
    <mergeCell ref="H158:H162"/>
    <mergeCell ref="K158:K162"/>
    <mergeCell ref="M237:O237"/>
    <mergeCell ref="K168:K172"/>
    <mergeCell ref="L168:L172"/>
    <mergeCell ref="K198:K202"/>
    <mergeCell ref="K183:K187"/>
    <mergeCell ref="L183:L187"/>
    <mergeCell ref="F138:F142"/>
    <mergeCell ref="G138:G142"/>
    <mergeCell ref="H138:H142"/>
    <mergeCell ref="I138:I142"/>
    <mergeCell ref="E238:E242"/>
    <mergeCell ref="E188:E192"/>
    <mergeCell ref="E193:E197"/>
    <mergeCell ref="F193:F197"/>
    <mergeCell ref="G193:G197"/>
    <mergeCell ref="Y27:AA27"/>
    <mergeCell ref="Y32:AA32"/>
    <mergeCell ref="Y37:AA37"/>
    <mergeCell ref="Y42:AA42"/>
    <mergeCell ref="M32:O32"/>
    <mergeCell ref="M37:O37"/>
    <mergeCell ref="P103:P107"/>
    <mergeCell ref="Y172:AA172"/>
    <mergeCell ref="J168:J172"/>
    <mergeCell ref="Y237:AA237"/>
    <mergeCell ref="M232:O232"/>
    <mergeCell ref="Y152:AA152"/>
    <mergeCell ref="Y157:AA157"/>
    <mergeCell ref="P223:P227"/>
    <mergeCell ref="Y227:AA227"/>
    <mergeCell ref="Y232:AA232"/>
    <mergeCell ref="Y162:AA162"/>
    <mergeCell ref="P63:P67"/>
    <mergeCell ref="P68:P72"/>
    <mergeCell ref="P73:P77"/>
    <mergeCell ref="P78:P82"/>
    <mergeCell ref="P83:P87"/>
    <mergeCell ref="Y97:AA97"/>
    <mergeCell ref="P108:P112"/>
    <mergeCell ref="Y132:AA132"/>
    <mergeCell ref="Y137:AA137"/>
    <mergeCell ref="Y142:AA142"/>
    <mergeCell ref="P118:P122"/>
    <mergeCell ref="P88:P92"/>
    <mergeCell ref="P93:P97"/>
    <mergeCell ref="Y107:AA107"/>
    <mergeCell ref="Y112:AA112"/>
    <mergeCell ref="M127:O127"/>
    <mergeCell ref="M157:O157"/>
    <mergeCell ref="Y147:AA147"/>
    <mergeCell ref="L108:L112"/>
    <mergeCell ref="L138:L142"/>
    <mergeCell ref="J138:J142"/>
    <mergeCell ref="K138:K142"/>
    <mergeCell ref="J103:J107"/>
    <mergeCell ref="K103:K107"/>
    <mergeCell ref="L103:L107"/>
    <mergeCell ref="P58:P62"/>
    <mergeCell ref="Y122:AA122"/>
    <mergeCell ref="Y127:AA127"/>
    <mergeCell ref="M152:O152"/>
    <mergeCell ref="L93:L97"/>
    <mergeCell ref="K113:K117"/>
    <mergeCell ref="L113:L117"/>
    <mergeCell ref="K108:K112"/>
    <mergeCell ref="K153:K157"/>
    <mergeCell ref="M147:O147"/>
    <mergeCell ref="Y117:AA117"/>
    <mergeCell ref="P153:P157"/>
    <mergeCell ref="P138:P142"/>
    <mergeCell ref="M57:O57"/>
    <mergeCell ref="M62:O62"/>
    <mergeCell ref="M67:O67"/>
    <mergeCell ref="M72:O72"/>
    <mergeCell ref="M77:O77"/>
    <mergeCell ref="M47:O47"/>
    <mergeCell ref="M87:O87"/>
    <mergeCell ref="L73:L77"/>
    <mergeCell ref="K78:K82"/>
    <mergeCell ref="L78:L82"/>
    <mergeCell ref="K73:K77"/>
    <mergeCell ref="H78:H82"/>
    <mergeCell ref="M22:O22"/>
    <mergeCell ref="K48:K52"/>
    <mergeCell ref="L83:L87"/>
    <mergeCell ref="M117:O117"/>
    <mergeCell ref="M122:O122"/>
    <mergeCell ref="H103:H107"/>
    <mergeCell ref="I103:I107"/>
    <mergeCell ref="I128:I132"/>
    <mergeCell ref="J118:J122"/>
    <mergeCell ref="K118:K122"/>
    <mergeCell ref="L118:L122"/>
    <mergeCell ref="A83:A87"/>
    <mergeCell ref="B83:B87"/>
    <mergeCell ref="B68:B72"/>
    <mergeCell ref="C68:C72"/>
    <mergeCell ref="D68:D72"/>
    <mergeCell ref="E68:E72"/>
    <mergeCell ref="F68:F72"/>
    <mergeCell ref="G68:G72"/>
    <mergeCell ref="A63:A67"/>
    <mergeCell ref="B63:B67"/>
    <mergeCell ref="C63:C67"/>
    <mergeCell ref="D63:D67"/>
    <mergeCell ref="E63:E67"/>
    <mergeCell ref="C83:C87"/>
    <mergeCell ref="F63:F67"/>
    <mergeCell ref="G63:G67"/>
    <mergeCell ref="F93:F97"/>
    <mergeCell ref="B93:B97"/>
    <mergeCell ref="C93:C97"/>
    <mergeCell ref="D93:D97"/>
    <mergeCell ref="J83:J87"/>
    <mergeCell ref="E93:E97"/>
    <mergeCell ref="J93:J97"/>
    <mergeCell ref="K93:K97"/>
    <mergeCell ref="E83:E87"/>
    <mergeCell ref="A383:A387"/>
    <mergeCell ref="A398:A402"/>
    <mergeCell ref="A143:A147"/>
    <mergeCell ref="E148:E152"/>
    <mergeCell ref="F148:F152"/>
    <mergeCell ref="G148:G152"/>
    <mergeCell ref="H148:H152"/>
    <mergeCell ref="I148:I152"/>
    <mergeCell ref="A153:A157"/>
    <mergeCell ref="B153:B157"/>
    <mergeCell ref="C153:C157"/>
    <mergeCell ref="D153:D157"/>
    <mergeCell ref="E153:E157"/>
    <mergeCell ref="A188:A192"/>
    <mergeCell ref="B188:B192"/>
    <mergeCell ref="C188:C192"/>
    <mergeCell ref="D188:D192"/>
    <mergeCell ref="A193:A197"/>
    <mergeCell ref="B193:B197"/>
    <mergeCell ref="C193:C197"/>
    <mergeCell ref="D193:D197"/>
    <mergeCell ref="A283:A287"/>
    <mergeCell ref="B283:B287"/>
    <mergeCell ref="B233:L237"/>
    <mergeCell ref="B398:B402"/>
    <mergeCell ref="C398:C402"/>
    <mergeCell ref="D398:D402"/>
    <mergeCell ref="E398:E402"/>
    <mergeCell ref="F398:F402"/>
    <mergeCell ref="J388:J392"/>
    <mergeCell ref="C163:C167"/>
    <mergeCell ref="E163:E167"/>
    <mergeCell ref="M277:O277"/>
    <mergeCell ref="L268:L272"/>
    <mergeCell ref="L278:L282"/>
    <mergeCell ref="A378:A382"/>
    <mergeCell ref="A368:A372"/>
    <mergeCell ref="B368:B372"/>
    <mergeCell ref="C368:C372"/>
    <mergeCell ref="H378:H382"/>
    <mergeCell ref="I378:I382"/>
    <mergeCell ref="G378:G382"/>
    <mergeCell ref="C363:C367"/>
    <mergeCell ref="B228:B232"/>
    <mergeCell ref="I368:I372"/>
    <mergeCell ref="J293:J297"/>
    <mergeCell ref="K293:K297"/>
    <mergeCell ref="L293:L297"/>
    <mergeCell ref="J363:J367"/>
    <mergeCell ref="M252:O252"/>
    <mergeCell ref="M257:O257"/>
    <mergeCell ref="F243:F247"/>
    <mergeCell ref="G243:G247"/>
    <mergeCell ref="H243:H247"/>
    <mergeCell ref="D273:D277"/>
    <mergeCell ref="E273:E277"/>
    <mergeCell ref="J378:J382"/>
    <mergeCell ref="H363:H367"/>
    <mergeCell ref="I363:I367"/>
    <mergeCell ref="K343:K347"/>
    <mergeCell ref="L343:L347"/>
    <mergeCell ref="A293:A297"/>
    <mergeCell ref="M387:O387"/>
    <mergeCell ref="J373:J377"/>
    <mergeCell ref="H373:H377"/>
    <mergeCell ref="J308:J312"/>
    <mergeCell ref="K308:K312"/>
    <mergeCell ref="L308:L312"/>
    <mergeCell ref="M287:O287"/>
    <mergeCell ref="J383:J387"/>
    <mergeCell ref="F373:F377"/>
    <mergeCell ref="F383:F387"/>
    <mergeCell ref="J278:J282"/>
    <mergeCell ref="L283:L287"/>
    <mergeCell ref="H383:H387"/>
    <mergeCell ref="G383:G387"/>
    <mergeCell ref="G303:G307"/>
    <mergeCell ref="H303:H307"/>
    <mergeCell ref="I303:I307"/>
    <mergeCell ref="B358:L362"/>
    <mergeCell ref="D368:D372"/>
    <mergeCell ref="M377:O377"/>
    <mergeCell ref="F378:F382"/>
    <mergeCell ref="H343:H347"/>
    <mergeCell ref="I343:I347"/>
    <mergeCell ref="J343:J347"/>
    <mergeCell ref="C318:C322"/>
    <mergeCell ref="D318:D322"/>
    <mergeCell ref="E318:E322"/>
    <mergeCell ref="F318:F322"/>
    <mergeCell ref="G318:G322"/>
    <mergeCell ref="H318:H322"/>
    <mergeCell ref="I318:I322"/>
    <mergeCell ref="J318:J322"/>
    <mergeCell ref="H193:H197"/>
    <mergeCell ref="I193:I197"/>
    <mergeCell ref="J193:J197"/>
    <mergeCell ref="K193:K197"/>
    <mergeCell ref="L193:L197"/>
    <mergeCell ref="B383:B387"/>
    <mergeCell ref="C383:C387"/>
    <mergeCell ref="D383:D387"/>
    <mergeCell ref="B378:B382"/>
    <mergeCell ref="C378:C382"/>
    <mergeCell ref="D378:D382"/>
    <mergeCell ref="E378:E382"/>
    <mergeCell ref="E383:E387"/>
    <mergeCell ref="L128:L132"/>
    <mergeCell ref="J303:J307"/>
    <mergeCell ref="K303:K307"/>
    <mergeCell ref="L303:L307"/>
    <mergeCell ref="I383:I387"/>
    <mergeCell ref="H368:H372"/>
    <mergeCell ref="F368:F372"/>
    <mergeCell ref="B373:B377"/>
    <mergeCell ref="C373:C377"/>
    <mergeCell ref="D373:D377"/>
    <mergeCell ref="E373:E377"/>
    <mergeCell ref="E363:E367"/>
    <mergeCell ref="F363:F367"/>
    <mergeCell ref="I373:I377"/>
    <mergeCell ref="L253:L257"/>
    <mergeCell ref="E243:E247"/>
    <mergeCell ref="J243:J247"/>
    <mergeCell ref="H273:H277"/>
    <mergeCell ref="H293:H297"/>
    <mergeCell ref="AD404:AD406"/>
    <mergeCell ref="J393:J397"/>
    <mergeCell ref="G403:G407"/>
    <mergeCell ref="H393:H397"/>
    <mergeCell ref="H398:H402"/>
    <mergeCell ref="I398:I402"/>
    <mergeCell ref="M397:O397"/>
    <mergeCell ref="M402:O402"/>
    <mergeCell ref="P398:P402"/>
    <mergeCell ref="P403:P407"/>
    <mergeCell ref="J398:J402"/>
    <mergeCell ref="G398:G402"/>
    <mergeCell ref="K403:K407"/>
    <mergeCell ref="L403:L407"/>
    <mergeCell ref="L393:L397"/>
    <mergeCell ref="P393:P397"/>
    <mergeCell ref="F393:F397"/>
    <mergeCell ref="J403:J407"/>
    <mergeCell ref="G393:G397"/>
    <mergeCell ref="I393:I397"/>
    <mergeCell ref="I403:I407"/>
    <mergeCell ref="H403:H407"/>
    <mergeCell ref="B88:B92"/>
    <mergeCell ref="C88:C92"/>
    <mergeCell ref="D88:D92"/>
    <mergeCell ref="E88:E92"/>
    <mergeCell ref="G88:G92"/>
    <mergeCell ref="C103:C107"/>
    <mergeCell ref="D103:D107"/>
    <mergeCell ref="E103:E107"/>
    <mergeCell ref="F103:F107"/>
    <mergeCell ref="G103:G107"/>
    <mergeCell ref="M112:O112"/>
    <mergeCell ref="M97:O97"/>
    <mergeCell ref="M102:O102"/>
    <mergeCell ref="M107:O107"/>
    <mergeCell ref="M182:O182"/>
    <mergeCell ref="D83:D87"/>
    <mergeCell ref="B118:B122"/>
    <mergeCell ref="C118:C122"/>
    <mergeCell ref="D118:D122"/>
    <mergeCell ref="F98:F102"/>
    <mergeCell ref="H88:H92"/>
    <mergeCell ref="K88:K92"/>
    <mergeCell ref="L88:L92"/>
    <mergeCell ref="L98:L102"/>
    <mergeCell ref="G93:G97"/>
    <mergeCell ref="D108:D112"/>
    <mergeCell ref="E108:E112"/>
    <mergeCell ref="B143:B147"/>
    <mergeCell ref="D163:D167"/>
    <mergeCell ref="J153:J157"/>
    <mergeCell ref="D148:D152"/>
    <mergeCell ref="E118:E122"/>
    <mergeCell ref="P143:P147"/>
    <mergeCell ref="P113:P117"/>
    <mergeCell ref="I238:I242"/>
    <mergeCell ref="J238:J242"/>
    <mergeCell ref="K238:K242"/>
    <mergeCell ref="L238:L242"/>
    <mergeCell ref="P238:P242"/>
    <mergeCell ref="P133:P137"/>
    <mergeCell ref="J133:J137"/>
    <mergeCell ref="K133:K137"/>
    <mergeCell ref="L133:L137"/>
    <mergeCell ref="M132:O132"/>
    <mergeCell ref="M137:O137"/>
    <mergeCell ref="P123:P127"/>
    <mergeCell ref="P128:P132"/>
    <mergeCell ref="P23:P27"/>
    <mergeCell ref="P28:P32"/>
    <mergeCell ref="P33:P37"/>
    <mergeCell ref="P98:P102"/>
    <mergeCell ref="M42:O42"/>
    <mergeCell ref="P38:P42"/>
    <mergeCell ref="P43:P47"/>
    <mergeCell ref="P48:P52"/>
    <mergeCell ref="P53:P57"/>
    <mergeCell ref="I48:I52"/>
    <mergeCell ref="J48:J52"/>
    <mergeCell ref="I88:I92"/>
    <mergeCell ref="J88:J92"/>
    <mergeCell ref="M227:O227"/>
    <mergeCell ref="M162:O162"/>
    <mergeCell ref="J143:J147"/>
    <mergeCell ref="B223:L227"/>
    <mergeCell ref="L53:L57"/>
    <mergeCell ref="J53:J57"/>
    <mergeCell ref="K83:K87"/>
    <mergeCell ref="H68:H72"/>
    <mergeCell ref="I68:I72"/>
    <mergeCell ref="J68:J72"/>
    <mergeCell ref="K68:K72"/>
    <mergeCell ref="L68:L72"/>
    <mergeCell ref="H63:H67"/>
    <mergeCell ref="I63:I67"/>
    <mergeCell ref="H93:H97"/>
    <mergeCell ref="I93:I97"/>
    <mergeCell ref="K98:K102"/>
    <mergeCell ref="M82:O82"/>
    <mergeCell ref="I9:I11"/>
    <mergeCell ref="J9:J11"/>
    <mergeCell ref="AB9:AB11"/>
    <mergeCell ref="Y22:AA22"/>
    <mergeCell ref="S9:U9"/>
    <mergeCell ref="S10:S11"/>
    <mergeCell ref="Y47:AA47"/>
    <mergeCell ref="Y52:AA52"/>
    <mergeCell ref="Y57:AA57"/>
    <mergeCell ref="Y62:AA62"/>
    <mergeCell ref="Y67:AA67"/>
    <mergeCell ref="Y72:AA72"/>
    <mergeCell ref="Y77:AA77"/>
    <mergeCell ref="Y82:AA82"/>
    <mergeCell ref="Y87:AA87"/>
    <mergeCell ref="Y92:AA92"/>
    <mergeCell ref="M52:O52"/>
    <mergeCell ref="M92:O92"/>
    <mergeCell ref="K9:L10"/>
    <mergeCell ref="F48:F52"/>
    <mergeCell ref="G48:G52"/>
    <mergeCell ref="F53:F57"/>
    <mergeCell ref="G53:G57"/>
    <mergeCell ref="F83:F87"/>
    <mergeCell ref="G83:G87"/>
    <mergeCell ref="H83:H87"/>
    <mergeCell ref="I83:I87"/>
    <mergeCell ref="H73:H77"/>
    <mergeCell ref="I73:I77"/>
    <mergeCell ref="J63:J67"/>
    <mergeCell ref="K63:K67"/>
    <mergeCell ref="L63:L67"/>
    <mergeCell ref="I43:I47"/>
    <mergeCell ref="J43:J47"/>
    <mergeCell ref="H43:H47"/>
    <mergeCell ref="L48:L52"/>
    <mergeCell ref="H58:H62"/>
    <mergeCell ref="I58:I62"/>
    <mergeCell ref="J58:J62"/>
    <mergeCell ref="K58:K62"/>
    <mergeCell ref="L58:L62"/>
    <mergeCell ref="H48:H52"/>
    <mergeCell ref="H53:H57"/>
    <mergeCell ref="I53:I57"/>
    <mergeCell ref="J78:J82"/>
    <mergeCell ref="K43:K47"/>
    <mergeCell ref="L43:L47"/>
    <mergeCell ref="J73:J77"/>
    <mergeCell ref="I78:I82"/>
    <mergeCell ref="K53:K57"/>
    <mergeCell ref="A18:A22"/>
    <mergeCell ref="D43:D47"/>
    <mergeCell ref="E43:E47"/>
    <mergeCell ref="F43:F47"/>
    <mergeCell ref="G43:G47"/>
    <mergeCell ref="A38:A42"/>
    <mergeCell ref="B38:B42"/>
    <mergeCell ref="C38:C42"/>
    <mergeCell ref="D38:D42"/>
    <mergeCell ref="A43:A47"/>
    <mergeCell ref="G38:G42"/>
    <mergeCell ref="E38:E42"/>
    <mergeCell ref="B43:B47"/>
    <mergeCell ref="D23:D27"/>
    <mergeCell ref="E23:E27"/>
    <mergeCell ref="G73:G77"/>
    <mergeCell ref="E73:E77"/>
    <mergeCell ref="F73:F77"/>
    <mergeCell ref="A68:A72"/>
    <mergeCell ref="F23:F27"/>
    <mergeCell ref="A58:A62"/>
    <mergeCell ref="A13:A17"/>
    <mergeCell ref="A33:A37"/>
    <mergeCell ref="B33:B37"/>
    <mergeCell ref="C33:C37"/>
    <mergeCell ref="D33:D37"/>
    <mergeCell ref="E33:E37"/>
    <mergeCell ref="T10:U10"/>
    <mergeCell ref="F33:F37"/>
    <mergeCell ref="G33:G37"/>
    <mergeCell ref="H33:H37"/>
    <mergeCell ref="I33:I37"/>
    <mergeCell ref="J28:J32"/>
    <mergeCell ref="K28:K32"/>
    <mergeCell ref="H38:H42"/>
    <mergeCell ref="I38:I42"/>
    <mergeCell ref="L28:L32"/>
    <mergeCell ref="J33:J37"/>
    <mergeCell ref="K33:K37"/>
    <mergeCell ref="L33:L37"/>
    <mergeCell ref="J38:J42"/>
    <mergeCell ref="K38:K42"/>
    <mergeCell ref="L38:L42"/>
    <mergeCell ref="F9:F11"/>
    <mergeCell ref="G9:G11"/>
    <mergeCell ref="F38:F42"/>
    <mergeCell ref="P13:P17"/>
    <mergeCell ref="M17:O17"/>
    <mergeCell ref="Q9:Q11"/>
    <mergeCell ref="P9:P11"/>
    <mergeCell ref="M9:O9"/>
    <mergeCell ref="M10:M11"/>
    <mergeCell ref="N10:O10"/>
    <mergeCell ref="P18:P22"/>
    <mergeCell ref="B18:L22"/>
    <mergeCell ref="B13:L17"/>
    <mergeCell ref="M27:O27"/>
    <mergeCell ref="B9:B11"/>
    <mergeCell ref="H9:H11"/>
    <mergeCell ref="V9:X9"/>
    <mergeCell ref="V10:V11"/>
    <mergeCell ref="W10:X10"/>
    <mergeCell ref="Y9:AA9"/>
    <mergeCell ref="Y10:Y11"/>
    <mergeCell ref="Z10:AA10"/>
    <mergeCell ref="AC9:AC11"/>
    <mergeCell ref="AD9:AD11"/>
    <mergeCell ref="A28:A32"/>
    <mergeCell ref="B28:B32"/>
    <mergeCell ref="C28:C32"/>
    <mergeCell ref="D28:D32"/>
    <mergeCell ref="E28:E32"/>
    <mergeCell ref="F28:F32"/>
    <mergeCell ref="G28:G32"/>
    <mergeCell ref="H28:H32"/>
    <mergeCell ref="I28:I32"/>
    <mergeCell ref="G23:G27"/>
    <mergeCell ref="H23:H27"/>
    <mergeCell ref="I23:I27"/>
    <mergeCell ref="J23:J27"/>
    <mergeCell ref="K23:K27"/>
    <mergeCell ref="L23:L27"/>
    <mergeCell ref="A23:A27"/>
    <mergeCell ref="B23:B27"/>
    <mergeCell ref="C23:C27"/>
    <mergeCell ref="A9:A11"/>
    <mergeCell ref="C9:C11"/>
    <mergeCell ref="D9:D11"/>
    <mergeCell ref="E9:E11"/>
    <mergeCell ref="A48:A52"/>
    <mergeCell ref="C43:C47"/>
    <mergeCell ref="B48:B52"/>
    <mergeCell ref="C48:C52"/>
    <mergeCell ref="D48:D52"/>
    <mergeCell ref="E48:E52"/>
    <mergeCell ref="G58:G62"/>
    <mergeCell ref="A78:A82"/>
    <mergeCell ref="B78:B82"/>
    <mergeCell ref="C78:C82"/>
    <mergeCell ref="D78:D82"/>
    <mergeCell ref="E78:E82"/>
    <mergeCell ref="G78:G82"/>
    <mergeCell ref="B58:B62"/>
    <mergeCell ref="C58:C62"/>
    <mergeCell ref="D58:D62"/>
    <mergeCell ref="E58:E62"/>
    <mergeCell ref="F58:F62"/>
    <mergeCell ref="F78:F82"/>
    <mergeCell ref="A53:A57"/>
    <mergeCell ref="B53:B57"/>
    <mergeCell ref="C53:C57"/>
    <mergeCell ref="D53:D57"/>
    <mergeCell ref="E53:E57"/>
    <mergeCell ref="A73:A77"/>
    <mergeCell ref="B73:B77"/>
    <mergeCell ref="C73:C77"/>
    <mergeCell ref="D73:D77"/>
    <mergeCell ref="A88:A92"/>
    <mergeCell ref="F88:F92"/>
    <mergeCell ref="A93:A97"/>
    <mergeCell ref="G98:G102"/>
    <mergeCell ref="H98:H102"/>
    <mergeCell ref="I98:I102"/>
    <mergeCell ref="J98:J102"/>
    <mergeCell ref="A103:A107"/>
    <mergeCell ref="B103:B107"/>
    <mergeCell ref="F108:F112"/>
    <mergeCell ref="G108:G112"/>
    <mergeCell ref="H108:H112"/>
    <mergeCell ref="I108:I112"/>
    <mergeCell ref="A113:A117"/>
    <mergeCell ref="A98:A102"/>
    <mergeCell ref="B98:B102"/>
    <mergeCell ref="C98:C102"/>
    <mergeCell ref="D98:D102"/>
    <mergeCell ref="E98:E102"/>
    <mergeCell ref="I113:I117"/>
    <mergeCell ref="J113:J117"/>
    <mergeCell ref="B113:B117"/>
    <mergeCell ref="C113:C117"/>
    <mergeCell ref="D113:D117"/>
    <mergeCell ref="E113:E117"/>
    <mergeCell ref="J108:J112"/>
    <mergeCell ref="F113:F117"/>
    <mergeCell ref="G113:G117"/>
    <mergeCell ref="H113:H117"/>
    <mergeCell ref="A108:A112"/>
    <mergeCell ref="B108:B112"/>
    <mergeCell ref="C108:C112"/>
    <mergeCell ref="AD118:AD121"/>
    <mergeCell ref="C123:C127"/>
    <mergeCell ref="D123:D127"/>
    <mergeCell ref="E123:E127"/>
    <mergeCell ref="F123:F127"/>
    <mergeCell ref="A128:A132"/>
    <mergeCell ref="I118:I122"/>
    <mergeCell ref="J128:J132"/>
    <mergeCell ref="K128:K132"/>
    <mergeCell ref="G118:G122"/>
    <mergeCell ref="G123:G127"/>
    <mergeCell ref="H123:H127"/>
    <mergeCell ref="I123:I127"/>
    <mergeCell ref="B138:B142"/>
    <mergeCell ref="C138:C142"/>
    <mergeCell ref="E138:E142"/>
    <mergeCell ref="A138:A142"/>
    <mergeCell ref="M142:O142"/>
    <mergeCell ref="A118:A122"/>
    <mergeCell ref="A133:A137"/>
    <mergeCell ref="B133:B137"/>
    <mergeCell ref="C133:C137"/>
    <mergeCell ref="D133:D137"/>
    <mergeCell ref="F133:F137"/>
    <mergeCell ref="I133:I137"/>
    <mergeCell ref="D138:D142"/>
    <mergeCell ref="H118:H122"/>
    <mergeCell ref="F118:F122"/>
    <mergeCell ref="A123:A127"/>
    <mergeCell ref="B123:B127"/>
    <mergeCell ref="G133:G137"/>
    <mergeCell ref="H133:H137"/>
    <mergeCell ref="F153:F157"/>
    <mergeCell ref="G153:G157"/>
    <mergeCell ref="H153:H157"/>
    <mergeCell ref="A163:A167"/>
    <mergeCell ref="E143:E147"/>
    <mergeCell ref="F143:F147"/>
    <mergeCell ref="G143:G147"/>
    <mergeCell ref="A148:A152"/>
    <mergeCell ref="C148:C152"/>
    <mergeCell ref="B163:B167"/>
    <mergeCell ref="A168:A172"/>
    <mergeCell ref="I153:I157"/>
    <mergeCell ref="D243:D247"/>
    <mergeCell ref="I158:I162"/>
    <mergeCell ref="L158:L162"/>
    <mergeCell ref="B168:B172"/>
    <mergeCell ref="C168:C172"/>
    <mergeCell ref="D168:D172"/>
    <mergeCell ref="G168:G172"/>
    <mergeCell ref="H168:H172"/>
    <mergeCell ref="I168:I172"/>
    <mergeCell ref="A173:A177"/>
    <mergeCell ref="B173:B177"/>
    <mergeCell ref="L153:L157"/>
    <mergeCell ref="J148:J152"/>
    <mergeCell ref="K148:K152"/>
    <mergeCell ref="L148:L152"/>
    <mergeCell ref="K243:K247"/>
    <mergeCell ref="A228:A232"/>
    <mergeCell ref="J228:J232"/>
    <mergeCell ref="A223:A227"/>
    <mergeCell ref="F158:F162"/>
    <mergeCell ref="A443:A447"/>
    <mergeCell ref="A448:A452"/>
    <mergeCell ref="B448:B452"/>
    <mergeCell ref="C448:C452"/>
    <mergeCell ref="D448:D452"/>
    <mergeCell ref="E448:E452"/>
    <mergeCell ref="D253:D257"/>
    <mergeCell ref="F248:F252"/>
    <mergeCell ref="J248:J252"/>
    <mergeCell ref="H248:H252"/>
    <mergeCell ref="A238:A242"/>
    <mergeCell ref="F448:F452"/>
    <mergeCell ref="G448:G452"/>
    <mergeCell ref="H448:H452"/>
    <mergeCell ref="K273:K277"/>
    <mergeCell ref="K268:K272"/>
    <mergeCell ref="E418:E422"/>
    <mergeCell ref="F418:F422"/>
    <mergeCell ref="G418:G422"/>
    <mergeCell ref="H418:H422"/>
    <mergeCell ref="H413:H417"/>
    <mergeCell ref="I413:I417"/>
    <mergeCell ref="J413:J417"/>
    <mergeCell ref="K413:K416"/>
    <mergeCell ref="A393:A397"/>
    <mergeCell ref="E298:E302"/>
    <mergeCell ref="F298:F302"/>
    <mergeCell ref="F263:F267"/>
    <mergeCell ref="G263:G267"/>
    <mergeCell ref="H263:H267"/>
    <mergeCell ref="B273:B277"/>
    <mergeCell ref="C273:C277"/>
    <mergeCell ref="P373:P377"/>
    <mergeCell ref="M372:O372"/>
    <mergeCell ref="P368:P372"/>
    <mergeCell ref="P273:P277"/>
    <mergeCell ref="E308:E312"/>
    <mergeCell ref="F308:F312"/>
    <mergeCell ref="G308:G312"/>
    <mergeCell ref="A273:A277"/>
    <mergeCell ref="A388:A392"/>
    <mergeCell ref="A308:A312"/>
    <mergeCell ref="B308:B312"/>
    <mergeCell ref="C308:C312"/>
    <mergeCell ref="D308:D312"/>
    <mergeCell ref="H308:H312"/>
    <mergeCell ref="D363:D367"/>
    <mergeCell ref="C388:C392"/>
    <mergeCell ref="D388:D392"/>
    <mergeCell ref="E388:E392"/>
    <mergeCell ref="F388:F392"/>
    <mergeCell ref="A358:A362"/>
    <mergeCell ref="A288:A292"/>
    <mergeCell ref="A363:A367"/>
    <mergeCell ref="B363:B367"/>
    <mergeCell ref="B288:B292"/>
    <mergeCell ref="E368:E372"/>
    <mergeCell ref="A373:A377"/>
    <mergeCell ref="A278:A282"/>
    <mergeCell ref="A298:A302"/>
    <mergeCell ref="B298:B302"/>
    <mergeCell ref="B388:B392"/>
    <mergeCell ref="M302:O302"/>
    <mergeCell ref="D298:D302"/>
    <mergeCell ref="Y467:AA467"/>
    <mergeCell ref="D428:D432"/>
    <mergeCell ref="E428:E432"/>
    <mergeCell ref="F428:F432"/>
    <mergeCell ref="G428:G432"/>
    <mergeCell ref="H428:H432"/>
    <mergeCell ref="I428:I432"/>
    <mergeCell ref="J428:J432"/>
    <mergeCell ref="E438:E442"/>
    <mergeCell ref="F438:F442"/>
    <mergeCell ref="G438:G442"/>
    <mergeCell ref="H438:H442"/>
    <mergeCell ref="I438:I442"/>
    <mergeCell ref="J438:J442"/>
    <mergeCell ref="P438:P442"/>
    <mergeCell ref="M442:O442"/>
    <mergeCell ref="Y442:AA442"/>
    <mergeCell ref="I453:I457"/>
    <mergeCell ref="Y437:AA437"/>
    <mergeCell ref="C483:C487"/>
    <mergeCell ref="A468:A472"/>
    <mergeCell ref="B468:B472"/>
    <mergeCell ref="C468:C472"/>
    <mergeCell ref="D468:D472"/>
    <mergeCell ref="E468:E472"/>
    <mergeCell ref="F468:F472"/>
    <mergeCell ref="G468:G472"/>
    <mergeCell ref="H468:H472"/>
    <mergeCell ref="I468:I472"/>
    <mergeCell ref="J468:J472"/>
    <mergeCell ref="K468:K472"/>
    <mergeCell ref="L468:L472"/>
    <mergeCell ref="P468:P472"/>
    <mergeCell ref="M472:O472"/>
    <mergeCell ref="Y472:AA472"/>
    <mergeCell ref="A473:A477"/>
    <mergeCell ref="P473:P477"/>
    <mergeCell ref="M477:O477"/>
    <mergeCell ref="Y477:AA477"/>
    <mergeCell ref="B473:B477"/>
    <mergeCell ref="C473:C477"/>
    <mergeCell ref="D473:D477"/>
    <mergeCell ref="E473:E477"/>
    <mergeCell ref="F473:F477"/>
    <mergeCell ref="G473:G477"/>
    <mergeCell ref="H473:H477"/>
    <mergeCell ref="I473:I477"/>
    <mergeCell ref="J473:J477"/>
    <mergeCell ref="K473:K477"/>
    <mergeCell ref="A478:A482"/>
    <mergeCell ref="B478:B482"/>
    <mergeCell ref="L508:L512"/>
    <mergeCell ref="P508:P512"/>
    <mergeCell ref="M512:O512"/>
    <mergeCell ref="E478:E482"/>
    <mergeCell ref="F478:F482"/>
    <mergeCell ref="G478:G482"/>
    <mergeCell ref="H478:H482"/>
    <mergeCell ref="I478:I482"/>
    <mergeCell ref="J478:J482"/>
    <mergeCell ref="K478:K482"/>
    <mergeCell ref="L478:L482"/>
    <mergeCell ref="P478:P482"/>
    <mergeCell ref="M482:O482"/>
    <mergeCell ref="Y482:AA482"/>
    <mergeCell ref="L483:L487"/>
    <mergeCell ref="P483:P487"/>
    <mergeCell ref="M487:O487"/>
    <mergeCell ref="Y487:AA487"/>
    <mergeCell ref="P493:P497"/>
    <mergeCell ref="M497:O497"/>
    <mergeCell ref="P503:P507"/>
    <mergeCell ref="M507:O507"/>
    <mergeCell ref="L503:L507"/>
    <mergeCell ref="H508:H512"/>
    <mergeCell ref="I508:I512"/>
    <mergeCell ref="J508:J512"/>
    <mergeCell ref="Y502:AA502"/>
    <mergeCell ref="E503:E507"/>
    <mergeCell ref="F503:F507"/>
    <mergeCell ref="C478:C482"/>
    <mergeCell ref="D478:D482"/>
    <mergeCell ref="A483:A487"/>
    <mergeCell ref="B483:B487"/>
    <mergeCell ref="A423:A427"/>
    <mergeCell ref="P428:P432"/>
    <mergeCell ref="M432:O432"/>
    <mergeCell ref="B413:B417"/>
    <mergeCell ref="Y507:AA507"/>
    <mergeCell ref="A508:A512"/>
    <mergeCell ref="B508:B512"/>
    <mergeCell ref="C508:C512"/>
    <mergeCell ref="D508:D512"/>
    <mergeCell ref="E508:E512"/>
    <mergeCell ref="F508:F512"/>
    <mergeCell ref="L498:L502"/>
    <mergeCell ref="Y512:AA512"/>
    <mergeCell ref="A488:A492"/>
    <mergeCell ref="B488:B492"/>
    <mergeCell ref="C488:C492"/>
    <mergeCell ref="D488:D492"/>
    <mergeCell ref="E488:E492"/>
    <mergeCell ref="F488:F492"/>
    <mergeCell ref="L488:L492"/>
    <mergeCell ref="P488:P492"/>
    <mergeCell ref="M492:O492"/>
    <mergeCell ref="Y492:AA492"/>
    <mergeCell ref="K488:K492"/>
    <mergeCell ref="A493:A497"/>
    <mergeCell ref="Y497:AA497"/>
    <mergeCell ref="P458:P462"/>
    <mergeCell ref="M462:O462"/>
    <mergeCell ref="D408:D412"/>
    <mergeCell ref="E408:E412"/>
    <mergeCell ref="D498:D502"/>
    <mergeCell ref="E498:E502"/>
    <mergeCell ref="F498:F502"/>
    <mergeCell ref="G498:G502"/>
    <mergeCell ref="H498:H502"/>
    <mergeCell ref="I498:I502"/>
    <mergeCell ref="J498:J502"/>
    <mergeCell ref="K498:K502"/>
    <mergeCell ref="M502:O502"/>
    <mergeCell ref="H488:H492"/>
    <mergeCell ref="I488:I492"/>
    <mergeCell ref="J488:J492"/>
    <mergeCell ref="P413:P417"/>
    <mergeCell ref="M417:O417"/>
    <mergeCell ref="P423:P427"/>
    <mergeCell ref="J493:J497"/>
    <mergeCell ref="P463:P467"/>
    <mergeCell ref="M467:O467"/>
    <mergeCell ref="G408:G412"/>
    <mergeCell ref="A503:A507"/>
    <mergeCell ref="A513:A517"/>
    <mergeCell ref="C493:C497"/>
    <mergeCell ref="D493:D497"/>
    <mergeCell ref="E493:E497"/>
    <mergeCell ref="F493:F497"/>
    <mergeCell ref="G493:G497"/>
    <mergeCell ref="A523:A527"/>
    <mergeCell ref="B523:B527"/>
    <mergeCell ref="C523:C527"/>
    <mergeCell ref="H493:H497"/>
    <mergeCell ref="I493:I497"/>
    <mergeCell ref="A518:A522"/>
    <mergeCell ref="B518:B522"/>
    <mergeCell ref="G518:G522"/>
    <mergeCell ref="H518:H522"/>
    <mergeCell ref="B513:B517"/>
    <mergeCell ref="C513:C517"/>
    <mergeCell ref="D513:D517"/>
    <mergeCell ref="E513:E517"/>
    <mergeCell ref="F513:F517"/>
    <mergeCell ref="G513:G517"/>
    <mergeCell ref="H513:H517"/>
    <mergeCell ref="I513:I517"/>
    <mergeCell ref="G508:G512"/>
    <mergeCell ref="D518:D522"/>
    <mergeCell ref="E518:E522"/>
    <mergeCell ref="F518:F522"/>
    <mergeCell ref="G503:G507"/>
    <mergeCell ref="H503:H507"/>
    <mergeCell ref="I503:I507"/>
    <mergeCell ref="D503:D507"/>
    <mergeCell ref="B253:B257"/>
    <mergeCell ref="G248:G252"/>
    <mergeCell ref="B203:B207"/>
    <mergeCell ref="F203:F207"/>
    <mergeCell ref="G203:G207"/>
    <mergeCell ref="H203:H207"/>
    <mergeCell ref="I203:I207"/>
    <mergeCell ref="D213:D217"/>
    <mergeCell ref="E213:E217"/>
    <mergeCell ref="F213:F217"/>
    <mergeCell ref="H228:H232"/>
    <mergeCell ref="I228:I232"/>
    <mergeCell ref="C228:C232"/>
    <mergeCell ref="D228:D232"/>
    <mergeCell ref="E228:E232"/>
    <mergeCell ref="F228:F232"/>
    <mergeCell ref="G228:G232"/>
    <mergeCell ref="H238:H242"/>
    <mergeCell ref="G213:G217"/>
    <mergeCell ref="H213:H217"/>
    <mergeCell ref="I213:I217"/>
    <mergeCell ref="B238:B242"/>
    <mergeCell ref="C238:C242"/>
    <mergeCell ref="D238:D242"/>
    <mergeCell ref="AC1:AD1"/>
    <mergeCell ref="A7:AB7"/>
    <mergeCell ref="A158:A162"/>
    <mergeCell ref="B158:B162"/>
    <mergeCell ref="C158:C162"/>
    <mergeCell ref="D158:D162"/>
    <mergeCell ref="E158:E162"/>
    <mergeCell ref="AD78:AD81"/>
    <mergeCell ref="F258:F262"/>
    <mergeCell ref="G258:G262"/>
    <mergeCell ref="H258:H262"/>
    <mergeCell ref="I258:I262"/>
    <mergeCell ref="J258:J262"/>
    <mergeCell ref="K258:K262"/>
    <mergeCell ref="L258:L262"/>
    <mergeCell ref="P258:P262"/>
    <mergeCell ref="M262:O262"/>
    <mergeCell ref="Y262:AA262"/>
    <mergeCell ref="B128:B132"/>
    <mergeCell ref="C128:C132"/>
    <mergeCell ref="D128:D132"/>
    <mergeCell ref="E128:E132"/>
    <mergeCell ref="F128:F132"/>
    <mergeCell ref="G128:G132"/>
    <mergeCell ref="H128:H132"/>
    <mergeCell ref="H143:H147"/>
    <mergeCell ref="I143:I147"/>
    <mergeCell ref="A203:A207"/>
    <mergeCell ref="C143:C147"/>
    <mergeCell ref="D143:D147"/>
    <mergeCell ref="J158:J162"/>
    <mergeCell ref="B148:B152"/>
    <mergeCell ref="A303:A307"/>
    <mergeCell ref="B268:B272"/>
    <mergeCell ref="C268:C272"/>
    <mergeCell ref="B248:B252"/>
    <mergeCell ref="C248:C252"/>
    <mergeCell ref="D248:D252"/>
    <mergeCell ref="E168:E172"/>
    <mergeCell ref="F168:F172"/>
    <mergeCell ref="D568:D572"/>
    <mergeCell ref="E568:E572"/>
    <mergeCell ref="F568:F572"/>
    <mergeCell ref="P513:P517"/>
    <mergeCell ref="M517:O517"/>
    <mergeCell ref="B503:B507"/>
    <mergeCell ref="C503:C507"/>
    <mergeCell ref="K508:K512"/>
    <mergeCell ref="I518:I522"/>
    <mergeCell ref="H408:H412"/>
    <mergeCell ref="I408:I412"/>
    <mergeCell ref="E403:E407"/>
    <mergeCell ref="H568:H572"/>
    <mergeCell ref="C518:C522"/>
    <mergeCell ref="C173:C177"/>
    <mergeCell ref="D173:D177"/>
    <mergeCell ref="E173:E177"/>
    <mergeCell ref="F173:F177"/>
    <mergeCell ref="G173:G177"/>
    <mergeCell ref="H173:H177"/>
    <mergeCell ref="I173:I177"/>
    <mergeCell ref="I268:I272"/>
    <mergeCell ref="D268:D272"/>
    <mergeCell ref="E268:E272"/>
    <mergeCell ref="K503:K507"/>
    <mergeCell ref="B498:B502"/>
    <mergeCell ref="C498:C502"/>
    <mergeCell ref="P453:P457"/>
    <mergeCell ref="M457:O457"/>
    <mergeCell ref="Y457:AA457"/>
    <mergeCell ref="J453:J457"/>
    <mergeCell ref="K453:K457"/>
    <mergeCell ref="K513:K517"/>
    <mergeCell ref="L513:L517"/>
    <mergeCell ref="K523:K527"/>
    <mergeCell ref="L523:L527"/>
    <mergeCell ref="P523:P527"/>
    <mergeCell ref="Y527:AA527"/>
    <mergeCell ref="J538:J542"/>
    <mergeCell ref="P538:P542"/>
    <mergeCell ref="J273:J277"/>
    <mergeCell ref="K278:K282"/>
    <mergeCell ref="L273:L277"/>
    <mergeCell ref="D523:D527"/>
    <mergeCell ref="E523:E527"/>
    <mergeCell ref="F523:F527"/>
    <mergeCell ref="G523:G527"/>
    <mergeCell ref="H523:H527"/>
    <mergeCell ref="I523:I527"/>
    <mergeCell ref="B493:B497"/>
    <mergeCell ref="D483:D487"/>
    <mergeCell ref="E483:E487"/>
    <mergeCell ref="F483:F487"/>
    <mergeCell ref="G483:G487"/>
    <mergeCell ref="K458:K462"/>
    <mergeCell ref="L458:L462"/>
    <mergeCell ref="AD458:AD460"/>
    <mergeCell ref="AD473:AD475"/>
    <mergeCell ref="A638:A642"/>
    <mergeCell ref="B638:B642"/>
    <mergeCell ref="C638:C642"/>
    <mergeCell ref="D638:D642"/>
    <mergeCell ref="E638:E642"/>
    <mergeCell ref="F638:F642"/>
    <mergeCell ref="G638:G642"/>
    <mergeCell ref="H638:H642"/>
    <mergeCell ref="I638:I642"/>
    <mergeCell ref="J638:J642"/>
    <mergeCell ref="K638:K642"/>
    <mergeCell ref="L638:L642"/>
    <mergeCell ref="P638:P642"/>
    <mergeCell ref="M642:O642"/>
    <mergeCell ref="Y642:AA642"/>
    <mergeCell ref="A628:A632"/>
    <mergeCell ref="B628:B632"/>
    <mergeCell ref="C628:C632"/>
    <mergeCell ref="D628:D632"/>
    <mergeCell ref="E628:E632"/>
    <mergeCell ref="F628:F632"/>
    <mergeCell ref="G628:G632"/>
    <mergeCell ref="H628:H632"/>
    <mergeCell ref="I628:I632"/>
    <mergeCell ref="J628:J632"/>
    <mergeCell ref="K628:K632"/>
    <mergeCell ref="L628:L632"/>
    <mergeCell ref="P628:P632"/>
    <mergeCell ref="P498:P502"/>
    <mergeCell ref="A498:A502"/>
    <mergeCell ref="J173:J177"/>
    <mergeCell ref="K173:K177"/>
    <mergeCell ref="L173:L177"/>
    <mergeCell ref="P173:P177"/>
    <mergeCell ref="M177:O177"/>
    <mergeCell ref="Y177:AA177"/>
    <mergeCell ref="J268:J272"/>
    <mergeCell ref="Y452:AA452"/>
    <mergeCell ref="G298:G302"/>
    <mergeCell ref="H298:H302"/>
    <mergeCell ref="Y432:AA432"/>
    <mergeCell ref="D413:D417"/>
    <mergeCell ref="Y217:AA217"/>
    <mergeCell ref="M202:O202"/>
    <mergeCell ref="Y202:AA202"/>
    <mergeCell ref="C203:C207"/>
    <mergeCell ref="D203:D207"/>
    <mergeCell ref="E203:E207"/>
    <mergeCell ref="Y302:AA302"/>
    <mergeCell ref="M272:O272"/>
    <mergeCell ref="I298:I302"/>
    <mergeCell ref="J298:J302"/>
    <mergeCell ref="K298:K302"/>
    <mergeCell ref="L298:L302"/>
    <mergeCell ref="P298:P302"/>
    <mergeCell ref="Y212:AA212"/>
    <mergeCell ref="E198:E202"/>
    <mergeCell ref="F198:F202"/>
    <mergeCell ref="G198:G202"/>
    <mergeCell ref="H198:H202"/>
    <mergeCell ref="I198:I202"/>
    <mergeCell ref="J198:J202"/>
    <mergeCell ref="P563:P567"/>
    <mergeCell ref="M567:O567"/>
    <mergeCell ref="Y567:AA567"/>
    <mergeCell ref="K563:K567"/>
    <mergeCell ref="L563:L567"/>
    <mergeCell ref="M527:O527"/>
    <mergeCell ref="J503:J507"/>
    <mergeCell ref="K518:K522"/>
    <mergeCell ref="L518:L522"/>
    <mergeCell ref="J518:J522"/>
    <mergeCell ref="J513:J517"/>
    <mergeCell ref="J563:J567"/>
    <mergeCell ref="P543:P547"/>
    <mergeCell ref="L533:L537"/>
    <mergeCell ref="P518:P522"/>
    <mergeCell ref="M522:O522"/>
    <mergeCell ref="J568:J572"/>
    <mergeCell ref="K568:K572"/>
    <mergeCell ref="L568:L572"/>
    <mergeCell ref="P568:P572"/>
    <mergeCell ref="M572:O572"/>
    <mergeCell ref="Y572:AA572"/>
    <mergeCell ref="Y547:AA547"/>
    <mergeCell ref="P533:P537"/>
    <mergeCell ref="Y537:AA537"/>
    <mergeCell ref="P558:P562"/>
    <mergeCell ref="Y562:AA562"/>
    <mergeCell ref="P553:P557"/>
    <mergeCell ref="J523:J527"/>
    <mergeCell ref="M557:O557"/>
    <mergeCell ref="Y557:AA557"/>
    <mergeCell ref="Y522:AA522"/>
    <mergeCell ref="G573:G577"/>
    <mergeCell ref="H573:H577"/>
    <mergeCell ref="I573:I577"/>
    <mergeCell ref="K633:K637"/>
    <mergeCell ref="P633:P637"/>
    <mergeCell ref="M637:O637"/>
    <mergeCell ref="Y637:AA637"/>
    <mergeCell ref="Y632:AA632"/>
    <mergeCell ref="H583:H587"/>
    <mergeCell ref="I583:I587"/>
    <mergeCell ref="J583:J587"/>
    <mergeCell ref="K583:K587"/>
    <mergeCell ref="L583:L587"/>
    <mergeCell ref="I633:I637"/>
    <mergeCell ref="L633:L637"/>
    <mergeCell ref="M632:O632"/>
    <mergeCell ref="M627:O627"/>
    <mergeCell ref="L593:L597"/>
    <mergeCell ref="P593:P597"/>
    <mergeCell ref="K618:K622"/>
    <mergeCell ref="L618:L622"/>
    <mergeCell ref="P618:P622"/>
    <mergeCell ref="B583:B587"/>
    <mergeCell ref="C583:C587"/>
    <mergeCell ref="D583:D587"/>
    <mergeCell ref="E583:E587"/>
    <mergeCell ref="F583:F587"/>
    <mergeCell ref="G583:G587"/>
    <mergeCell ref="P658:P662"/>
    <mergeCell ref="C663:C667"/>
    <mergeCell ref="D663:D667"/>
    <mergeCell ref="B623:L627"/>
    <mergeCell ref="E663:E667"/>
    <mergeCell ref="F663:F667"/>
    <mergeCell ref="G663:G667"/>
    <mergeCell ref="H663:H667"/>
    <mergeCell ref="I663:I667"/>
    <mergeCell ref="J663:J667"/>
    <mergeCell ref="L643:L647"/>
    <mergeCell ref="P643:P647"/>
    <mergeCell ref="M647:O647"/>
    <mergeCell ref="D633:D637"/>
    <mergeCell ref="E633:E637"/>
    <mergeCell ref="F633:F637"/>
    <mergeCell ref="G633:G637"/>
    <mergeCell ref="H633:H637"/>
    <mergeCell ref="K658:K662"/>
    <mergeCell ref="F648:F652"/>
    <mergeCell ref="G648:G652"/>
    <mergeCell ref="H648:H652"/>
    <mergeCell ref="B648:B652"/>
    <mergeCell ref="C648:C652"/>
    <mergeCell ref="I648:I652"/>
    <mergeCell ref="J648:J652"/>
    <mergeCell ref="D648:D652"/>
    <mergeCell ref="AD578:AD580"/>
    <mergeCell ref="M582:O582"/>
    <mergeCell ref="Y582:AA582"/>
    <mergeCell ref="B678:B682"/>
    <mergeCell ref="C678:C682"/>
    <mergeCell ref="D678:D682"/>
    <mergeCell ref="E678:E682"/>
    <mergeCell ref="F678:F682"/>
    <mergeCell ref="G678:G682"/>
    <mergeCell ref="H678:H682"/>
    <mergeCell ref="I678:I682"/>
    <mergeCell ref="J678:J682"/>
    <mergeCell ref="K678:K682"/>
    <mergeCell ref="L678:L682"/>
    <mergeCell ref="P678:P682"/>
    <mergeCell ref="M682:O682"/>
    <mergeCell ref="Y682:AA682"/>
    <mergeCell ref="K663:K667"/>
    <mergeCell ref="L663:L667"/>
    <mergeCell ref="I598:I602"/>
    <mergeCell ref="J598:J602"/>
    <mergeCell ref="K598:K602"/>
    <mergeCell ref="L598:L602"/>
    <mergeCell ref="P598:P602"/>
    <mergeCell ref="AD598:AD600"/>
    <mergeCell ref="M602:O602"/>
    <mergeCell ref="Y602:AA602"/>
    <mergeCell ref="J593:J597"/>
    <mergeCell ref="K593:K597"/>
    <mergeCell ref="L658:L662"/>
    <mergeCell ref="P623:P627"/>
    <mergeCell ref="A578:A582"/>
    <mergeCell ref="B578:B582"/>
    <mergeCell ref="C578:C582"/>
    <mergeCell ref="D578:D582"/>
    <mergeCell ref="E578:E582"/>
    <mergeCell ref="F578:F582"/>
    <mergeCell ref="G578:G582"/>
    <mergeCell ref="H578:H582"/>
    <mergeCell ref="I578:I582"/>
    <mergeCell ref="J578:J582"/>
    <mergeCell ref="K578:K582"/>
    <mergeCell ref="L578:L582"/>
    <mergeCell ref="P578:P582"/>
    <mergeCell ref="A563:A567"/>
    <mergeCell ref="B563:B567"/>
    <mergeCell ref="C563:C567"/>
    <mergeCell ref="D563:D567"/>
    <mergeCell ref="A568:A572"/>
    <mergeCell ref="B568:B572"/>
    <mergeCell ref="C568:C572"/>
    <mergeCell ref="A573:A577"/>
    <mergeCell ref="B573:B577"/>
    <mergeCell ref="C573:C577"/>
    <mergeCell ref="G563:G567"/>
    <mergeCell ref="H563:H567"/>
    <mergeCell ref="I563:I567"/>
    <mergeCell ref="D573:D577"/>
    <mergeCell ref="E573:E577"/>
    <mergeCell ref="E563:E567"/>
    <mergeCell ref="F573:F577"/>
    <mergeCell ref="J573:J577"/>
    <mergeCell ref="I568:I572"/>
    <mergeCell ref="A428:A432"/>
    <mergeCell ref="A418:A422"/>
    <mergeCell ref="A248:A252"/>
    <mergeCell ref="A253:A257"/>
    <mergeCell ref="A258:A262"/>
    <mergeCell ref="A263:A267"/>
    <mergeCell ref="P308:P312"/>
    <mergeCell ref="M312:O312"/>
    <mergeCell ref="Y312:AA312"/>
    <mergeCell ref="B313:B317"/>
    <mergeCell ref="C313:C317"/>
    <mergeCell ref="D313:D317"/>
    <mergeCell ref="E313:E317"/>
    <mergeCell ref="F313:F317"/>
    <mergeCell ref="G313:G317"/>
    <mergeCell ref="H313:H317"/>
    <mergeCell ref="I313:I317"/>
    <mergeCell ref="J313:J317"/>
    <mergeCell ref="K313:K317"/>
    <mergeCell ref="B258:B262"/>
    <mergeCell ref="C258:C262"/>
    <mergeCell ref="D258:D262"/>
    <mergeCell ref="E258:E262"/>
    <mergeCell ref="B263:B267"/>
    <mergeCell ref="C263:C267"/>
    <mergeCell ref="D263:D267"/>
    <mergeCell ref="E263:E267"/>
    <mergeCell ref="A268:A272"/>
    <mergeCell ref="D418:D422"/>
    <mergeCell ref="B408:B412"/>
    <mergeCell ref="C408:C412"/>
    <mergeCell ref="C413:C417"/>
    <mergeCell ref="A313:A317"/>
    <mergeCell ref="P313:P317"/>
    <mergeCell ref="M317:O317"/>
    <mergeCell ref="A243:A247"/>
    <mergeCell ref="B243:B247"/>
    <mergeCell ref="C243:C247"/>
    <mergeCell ref="P213:P217"/>
    <mergeCell ref="M217:O217"/>
    <mergeCell ref="L198:L202"/>
    <mergeCell ref="P198:P202"/>
    <mergeCell ref="A233:A237"/>
    <mergeCell ref="G278:G282"/>
    <mergeCell ref="I263:I267"/>
    <mergeCell ref="J263:J267"/>
    <mergeCell ref="P228:P232"/>
    <mergeCell ref="L263:L267"/>
    <mergeCell ref="P263:P267"/>
    <mergeCell ref="M267:O267"/>
    <mergeCell ref="H208:H212"/>
    <mergeCell ref="I208:I212"/>
    <mergeCell ref="J208:J212"/>
    <mergeCell ref="K208:K212"/>
    <mergeCell ref="L208:L212"/>
    <mergeCell ref="P208:P212"/>
    <mergeCell ref="M212:O212"/>
    <mergeCell ref="A213:A217"/>
    <mergeCell ref="B213:B217"/>
    <mergeCell ref="C213:C217"/>
    <mergeCell ref="A198:A202"/>
    <mergeCell ref="B198:B202"/>
    <mergeCell ref="C198:C202"/>
    <mergeCell ref="D198:D202"/>
    <mergeCell ref="J213:J217"/>
    <mergeCell ref="K213:K217"/>
    <mergeCell ref="L213:L217"/>
    <mergeCell ref="A413:A417"/>
    <mergeCell ref="P408:P412"/>
    <mergeCell ref="B393:B397"/>
    <mergeCell ref="C393:C397"/>
    <mergeCell ref="D393:D397"/>
    <mergeCell ref="E393:E397"/>
    <mergeCell ref="A323:A327"/>
    <mergeCell ref="B323:B327"/>
    <mergeCell ref="C323:C327"/>
    <mergeCell ref="D323:D327"/>
    <mergeCell ref="E323:E327"/>
    <mergeCell ref="F323:F327"/>
    <mergeCell ref="G323:G327"/>
    <mergeCell ref="H323:H327"/>
    <mergeCell ref="I323:I327"/>
    <mergeCell ref="J323:J327"/>
    <mergeCell ref="K323:K327"/>
    <mergeCell ref="L323:L327"/>
    <mergeCell ref="P323:P327"/>
    <mergeCell ref="M327:O327"/>
    <mergeCell ref="H333:H337"/>
    <mergeCell ref="I333:I337"/>
    <mergeCell ref="J333:J337"/>
    <mergeCell ref="K333:K337"/>
    <mergeCell ref="L333:L337"/>
    <mergeCell ref="P333:P337"/>
    <mergeCell ref="M337:O337"/>
    <mergeCell ref="F343:F347"/>
    <mergeCell ref="G343:G347"/>
    <mergeCell ref="Y327:AA327"/>
    <mergeCell ref="A218:A222"/>
    <mergeCell ref="J203:J207"/>
    <mergeCell ref="K203:K207"/>
    <mergeCell ref="L203:L207"/>
    <mergeCell ref="P203:P207"/>
    <mergeCell ref="M207:O207"/>
    <mergeCell ref="Y207:AA207"/>
    <mergeCell ref="A318:A322"/>
    <mergeCell ref="B318:B322"/>
    <mergeCell ref="Y272:AA272"/>
    <mergeCell ref="H268:H272"/>
    <mergeCell ref="P233:P237"/>
    <mergeCell ref="C298:C302"/>
    <mergeCell ref="B303:B307"/>
    <mergeCell ref="C303:C307"/>
    <mergeCell ref="D303:D307"/>
    <mergeCell ref="E303:E307"/>
    <mergeCell ref="B218:B222"/>
    <mergeCell ref="J218:J222"/>
    <mergeCell ref="K218:K222"/>
    <mergeCell ref="L218:L222"/>
    <mergeCell ref="P218:P222"/>
    <mergeCell ref="M222:O222"/>
    <mergeCell ref="Y222:AA222"/>
    <mergeCell ref="A208:A212"/>
    <mergeCell ref="B208:B212"/>
    <mergeCell ref="C208:C212"/>
    <mergeCell ref="D208:D212"/>
    <mergeCell ref="E208:E212"/>
    <mergeCell ref="F208:F212"/>
    <mergeCell ref="G208:G212"/>
    <mergeCell ref="K318:K322"/>
    <mergeCell ref="L318:L322"/>
    <mergeCell ref="P318:P322"/>
    <mergeCell ref="M322:O322"/>
    <mergeCell ref="Y322:AA322"/>
    <mergeCell ref="M247:O247"/>
    <mergeCell ref="H253:H257"/>
    <mergeCell ref="Y287:AA287"/>
    <mergeCell ref="C278:C282"/>
    <mergeCell ref="H283:H287"/>
    <mergeCell ref="I283:I287"/>
    <mergeCell ref="J283:J287"/>
    <mergeCell ref="K283:K287"/>
    <mergeCell ref="C218:C222"/>
    <mergeCell ref="D218:D222"/>
    <mergeCell ref="E218:E222"/>
    <mergeCell ref="F218:F222"/>
    <mergeCell ref="G218:G222"/>
    <mergeCell ref="H218:H222"/>
    <mergeCell ref="I218:I222"/>
    <mergeCell ref="L313:L317"/>
    <mergeCell ref="F268:F272"/>
    <mergeCell ref="G268:G272"/>
    <mergeCell ref="E248:E252"/>
    <mergeCell ref="E253:E257"/>
    <mergeCell ref="F253:F257"/>
    <mergeCell ref="G253:G257"/>
    <mergeCell ref="I293:I297"/>
    <mergeCell ref="F273:F277"/>
    <mergeCell ref="I273:I277"/>
    <mergeCell ref="L228:L232"/>
    <mergeCell ref="A328:A332"/>
    <mergeCell ref="B328:B332"/>
    <mergeCell ref="C328:C332"/>
    <mergeCell ref="D328:D332"/>
    <mergeCell ref="E328:E332"/>
    <mergeCell ref="F328:F332"/>
    <mergeCell ref="G328:G332"/>
    <mergeCell ref="H328:H332"/>
    <mergeCell ref="I328:I332"/>
    <mergeCell ref="J328:J332"/>
    <mergeCell ref="K328:K332"/>
    <mergeCell ref="L328:L332"/>
    <mergeCell ref="P328:P332"/>
    <mergeCell ref="M332:O332"/>
    <mergeCell ref="Y332:AA332"/>
    <mergeCell ref="A333:A337"/>
    <mergeCell ref="B333:B337"/>
    <mergeCell ref="C333:C337"/>
    <mergeCell ref="D333:D337"/>
    <mergeCell ref="E333:E337"/>
    <mergeCell ref="F333:F337"/>
    <mergeCell ref="G333:G337"/>
    <mergeCell ref="Y337:AA337"/>
    <mergeCell ref="A353:A357"/>
    <mergeCell ref="B353:B357"/>
    <mergeCell ref="C353:C357"/>
    <mergeCell ref="D353:D357"/>
    <mergeCell ref="E353:E357"/>
    <mergeCell ref="F353:F357"/>
    <mergeCell ref="G353:G357"/>
    <mergeCell ref="H353:H357"/>
    <mergeCell ref="I353:I357"/>
    <mergeCell ref="J353:J357"/>
    <mergeCell ref="K353:K357"/>
    <mergeCell ref="L353:L357"/>
    <mergeCell ref="P353:P357"/>
    <mergeCell ref="M357:O357"/>
    <mergeCell ref="Y357:AA357"/>
    <mergeCell ref="A338:A342"/>
    <mergeCell ref="B338:B342"/>
    <mergeCell ref="C338:C342"/>
    <mergeCell ref="D338:D342"/>
    <mergeCell ref="E338:E342"/>
    <mergeCell ref="F338:F342"/>
    <mergeCell ref="G338:G342"/>
    <mergeCell ref="H338:H342"/>
    <mergeCell ref="I338:I342"/>
    <mergeCell ref="J338:J342"/>
    <mergeCell ref="K338:K342"/>
    <mergeCell ref="L338:L342"/>
    <mergeCell ref="P338:P342"/>
    <mergeCell ref="M342:O342"/>
    <mergeCell ref="Y342:AA342"/>
    <mergeCell ref="A343:A347"/>
    <mergeCell ref="B343:B347"/>
    <mergeCell ref="A348:A352"/>
    <mergeCell ref="B348:B352"/>
    <mergeCell ref="C348:C352"/>
    <mergeCell ref="D348:D352"/>
    <mergeCell ref="E348:E352"/>
    <mergeCell ref="F348:F352"/>
    <mergeCell ref="G348:G352"/>
    <mergeCell ref="H348:H352"/>
    <mergeCell ref="I348:I352"/>
    <mergeCell ref="J348:J352"/>
    <mergeCell ref="K348:K352"/>
    <mergeCell ref="L348:L352"/>
    <mergeCell ref="P348:P352"/>
    <mergeCell ref="M352:O352"/>
    <mergeCell ref="Y352:AA352"/>
    <mergeCell ref="C343:C347"/>
    <mergeCell ref="D343:D347"/>
    <mergeCell ref="E343:E347"/>
    <mergeCell ref="P343:P347"/>
    <mergeCell ref="M347:O347"/>
    <mergeCell ref="Y347:AA347"/>
  </mergeCells>
  <pageMargins left="0.78740157480314965" right="0.39370078740157483" top="0.39370078740157483" bottom="0.39370078740157483" header="0" footer="0"/>
  <pageSetup paperSize="9" scale="44" fitToHeight="0" orientation="landscape" r:id="rId1"/>
  <rowBreaks count="10" manualBreakCount="10">
    <brk id="72" max="29" man="1"/>
    <brk id="137" max="29" man="1"/>
    <brk id="202" max="29" man="1"/>
    <brk id="267" max="29" man="1"/>
    <brk id="332" max="29" man="1"/>
    <brk id="392" max="29" man="1"/>
    <brk id="442" max="29" man="1"/>
    <brk id="502" max="29" man="1"/>
    <brk id="562" max="29" man="1"/>
    <brk id="622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</cp:lastModifiedBy>
  <cp:lastPrinted>2025-07-28T06:08:40Z</cp:lastPrinted>
  <dcterms:created xsi:type="dcterms:W3CDTF">1996-10-08T23:32:33Z</dcterms:created>
  <dcterms:modified xsi:type="dcterms:W3CDTF">2025-09-29T06:04:31Z</dcterms:modified>
</cp:coreProperties>
</file>