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SERVER\alldocs\СНЕЖАНА\от ИГОРЯ\проекты решений на сесию 2025 года\проект на сессию 25-09-2025\ПОСЛЕ СЕССИИ  - в печать\5 - Проект\"/>
    </mc:Choice>
  </mc:AlternateContent>
  <bookViews>
    <workbookView xWindow="0" yWindow="0" windowWidth="28800" windowHeight="11805" tabRatio="793" firstSheet="3" activeTab="3"/>
  </bookViews>
  <sheets>
    <sheet name="СВОД к прогнозу2016,2017,2018" sheetId="12" state="hidden" r:id="rId1"/>
    <sheet name="ПРОГНОЗ 2015 ожид" sheetId="13" state="hidden" r:id="rId2"/>
    <sheet name="СВОД к прогнозу 2015 ожид" sheetId="14" state="hidden" r:id="rId3"/>
    <sheet name="Лист1" sheetId="15" r:id="rId4"/>
  </sheets>
  <definedNames>
    <definedName name="_xlnm.Print_Titles" localSheetId="3">Лист1!$A:$B,Лист1!$26:$29</definedName>
    <definedName name="_xlnm.Print_Titles" localSheetId="1">'ПРОГНОЗ 2015 ожид'!$A:$A,'ПРОГНОЗ 2015 ожид'!$11:$14</definedName>
    <definedName name="_xlnm.Print_Area" localSheetId="1">'ПРОГНОЗ 2015 ожид'!$A$1:$AA$57</definedName>
    <definedName name="_xlnm.Print_Area" localSheetId="2">'СВОД к прогнозу 2015 ожид'!$A$1:$E$23</definedName>
    <definedName name="_xlnm.Print_Area" localSheetId="0">'СВОД к прогнозу2016,2017,2018'!$A$1:$H$31</definedName>
  </definedNames>
  <calcPr calcId="152511"/>
</workbook>
</file>

<file path=xl/calcChain.xml><?xml version="1.0" encoding="utf-8"?>
<calcChain xmlns="http://schemas.openxmlformats.org/spreadsheetml/2006/main">
  <c r="J53" i="15" l="1"/>
  <c r="H32" i="15"/>
  <c r="K32" i="15"/>
  <c r="M32" i="15"/>
  <c r="O32" i="15"/>
  <c r="X32" i="15"/>
  <c r="Y32" i="15"/>
  <c r="H33" i="15"/>
  <c r="I33" i="15"/>
  <c r="K33" i="15"/>
  <c r="M33" i="15"/>
  <c r="O33" i="15"/>
  <c r="T33" i="15"/>
  <c r="U33" i="15"/>
  <c r="X33" i="15"/>
  <c r="Y33" i="15"/>
  <c r="G33" i="15"/>
  <c r="H52" i="15"/>
  <c r="I52" i="15"/>
  <c r="J52" i="15"/>
  <c r="K52" i="15"/>
  <c r="M52" i="15"/>
  <c r="O52" i="15"/>
  <c r="T52" i="15"/>
  <c r="X52" i="15"/>
  <c r="Y52" i="15"/>
  <c r="G52" i="15"/>
  <c r="V53" i="15"/>
  <c r="V52" i="15" s="1"/>
  <c r="W53" i="15"/>
  <c r="W54" i="15"/>
  <c r="Z54" i="15" s="1"/>
  <c r="Q53" i="15"/>
  <c r="Q52" i="15" s="1"/>
  <c r="S53" i="15"/>
  <c r="S52" i="15" s="1"/>
  <c r="R53" i="15"/>
  <c r="R52" i="15" s="1"/>
  <c r="L53" i="15"/>
  <c r="P53" i="15"/>
  <c r="P52" i="15" s="1"/>
  <c r="U53" i="15"/>
  <c r="U52" i="15" s="1"/>
  <c r="N53" i="15"/>
  <c r="N52" i="15" s="1"/>
  <c r="N50" i="15"/>
  <c r="N32" i="15" s="1"/>
  <c r="N51" i="15"/>
  <c r="N33" i="15" s="1"/>
  <c r="W51" i="15"/>
  <c r="W50" i="15"/>
  <c r="J50" i="15"/>
  <c r="J32" i="15" s="1"/>
  <c r="J51" i="15"/>
  <c r="J33" i="15" s="1"/>
  <c r="U50" i="15"/>
  <c r="U32" i="15" s="1"/>
  <c r="V48" i="15"/>
  <c r="V33" i="15" s="1"/>
  <c r="V47" i="15"/>
  <c r="V32" i="15" s="1"/>
  <c r="W47" i="15"/>
  <c r="W32" i="15" s="1"/>
  <c r="W48" i="15"/>
  <c r="W33" i="15" s="1"/>
  <c r="Q47" i="15"/>
  <c r="Q32" i="15" s="1"/>
  <c r="Q48" i="15"/>
  <c r="Q33" i="15" s="1"/>
  <c r="S47" i="15"/>
  <c r="S48" i="15"/>
  <c r="S33" i="15" s="1"/>
  <c r="R47" i="15"/>
  <c r="R32" i="15" s="1"/>
  <c r="R48" i="15"/>
  <c r="R33" i="15" s="1"/>
  <c r="L47" i="15"/>
  <c r="L48" i="15"/>
  <c r="L33" i="15" s="1"/>
  <c r="P47" i="15"/>
  <c r="P32" i="15" s="1"/>
  <c r="P48" i="15"/>
  <c r="P33" i="15" s="1"/>
  <c r="L32" i="15" l="1"/>
  <c r="S32" i="15"/>
  <c r="Z53" i="15"/>
  <c r="W52" i="15"/>
  <c r="L52" i="15"/>
  <c r="G38" i="15"/>
  <c r="G32" i="15" s="1"/>
  <c r="I44" i="15"/>
  <c r="I32" i="15" s="1"/>
  <c r="Z52" i="15" l="1"/>
  <c r="C52" i="15"/>
  <c r="E34" i="15"/>
  <c r="C34" i="15" s="1"/>
  <c r="T34" i="15"/>
  <c r="Z34" i="15"/>
  <c r="Z35" i="15"/>
  <c r="C36" i="15"/>
  <c r="T36" i="15"/>
  <c r="Z36" i="15"/>
  <c r="E32" i="15" l="1"/>
  <c r="Z32" i="15" s="1"/>
  <c r="E33" i="15"/>
  <c r="Z33" i="15" s="1"/>
  <c r="N49" i="15" l="1"/>
  <c r="N31" i="15" s="1"/>
  <c r="Z50" i="15"/>
  <c r="W49" i="15" l="1"/>
  <c r="U49" i="15"/>
  <c r="U31" i="15" s="1"/>
  <c r="J49" i="15"/>
  <c r="M46" i="15"/>
  <c r="P46" i="15"/>
  <c r="P31" i="15" s="1"/>
  <c r="Q46" i="15"/>
  <c r="Q31" i="15" s="1"/>
  <c r="R46" i="15"/>
  <c r="R31" i="15" s="1"/>
  <c r="S46" i="15"/>
  <c r="S31" i="15" s="1"/>
  <c r="V46" i="15"/>
  <c r="V31" i="15" s="1"/>
  <c r="W46" i="15"/>
  <c r="L46" i="15"/>
  <c r="T47" i="15"/>
  <c r="T32" i="15" s="1"/>
  <c r="T46" i="15" l="1"/>
  <c r="Z49" i="15"/>
  <c r="Z38" i="15"/>
  <c r="Z39" i="15"/>
  <c r="Z41" i="15"/>
  <c r="Z42" i="15"/>
  <c r="Z44" i="15"/>
  <c r="Z45" i="15"/>
  <c r="Z46" i="15"/>
  <c r="Z47" i="15"/>
  <c r="AA32" i="15" s="1"/>
  <c r="Z48" i="15"/>
  <c r="Z51" i="15"/>
  <c r="X43" i="15"/>
  <c r="X31" i="15" s="1"/>
  <c r="Y43" i="15"/>
  <c r="Y31" i="15" s="1"/>
  <c r="J43" i="15"/>
  <c r="J31" i="15" s="1"/>
  <c r="K43" i="15"/>
  <c r="K31" i="15" s="1"/>
  <c r="L43" i="15"/>
  <c r="L31" i="15" s="1"/>
  <c r="M43" i="15"/>
  <c r="M31" i="15" s="1"/>
  <c r="O43" i="15"/>
  <c r="O31" i="15" s="1"/>
  <c r="W43" i="15"/>
  <c r="W31" i="15" s="1"/>
  <c r="I43" i="15"/>
  <c r="I31" i="15" s="1"/>
  <c r="H40" i="15"/>
  <c r="G37" i="15"/>
  <c r="G31" i="15" s="1"/>
  <c r="E31" i="15"/>
  <c r="Z40" i="15" l="1"/>
  <c r="H31" i="15"/>
  <c r="Z31" i="15" s="1"/>
  <c r="AA33" i="15"/>
  <c r="Z37" i="15"/>
  <c r="AA31" i="15" s="1"/>
  <c r="Z43" i="15"/>
  <c r="AB32" i="15" l="1"/>
  <c r="AB33" i="15"/>
  <c r="T37" i="15" l="1"/>
  <c r="T40" i="15"/>
  <c r="T49" i="15"/>
  <c r="C37" i="15"/>
  <c r="C40" i="15"/>
  <c r="C46" i="15"/>
  <c r="F31" i="15"/>
  <c r="E30" i="15"/>
  <c r="F30" i="15"/>
  <c r="G30" i="15"/>
  <c r="H30" i="15"/>
  <c r="I30" i="15"/>
  <c r="J30" i="15"/>
  <c r="K30" i="15"/>
  <c r="L30" i="15"/>
  <c r="O30" i="15"/>
  <c r="P30" i="15"/>
  <c r="Q30" i="15"/>
  <c r="R30" i="15"/>
  <c r="S30" i="15"/>
  <c r="U30" i="15"/>
  <c r="W30" i="15"/>
  <c r="X30" i="15"/>
  <c r="Y30" i="15"/>
  <c r="C49" i="15"/>
  <c r="N30" i="15"/>
  <c r="C43" i="15"/>
  <c r="L47" i="13"/>
  <c r="S47" i="13"/>
  <c r="T47" i="13"/>
  <c r="U47" i="13"/>
  <c r="AA47" i="13"/>
  <c r="K47" i="13"/>
  <c r="Z47" i="13"/>
  <c r="Z15" i="13" s="1"/>
  <c r="AA16" i="13"/>
  <c r="Z16" i="13"/>
  <c r="D16" i="13"/>
  <c r="E16" i="13"/>
  <c r="G16" i="13"/>
  <c r="H16" i="13"/>
  <c r="I16" i="13"/>
  <c r="J16" i="13"/>
  <c r="L16" i="13"/>
  <c r="N16" i="13"/>
  <c r="O16" i="13"/>
  <c r="P16" i="13"/>
  <c r="Q16" i="13"/>
  <c r="R16" i="13"/>
  <c r="S16" i="13"/>
  <c r="T16" i="13"/>
  <c r="U16" i="13"/>
  <c r="M16" i="13"/>
  <c r="K16" i="13"/>
  <c r="AA50" i="13"/>
  <c r="AA17" i="13" s="1"/>
  <c r="Z50" i="13"/>
  <c r="Z17" i="13" s="1"/>
  <c r="D21" i="13"/>
  <c r="D17" i="13" s="1"/>
  <c r="E21" i="13"/>
  <c r="E17" i="13" s="1"/>
  <c r="G26" i="13"/>
  <c r="G17" i="13" s="1"/>
  <c r="H32" i="13"/>
  <c r="H17" i="13" s="1"/>
  <c r="I38" i="13"/>
  <c r="I17" i="13" s="1"/>
  <c r="J38" i="13"/>
  <c r="J17" i="13" s="1"/>
  <c r="L44" i="13"/>
  <c r="L50" i="13"/>
  <c r="L38" i="13"/>
  <c r="N38" i="13"/>
  <c r="N17" i="13" s="1"/>
  <c r="O44" i="13"/>
  <c r="O17" i="13" s="1"/>
  <c r="P44" i="13"/>
  <c r="P17" i="13" s="1"/>
  <c r="Q44" i="13"/>
  <c r="Q17" i="13" s="1"/>
  <c r="R44" i="13"/>
  <c r="R17" i="13" s="1"/>
  <c r="S50" i="13"/>
  <c r="S17" i="13" s="1"/>
  <c r="T50" i="13"/>
  <c r="T17" i="13" s="1"/>
  <c r="U50" i="13"/>
  <c r="U17" i="13" s="1"/>
  <c r="M38" i="13"/>
  <c r="M44" i="13"/>
  <c r="K38" i="13"/>
  <c r="K50" i="13"/>
  <c r="AA18" i="13"/>
  <c r="Z18" i="13"/>
  <c r="D18" i="13"/>
  <c r="E18" i="13"/>
  <c r="G18" i="13"/>
  <c r="H18" i="13"/>
  <c r="I18" i="13"/>
  <c r="J18" i="13"/>
  <c r="L18" i="13"/>
  <c r="N18" i="13"/>
  <c r="O18" i="13"/>
  <c r="P18" i="13"/>
  <c r="Q18" i="13"/>
  <c r="R18" i="13"/>
  <c r="S18" i="13"/>
  <c r="T18" i="13"/>
  <c r="U18" i="13"/>
  <c r="M18" i="13"/>
  <c r="K18" i="13"/>
  <c r="D19" i="13"/>
  <c r="D15" i="13"/>
  <c r="E19" i="13"/>
  <c r="E15" i="13" s="1"/>
  <c r="G23" i="13"/>
  <c r="G15" i="13" s="1"/>
  <c r="H29" i="13"/>
  <c r="H15" i="13" s="1"/>
  <c r="I15" i="13"/>
  <c r="J15" i="13"/>
  <c r="K35" i="13"/>
  <c r="L35" i="13"/>
  <c r="L15" i="13"/>
  <c r="AA15" i="13"/>
  <c r="N15" i="13"/>
  <c r="O41" i="13"/>
  <c r="O15" i="13" s="1"/>
  <c r="P41" i="13"/>
  <c r="P15" i="13" s="1"/>
  <c r="Q41" i="13"/>
  <c r="Q15" i="13" s="1"/>
  <c r="R41" i="13"/>
  <c r="R15" i="13" s="1"/>
  <c r="T15" i="13"/>
  <c r="U15" i="13"/>
  <c r="M35" i="13"/>
  <c r="M41" i="13"/>
  <c r="M15" i="13" s="1"/>
  <c r="C22" i="13"/>
  <c r="D7" i="14" s="1"/>
  <c r="C7" i="14" s="1"/>
  <c r="C27" i="13"/>
  <c r="D9" i="14" s="1"/>
  <c r="E9" i="14"/>
  <c r="C33" i="13"/>
  <c r="D11" i="14" s="1"/>
  <c r="E11" i="14"/>
  <c r="C39" i="13"/>
  <c r="D13" i="14" s="1"/>
  <c r="E13" i="14"/>
  <c r="C45" i="13"/>
  <c r="D15" i="14" s="1"/>
  <c r="E15" i="14"/>
  <c r="C51" i="13"/>
  <c r="D17" i="14" s="1"/>
  <c r="C52" i="13"/>
  <c r="E17" i="14" s="1"/>
  <c r="E22" i="12"/>
  <c r="C48" i="13"/>
  <c r="D16" i="14" s="1"/>
  <c r="C49" i="13"/>
  <c r="C30" i="13"/>
  <c r="D10" i="14" s="1"/>
  <c r="C31" i="13"/>
  <c r="C32" i="13"/>
  <c r="F21" i="13"/>
  <c r="C20" i="13"/>
  <c r="D6" i="14" s="1"/>
  <c r="C6" i="14" s="1"/>
  <c r="C24" i="13"/>
  <c r="D8" i="14" s="1"/>
  <c r="C25" i="13"/>
  <c r="E8" i="14" s="1"/>
  <c r="E4" i="14" s="1"/>
  <c r="C23" i="13"/>
  <c r="C42" i="13"/>
  <c r="D14" i="14" s="1"/>
  <c r="C43" i="13"/>
  <c r="E14" i="14" s="1"/>
  <c r="D19" i="12"/>
  <c r="D17" i="12"/>
  <c r="D18" i="12"/>
  <c r="C36" i="13"/>
  <c r="D12" i="14" s="1"/>
  <c r="C37" i="13"/>
  <c r="D14" i="12"/>
  <c r="E14" i="12"/>
  <c r="C14" i="12" s="1"/>
  <c r="G13" i="12" s="1"/>
  <c r="D8" i="12"/>
  <c r="C8" i="12" s="1"/>
  <c r="D11" i="12"/>
  <c r="E17" i="12"/>
  <c r="C17" i="12" s="1"/>
  <c r="G16" i="12" s="1"/>
  <c r="D20" i="12"/>
  <c r="E20" i="12"/>
  <c r="D23" i="12"/>
  <c r="E23" i="12"/>
  <c r="D9" i="12"/>
  <c r="C9" i="12" s="1"/>
  <c r="D12" i="12"/>
  <c r="C12" i="12" s="1"/>
  <c r="H10" i="12" s="1"/>
  <c r="D15" i="12"/>
  <c r="E15" i="12"/>
  <c r="E18" i="12"/>
  <c r="C18" i="12" s="1"/>
  <c r="H16" i="12" s="1"/>
  <c r="E21" i="12"/>
  <c r="E24" i="12"/>
  <c r="D7" i="12"/>
  <c r="C7" i="12" s="1"/>
  <c r="D10" i="12"/>
  <c r="D13" i="12"/>
  <c r="C13" i="12" s="1"/>
  <c r="F13" i="12" s="1"/>
  <c r="E13" i="12"/>
  <c r="E16" i="12"/>
  <c r="E19" i="12"/>
  <c r="C19" i="12" s="1"/>
  <c r="F19" i="12" s="1"/>
  <c r="D22" i="12"/>
  <c r="E10" i="14"/>
  <c r="E12" i="14"/>
  <c r="E16" i="14"/>
  <c r="C15" i="12"/>
  <c r="H13" i="12" s="1"/>
  <c r="E10" i="12"/>
  <c r="D24" i="12"/>
  <c r="C24" i="12" s="1"/>
  <c r="H22" i="12" s="1"/>
  <c r="D21" i="12"/>
  <c r="E12" i="12"/>
  <c r="E11" i="12"/>
  <c r="C11" i="12" s="1"/>
  <c r="G10" i="12" s="1"/>
  <c r="C23" i="12"/>
  <c r="G22" i="12" s="1"/>
  <c r="D16" i="12"/>
  <c r="C16" i="12"/>
  <c r="F16" i="12" s="1"/>
  <c r="T31" i="15" l="1"/>
  <c r="C30" i="15"/>
  <c r="C16" i="14"/>
  <c r="C20" i="12"/>
  <c r="G19" i="12" s="1"/>
  <c r="C15" i="14"/>
  <c r="M17" i="13"/>
  <c r="C17" i="13" s="1"/>
  <c r="C47" i="13"/>
  <c r="K15" i="13"/>
  <c r="C10" i="12"/>
  <c r="F10" i="12" s="1"/>
  <c r="E5" i="14"/>
  <c r="E6" i="12"/>
  <c r="C26" i="13"/>
  <c r="C13" i="14"/>
  <c r="C5" i="14" s="1"/>
  <c r="C18" i="13"/>
  <c r="D4" i="14"/>
  <c r="D5" i="12"/>
  <c r="C35" i="13"/>
  <c r="C41" i="13"/>
  <c r="C21" i="13"/>
  <c r="C29" i="13"/>
  <c r="C50" i="13"/>
  <c r="S15" i="13"/>
  <c r="C15" i="13" s="1"/>
  <c r="E5" i="12"/>
  <c r="D4" i="12"/>
  <c r="C21" i="12"/>
  <c r="H19" i="12" s="1"/>
  <c r="C14" i="14"/>
  <c r="C38" i="13"/>
  <c r="C44" i="13"/>
  <c r="C19" i="13"/>
  <c r="E4" i="12"/>
  <c r="C22" i="12"/>
  <c r="F22" i="12" s="1"/>
  <c r="K17" i="13"/>
  <c r="C10" i="14"/>
  <c r="C17" i="14"/>
  <c r="L17" i="13"/>
  <c r="C8" i="14"/>
  <c r="C16" i="13"/>
  <c r="T30" i="15"/>
  <c r="C31" i="15"/>
  <c r="C12" i="14"/>
  <c r="C11" i="14"/>
  <c r="F7" i="12"/>
  <c r="C4" i="12"/>
  <c r="F4" i="12" s="1"/>
  <c r="D5" i="14"/>
  <c r="C9" i="14"/>
  <c r="H7" i="12"/>
  <c r="G7" i="12"/>
  <c r="C5" i="12"/>
  <c r="G4" i="12" s="1"/>
  <c r="D6" i="12"/>
  <c r="AB31" i="15" l="1"/>
  <c r="AD31" i="15"/>
  <c r="C6" i="12"/>
  <c r="H4" i="12" s="1"/>
  <c r="C4" i="14"/>
  <c r="Z30" i="15"/>
</calcChain>
</file>

<file path=xl/sharedStrings.xml><?xml version="1.0" encoding="utf-8"?>
<sst xmlns="http://schemas.openxmlformats.org/spreadsheetml/2006/main" count="230" uniqueCount="118">
  <si>
    <t>руб.ПМР</t>
  </si>
  <si>
    <t>поступление за проживание                             в 2011 году</t>
  </si>
  <si>
    <t>услуги музеев</t>
  </si>
  <si>
    <t>из них:</t>
  </si>
  <si>
    <t>Всего:</t>
  </si>
  <si>
    <t>Доходы:</t>
  </si>
  <si>
    <t>пребывание престарелых граждан и инвалидов</t>
  </si>
  <si>
    <t xml:space="preserve">родительская плата                             </t>
  </si>
  <si>
    <t>за питание детей                                   в МДОУ</t>
  </si>
  <si>
    <t>за аренду учебников                       в МОУ ТСШ</t>
  </si>
  <si>
    <t>Итого по учреждениям, в т.ч.:</t>
  </si>
  <si>
    <t>г.Тирасполь</t>
  </si>
  <si>
    <t xml:space="preserve">период </t>
  </si>
  <si>
    <t>г.Днестровск</t>
  </si>
  <si>
    <t xml:space="preserve"> на контрактн. основе</t>
  </si>
  <si>
    <t xml:space="preserve"> на бюджетн. основе (пенсия)</t>
  </si>
  <si>
    <t>оказание социальн. помощи                       на дому престар. гражданам</t>
  </si>
  <si>
    <t>оформлен. документ. при приватиз. жилья</t>
  </si>
  <si>
    <t xml:space="preserve">плата                              за аренду помещен.                       </t>
  </si>
  <si>
    <t>платные услуги музык.                                   и                                    худож. школ</t>
  </si>
  <si>
    <t>услуги клубных учрежд.</t>
  </si>
  <si>
    <t>услуги централиз. библиотеч системы</t>
  </si>
  <si>
    <t>реализац. абонемент  СДЮШОР плавания</t>
  </si>
  <si>
    <t>руб. ПМР</t>
  </si>
  <si>
    <t>за питание в оздорови-тельной кампании (летний лагерь)</t>
  </si>
  <si>
    <t>2016 год</t>
  </si>
  <si>
    <t>Итого по учреждениям,                                    в т.ч.:</t>
  </si>
  <si>
    <t>Итого                                         по учреждениям,                                      в т.ч.:</t>
  </si>
  <si>
    <t xml:space="preserve">Коммунал. услуги </t>
  </si>
  <si>
    <t>2017 год</t>
  </si>
  <si>
    <t>1). МУ "Дом-интерн. для престар.гражд. и инвал.г.Тирасполя"</t>
  </si>
  <si>
    <t xml:space="preserve">2).МУ "Служба социальной помощи г.Тирасполь"        </t>
  </si>
  <si>
    <r>
      <t xml:space="preserve">2).МУ "Служба социальной помощи г.Тирасполь"        </t>
    </r>
    <r>
      <rPr>
        <i/>
        <sz val="9"/>
        <rFont val="Arial"/>
        <family val="2"/>
        <charset val="204"/>
      </rPr>
      <t xml:space="preserve">                        </t>
    </r>
  </si>
  <si>
    <t>3).МУ"Управление городского хозяйства Тирасполя"</t>
  </si>
  <si>
    <t>4).МУ "Управление народного образования г.Тирасполь"</t>
  </si>
  <si>
    <t xml:space="preserve">5).МУ "Управление культуры г.Тирасполя" </t>
  </si>
  <si>
    <t xml:space="preserve">Наименование муниципальных учреждений г.Тирасполь </t>
  </si>
  <si>
    <t>9-45-61</t>
  </si>
  <si>
    <t>Первый заместитель главы ___________ Е.В. Люлька</t>
  </si>
  <si>
    <t>Первый заместитель главы _________ Е.В. Люлька</t>
  </si>
  <si>
    <r>
      <t xml:space="preserve">Наименование муниципальных учреждений </t>
    </r>
    <r>
      <rPr>
        <b/>
        <i/>
        <u/>
        <sz val="10"/>
        <rFont val="Arial"/>
        <family val="2"/>
        <charset val="204"/>
      </rPr>
      <t>г.Тирасполь</t>
    </r>
    <r>
      <rPr>
        <b/>
        <sz val="10"/>
        <rFont val="Arial"/>
        <family val="2"/>
        <charset val="204"/>
      </rPr>
      <t xml:space="preserve"> </t>
    </r>
  </si>
  <si>
    <t>5 мес. 2015 г.</t>
  </si>
  <si>
    <t>ожид. в 2015 г.</t>
  </si>
  <si>
    <t xml:space="preserve">5 мес. 2015 г. </t>
  </si>
  <si>
    <t>2015 год ожидаемое</t>
  </si>
  <si>
    <t>2018 год</t>
  </si>
  <si>
    <t>6).МУ "Управление по физической культуре и спорту г.Тирасполь"</t>
  </si>
  <si>
    <t>6).МУ "Управление по физической культуреи спорту г.Тирасполь"</t>
  </si>
  <si>
    <t xml:space="preserve">занятия в тренажер-ном зале               </t>
  </si>
  <si>
    <t>футбольные поля</t>
  </si>
  <si>
    <t>акробатика</t>
  </si>
  <si>
    <t>прыжки на батуте</t>
  </si>
  <si>
    <t>гимнасти-ка</t>
  </si>
  <si>
    <t>настоль-ный теннис</t>
  </si>
  <si>
    <t xml:space="preserve">доходы от платных услуг                     </t>
  </si>
  <si>
    <t>исп. Кирсанова Н.А.</t>
  </si>
  <si>
    <t>родитель-ская плата бюджетников (допол. образование худ-эстетич. направлен.)</t>
  </si>
  <si>
    <t>Приложение № 7</t>
  </si>
  <si>
    <t>к письму Государственной администрации</t>
  </si>
  <si>
    <t>от 08.06.2015 № ________</t>
  </si>
  <si>
    <t>г. Тирасполя и г. Днестровска</t>
  </si>
  <si>
    <t>Свод к прогнозу на 2015 год по ожидаемым доходам от оказания платных услуг и иной приносящей доход деятельности по г.Тирасполь</t>
  </si>
  <si>
    <t>Приложение № 21</t>
  </si>
  <si>
    <t>к Приказу МФ ПМР от 18.05.2015 № 84</t>
  </si>
  <si>
    <t>Свод к прогнозу на  2016, 2017, 2018 годы по ожидаемым доходам от оказания платных услуг и иной приносящей доход деятельности</t>
  </si>
  <si>
    <t xml:space="preserve">                                                                                                                                                     </t>
  </si>
  <si>
    <t xml:space="preserve">Расчет сумм платежей от оказания платных услуг и иной приносящей доход деятельности муниципальными учреждениями г. Тирасполя на 2015 год        </t>
  </si>
  <si>
    <t xml:space="preserve">Плата за проживание спортсменов </t>
  </si>
  <si>
    <t>Сумма доходов от иной приносящей доход деятельности</t>
  </si>
  <si>
    <t>в том числе по видам услуг (реализация товаров, выполнение работ, предоставление имущества во временное владение и пользование и другие)</t>
  </si>
  <si>
    <t>Суммы доходов от оказания платных услуг, для которых утверждены тарифы (основная деятельность)</t>
  </si>
  <si>
    <t>в том числе по видам источников доходов</t>
  </si>
  <si>
    <t>Итого</t>
  </si>
  <si>
    <t>Всего по учреждениям</t>
  </si>
  <si>
    <t>плата за право заключения прямого договора аренды</t>
  </si>
  <si>
    <t>1) МУ "Дом-интернат для престарелых граждан и инвалидов г.Тирасполя"</t>
  </si>
  <si>
    <t>за содержание детей на летних оздоровительных площадках и в летних лагерях</t>
  </si>
  <si>
    <t xml:space="preserve">платные услуги учреждений спорта                   </t>
  </si>
  <si>
    <t xml:space="preserve">платные услуги учреждений образования        </t>
  </si>
  <si>
    <t>оказание социальн. помощи на дому престар. гражданам</t>
  </si>
  <si>
    <t>за питание детей в МДОУ</t>
  </si>
  <si>
    <t>платные услуги музык. и худож. школ</t>
  </si>
  <si>
    <t xml:space="preserve">плата за аренду помещен.                       </t>
  </si>
  <si>
    <t>Ожид. 2019 г.</t>
  </si>
  <si>
    <t>Прогноз 2020 г.</t>
  </si>
  <si>
    <t xml:space="preserve">к Решению Тираспольского городского </t>
  </si>
  <si>
    <t>родительская плата бюджетников (допол. образование худ-эстетич. направлен.)</t>
  </si>
  <si>
    <t>пребывание престарелых граждан и инвалидов на контрактной основе</t>
  </si>
  <si>
    <t>Оформление фотозон</t>
  </si>
  <si>
    <t>Приложение № 3</t>
  </si>
  <si>
    <t>платные услуги городского стадиона</t>
  </si>
  <si>
    <t>всего</t>
  </si>
  <si>
    <t>план доходов на 2024 год</t>
  </si>
  <si>
    <t>остатки на 01.01.2024</t>
  </si>
  <si>
    <t>плата за право заключения договора аренды</t>
  </si>
  <si>
    <t xml:space="preserve">1).МУ "Служба социальной помощи г.Тирасполь"        </t>
  </si>
  <si>
    <t>2).МУ"Управление городского хозяйства Тирасполя"</t>
  </si>
  <si>
    <t>3).МУ "Управление народного образования г.Тирасполь"</t>
  </si>
  <si>
    <t xml:space="preserve">4).МУ "Управление культуры г.Тирасполя" </t>
  </si>
  <si>
    <t>5).МУ "Управление по физической культуре и спорту г.Тирасполь"</t>
  </si>
  <si>
    <t>оформлен. документ. при производстве земляных работ</t>
  </si>
  <si>
    <t>план доходов на 2025 год</t>
  </si>
  <si>
    <t>остатки на 01.01.2025</t>
  </si>
  <si>
    <t>Свод  доходов муниципальных учреждений, подведомственных Государственной администрации города Тирасполь и города Днестровск, от оказания платных услуг и иной приносящей доход деятельности на 2025 год</t>
  </si>
  <si>
    <t>6).МУ "Управление по развитию культуры, спорта и молодежной политики"*</t>
  </si>
  <si>
    <t>* План сфрмирован с учетом переходящих остатков доходов на 1 сентября 2025 года МУ "Управление по физической культуре и спорту г. Тирасполь" и МУ "Управление культуры г. Тирасполя" и остатка неосвоенных лимитов МУ "Управление по физической культуре и спорту г. Тирасполь" и МУ "Управление культуры г. Тирасполя"</t>
  </si>
  <si>
    <t>остатки МУ "УФКиС" и "УК" на 01.01.2025</t>
  </si>
  <si>
    <t>остатки на 01.01.2025 (с учетом реорганизации на 01.09.2025)</t>
  </si>
  <si>
    <t>Совета народных депутатов</t>
  </si>
  <si>
    <t>Решение Тираспольского городского</t>
  </si>
  <si>
    <t xml:space="preserve">Совета народных депутатов № 3 </t>
  </si>
  <si>
    <t>«Об утверждении местного бюджета</t>
  </si>
  <si>
    <t xml:space="preserve">города Тирасполь на 2025 год», принятое </t>
  </si>
  <si>
    <t>на 19-ой сессии 26 созыва 13 февраля 2025 года"</t>
  </si>
  <si>
    <t>на 19-ой сессии 26 созыва 13 февраля 2025 года</t>
  </si>
  <si>
    <t>Приложение № 1</t>
  </si>
  <si>
    <t xml:space="preserve">№ 5 от 25 сентября 2025 года </t>
  </si>
  <si>
    <t xml:space="preserve">"О внесении изменений  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</si>
</sst>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1" x14ac:knownFonts="1">
    <font>
      <sz val="10"/>
      <name val="Arial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1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9"/>
      <name val="Arial"/>
      <family val="2"/>
      <charset val="204"/>
    </font>
    <font>
      <i/>
      <sz val="10"/>
      <name val="Arial"/>
      <family val="2"/>
      <charset val="204"/>
    </font>
    <font>
      <i/>
      <sz val="9"/>
      <name val="Arial"/>
      <family val="2"/>
      <charset val="204"/>
    </font>
    <font>
      <b/>
      <i/>
      <u/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u/>
      <sz val="9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b/>
      <i/>
      <sz val="16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2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3" fontId="3" fillId="2" borderId="2" xfId="0" applyNumberFormat="1" applyFont="1" applyFill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11" fillId="0" borderId="8" xfId="0" applyNumberFormat="1" applyFont="1" applyBorder="1" applyAlignment="1">
      <alignment horizontal="right" vertical="center" wrapText="1"/>
    </xf>
    <xf numFmtId="3" fontId="11" fillId="0" borderId="9" xfId="0" applyNumberFormat="1" applyFont="1" applyBorder="1" applyAlignment="1">
      <alignment horizontal="right" vertical="center" wrapText="1"/>
    </xf>
    <xf numFmtId="3" fontId="11" fillId="0" borderId="10" xfId="0" applyNumberFormat="1" applyFont="1" applyBorder="1" applyAlignment="1">
      <alignment horizontal="right" vertical="center" wrapText="1"/>
    </xf>
    <xf numFmtId="3" fontId="11" fillId="0" borderId="11" xfId="0" applyNumberFormat="1" applyFont="1" applyBorder="1" applyAlignment="1">
      <alignment horizontal="right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0" fillId="0" borderId="0" xfId="0" applyBorder="1"/>
    <xf numFmtId="3" fontId="11" fillId="0" borderId="13" xfId="0" applyNumberFormat="1" applyFont="1" applyBorder="1" applyAlignment="1">
      <alignment horizontal="right" vertical="center" wrapText="1"/>
    </xf>
    <xf numFmtId="3" fontId="11" fillId="0" borderId="14" xfId="0" applyNumberFormat="1" applyFont="1" applyBorder="1" applyAlignment="1">
      <alignment horizontal="right" vertical="center" wrapText="1"/>
    </xf>
    <xf numFmtId="3" fontId="11" fillId="0" borderId="12" xfId="0" applyNumberFormat="1" applyFont="1" applyBorder="1" applyAlignment="1">
      <alignment horizontal="right" vertical="center" wrapText="1"/>
    </xf>
    <xf numFmtId="3" fontId="11" fillId="0" borderId="7" xfId="0" applyNumberFormat="1" applyFont="1" applyBorder="1" applyAlignment="1">
      <alignment horizontal="right" vertical="center" wrapText="1"/>
    </xf>
    <xf numFmtId="3" fontId="10" fillId="0" borderId="10" xfId="0" applyNumberFormat="1" applyFont="1" applyBorder="1" applyAlignment="1">
      <alignment horizontal="right" vertical="center" wrapText="1"/>
    </xf>
    <xf numFmtId="3" fontId="10" fillId="0" borderId="7" xfId="0" applyNumberFormat="1" applyFont="1" applyBorder="1" applyAlignment="1">
      <alignment horizontal="right" vertical="center" wrapText="1"/>
    </xf>
    <xf numFmtId="3" fontId="10" fillId="0" borderId="0" xfId="0" applyNumberFormat="1" applyFont="1" applyFill="1" applyBorder="1" applyAlignment="1">
      <alignment horizontal="left" vertical="center" wrapText="1"/>
    </xf>
    <xf numFmtId="3" fontId="11" fillId="0" borderId="0" xfId="0" applyNumberFormat="1" applyFont="1" applyFill="1" applyBorder="1" applyAlignment="1">
      <alignment horizontal="right"/>
    </xf>
    <xf numFmtId="3" fontId="1" fillId="0" borderId="13" xfId="0" applyNumberFormat="1" applyFont="1" applyBorder="1" applyAlignment="1">
      <alignment horizontal="right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3" fontId="10" fillId="0" borderId="11" xfId="0" applyNumberFormat="1" applyFont="1" applyBorder="1" applyAlignment="1">
      <alignment horizontal="center" vertical="center" wrapText="1"/>
    </xf>
    <xf numFmtId="3" fontId="10" fillId="0" borderId="10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right" vertical="center" wrapText="1"/>
    </xf>
    <xf numFmtId="3" fontId="10" fillId="0" borderId="12" xfId="0" applyNumberFormat="1" applyFont="1" applyBorder="1" applyAlignment="1">
      <alignment horizontal="right" vertical="center" wrapText="1"/>
    </xf>
    <xf numFmtId="3" fontId="11" fillId="0" borderId="16" xfId="0" applyNumberFormat="1" applyFont="1" applyBorder="1" applyAlignment="1">
      <alignment horizontal="right" vertical="center" wrapText="1"/>
    </xf>
    <xf numFmtId="3" fontId="11" fillId="0" borderId="17" xfId="0" applyNumberFormat="1" applyFont="1" applyBorder="1" applyAlignment="1">
      <alignment horizontal="righ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3" fontId="13" fillId="0" borderId="0" xfId="0" applyNumberFormat="1" applyFont="1" applyBorder="1" applyAlignment="1">
      <alignment horizontal="right"/>
    </xf>
    <xf numFmtId="3" fontId="1" fillId="0" borderId="22" xfId="0" applyNumberFormat="1" applyFont="1" applyBorder="1" applyAlignment="1">
      <alignment horizontal="right" vertical="center" wrapText="1"/>
    </xf>
    <xf numFmtId="3" fontId="1" fillId="0" borderId="23" xfId="0" applyNumberFormat="1" applyFont="1" applyBorder="1" applyAlignment="1">
      <alignment horizontal="right" vertical="center" wrapText="1"/>
    </xf>
    <xf numFmtId="3" fontId="10" fillId="0" borderId="7" xfId="0" applyNumberFormat="1" applyFont="1" applyBorder="1" applyAlignment="1">
      <alignment horizontal="center" vertical="center" wrapText="1"/>
    </xf>
    <xf numFmtId="0" fontId="18" fillId="0" borderId="0" xfId="0" applyFont="1"/>
    <xf numFmtId="0" fontId="17" fillId="0" borderId="0" xfId="0" applyFont="1"/>
    <xf numFmtId="3" fontId="10" fillId="0" borderId="11" xfId="0" applyNumberFormat="1" applyFont="1" applyBorder="1" applyAlignment="1">
      <alignment horizontal="right" vertical="center" wrapText="1"/>
    </xf>
    <xf numFmtId="0" fontId="19" fillId="0" borderId="0" xfId="0" applyFont="1"/>
    <xf numFmtId="0" fontId="19" fillId="2" borderId="0" xfId="0" applyFont="1" applyFill="1"/>
    <xf numFmtId="0" fontId="7" fillId="0" borderId="2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19" fillId="2" borderId="0" xfId="0" applyFont="1" applyFill="1" applyAlignment="1"/>
    <xf numFmtId="0" fontId="19" fillId="0" borderId="0" xfId="0" applyFont="1" applyAlignment="1">
      <alignment horizontal="left" vertical="center" wrapText="1"/>
    </xf>
    <xf numFmtId="0" fontId="19" fillId="0" borderId="0" xfId="0" applyFont="1" applyBorder="1"/>
    <xf numFmtId="0" fontId="19" fillId="0" borderId="1" xfId="0" applyFont="1" applyBorder="1"/>
    <xf numFmtId="3" fontId="14" fillId="3" borderId="11" xfId="0" applyNumberFormat="1" applyFont="1" applyFill="1" applyBorder="1" applyAlignment="1">
      <alignment horizontal="right" vertical="center" wrapText="1"/>
    </xf>
    <xf numFmtId="3" fontId="14" fillId="3" borderId="27" xfId="0" applyNumberFormat="1" applyFont="1" applyFill="1" applyBorder="1" applyAlignment="1">
      <alignment horizontal="right" vertical="center" wrapText="1"/>
    </xf>
    <xf numFmtId="3" fontId="15" fillId="3" borderId="28" xfId="0" applyNumberFormat="1" applyFont="1" applyFill="1" applyBorder="1" applyAlignment="1">
      <alignment horizontal="center" vertical="center" wrapText="1"/>
    </xf>
    <xf numFmtId="3" fontId="14" fillId="3" borderId="28" xfId="0" applyNumberFormat="1" applyFont="1" applyFill="1" applyBorder="1" applyAlignment="1">
      <alignment horizontal="right" vertical="center" wrapText="1"/>
    </xf>
    <xf numFmtId="3" fontId="14" fillId="3" borderId="28" xfId="0" applyNumberFormat="1" applyFont="1" applyFill="1" applyBorder="1" applyAlignment="1">
      <alignment vertical="center" wrapText="1"/>
    </xf>
    <xf numFmtId="3" fontId="14" fillId="3" borderId="29" xfId="0" applyNumberFormat="1" applyFont="1" applyFill="1" applyBorder="1" applyAlignment="1">
      <alignment vertical="center" wrapText="1"/>
    </xf>
    <xf numFmtId="3" fontId="15" fillId="0" borderId="10" xfId="0" applyNumberFormat="1" applyFont="1" applyBorder="1" applyAlignment="1">
      <alignment horizontal="right" vertical="center" wrapText="1"/>
    </xf>
    <xf numFmtId="3" fontId="15" fillId="0" borderId="30" xfId="0" applyNumberFormat="1" applyFont="1" applyBorder="1" applyAlignment="1">
      <alignment horizontal="right" vertical="center" wrapText="1"/>
    </xf>
    <xf numFmtId="3" fontId="15" fillId="0" borderId="31" xfId="0" applyNumberFormat="1" applyFont="1" applyBorder="1" applyAlignment="1">
      <alignment horizontal="center" vertical="center" wrapText="1"/>
    </xf>
    <xf numFmtId="3" fontId="15" fillId="0" borderId="31" xfId="0" applyNumberFormat="1" applyFont="1" applyBorder="1" applyAlignment="1">
      <alignment horizontal="right" vertical="center" wrapText="1"/>
    </xf>
    <xf numFmtId="3" fontId="15" fillId="0" borderId="31" xfId="0" applyNumberFormat="1" applyFont="1" applyBorder="1" applyAlignment="1">
      <alignment vertical="center" wrapText="1"/>
    </xf>
    <xf numFmtId="3" fontId="14" fillId="4" borderId="12" xfId="0" applyNumberFormat="1" applyFont="1" applyFill="1" applyBorder="1" applyAlignment="1">
      <alignment horizontal="right" vertical="center" wrapText="1"/>
    </xf>
    <xf numFmtId="3" fontId="14" fillId="4" borderId="32" xfId="0" applyNumberFormat="1" applyFont="1" applyFill="1" applyBorder="1" applyAlignment="1">
      <alignment horizontal="right" vertical="center" wrapText="1"/>
    </xf>
    <xf numFmtId="3" fontId="15" fillId="4" borderId="29" xfId="0" applyNumberFormat="1" applyFont="1" applyFill="1" applyBorder="1" applyAlignment="1">
      <alignment horizontal="center" vertical="center" wrapText="1"/>
    </xf>
    <xf numFmtId="3" fontId="14" fillId="4" borderId="29" xfId="0" applyNumberFormat="1" applyFont="1" applyFill="1" applyBorder="1" applyAlignment="1">
      <alignment horizontal="right" vertical="center" wrapText="1"/>
    </xf>
    <xf numFmtId="3" fontId="14" fillId="4" borderId="28" xfId="0" applyNumberFormat="1" applyFont="1" applyFill="1" applyBorder="1" applyAlignment="1">
      <alignment horizontal="right" vertical="center" wrapText="1"/>
    </xf>
    <xf numFmtId="3" fontId="14" fillId="4" borderId="29" xfId="0" applyNumberFormat="1" applyFont="1" applyFill="1" applyBorder="1" applyAlignment="1">
      <alignment vertical="center" wrapText="1"/>
    </xf>
    <xf numFmtId="3" fontId="15" fillId="3" borderId="28" xfId="0" applyNumberFormat="1" applyFont="1" applyFill="1" applyBorder="1" applyAlignment="1">
      <alignment horizontal="right" vertical="center" wrapText="1"/>
    </xf>
    <xf numFmtId="3" fontId="15" fillId="3" borderId="28" xfId="0" applyNumberFormat="1" applyFont="1" applyFill="1" applyBorder="1" applyAlignment="1">
      <alignment vertical="center" wrapText="1"/>
    </xf>
    <xf numFmtId="3" fontId="15" fillId="0" borderId="7" xfId="0" applyNumberFormat="1" applyFont="1" applyBorder="1" applyAlignment="1">
      <alignment horizontal="right" vertical="center" wrapText="1"/>
    </xf>
    <xf numFmtId="3" fontId="15" fillId="0" borderId="6" xfId="0" applyNumberFormat="1" applyFont="1" applyBorder="1" applyAlignment="1">
      <alignment horizontal="right" vertical="center" wrapText="1"/>
    </xf>
    <xf numFmtId="3" fontId="15" fillId="0" borderId="2" xfId="0" applyNumberFormat="1" applyFont="1" applyBorder="1" applyAlignment="1">
      <alignment horizontal="center" vertical="center" wrapText="1"/>
    </xf>
    <xf numFmtId="3" fontId="15" fillId="0" borderId="2" xfId="0" applyNumberFormat="1" applyFont="1" applyBorder="1" applyAlignment="1">
      <alignment horizontal="right" vertical="center" wrapText="1"/>
    </xf>
    <xf numFmtId="3" fontId="15" fillId="2" borderId="2" xfId="0" applyNumberFormat="1" applyFont="1" applyFill="1" applyBorder="1" applyAlignment="1">
      <alignment horizontal="center" vertical="center" wrapText="1"/>
    </xf>
    <xf numFmtId="3" fontId="15" fillId="0" borderId="2" xfId="0" applyNumberFormat="1" applyFont="1" applyBorder="1" applyAlignment="1">
      <alignment vertical="center" wrapText="1"/>
    </xf>
    <xf numFmtId="3" fontId="15" fillId="4" borderId="29" xfId="0" applyNumberFormat="1" applyFont="1" applyFill="1" applyBorder="1" applyAlignment="1">
      <alignment horizontal="right" vertical="center" wrapText="1"/>
    </xf>
    <xf numFmtId="3" fontId="15" fillId="4" borderId="29" xfId="0" applyNumberFormat="1" applyFont="1" applyFill="1" applyBorder="1" applyAlignment="1">
      <alignment vertical="center" wrapText="1"/>
    </xf>
    <xf numFmtId="3" fontId="15" fillId="2" borderId="6" xfId="0" applyNumberFormat="1" applyFont="1" applyFill="1" applyBorder="1" applyAlignment="1">
      <alignment horizontal="right" vertical="center" wrapText="1"/>
    </xf>
    <xf numFmtId="3" fontId="15" fillId="2" borderId="2" xfId="0" applyNumberFormat="1" applyFont="1" applyFill="1" applyBorder="1" applyAlignment="1">
      <alignment horizontal="right" vertical="center" wrapText="1"/>
    </xf>
    <xf numFmtId="3" fontId="15" fillId="2" borderId="2" xfId="0" applyNumberFormat="1" applyFont="1" applyFill="1" applyBorder="1" applyAlignment="1">
      <alignment vertical="center" wrapText="1"/>
    </xf>
    <xf numFmtId="3" fontId="15" fillId="3" borderId="27" xfId="0" applyNumberFormat="1" applyFont="1" applyFill="1" applyBorder="1" applyAlignment="1">
      <alignment horizontal="right" vertical="center" wrapText="1"/>
    </xf>
    <xf numFmtId="3" fontId="15" fillId="2" borderId="30" xfId="0" applyNumberFormat="1" applyFont="1" applyFill="1" applyBorder="1" applyAlignment="1">
      <alignment horizontal="right" vertical="center" wrapText="1"/>
    </xf>
    <xf numFmtId="3" fontId="15" fillId="2" borderId="31" xfId="0" applyNumberFormat="1" applyFont="1" applyFill="1" applyBorder="1" applyAlignment="1">
      <alignment horizontal="right" vertical="center" wrapText="1"/>
    </xf>
    <xf numFmtId="3" fontId="15" fillId="2" borderId="31" xfId="0" applyNumberFormat="1" applyFont="1" applyFill="1" applyBorder="1" applyAlignment="1">
      <alignment vertical="center" wrapText="1"/>
    </xf>
    <xf numFmtId="3" fontId="15" fillId="4" borderId="32" xfId="0" applyNumberFormat="1" applyFont="1" applyFill="1" applyBorder="1" applyAlignment="1">
      <alignment horizontal="right" vertical="center" wrapText="1"/>
    </xf>
    <xf numFmtId="3" fontId="15" fillId="3" borderId="27" xfId="0" applyNumberFormat="1" applyFont="1" applyFill="1" applyBorder="1" applyAlignment="1">
      <alignment vertical="center" wrapText="1"/>
    </xf>
    <xf numFmtId="3" fontId="15" fillId="2" borderId="30" xfId="0" applyNumberFormat="1" applyFont="1" applyFill="1" applyBorder="1" applyAlignment="1">
      <alignment vertical="center" wrapText="1"/>
    </xf>
    <xf numFmtId="3" fontId="15" fillId="2" borderId="6" xfId="0" applyNumberFormat="1" applyFont="1" applyFill="1" applyBorder="1" applyAlignment="1">
      <alignment vertical="center" wrapText="1"/>
    </xf>
    <xf numFmtId="3" fontId="15" fillId="4" borderId="32" xfId="0" applyNumberFormat="1" applyFont="1" applyFill="1" applyBorder="1" applyAlignment="1">
      <alignment vertical="center" wrapText="1"/>
    </xf>
    <xf numFmtId="3" fontId="14" fillId="3" borderId="33" xfId="0" applyNumberFormat="1" applyFont="1" applyFill="1" applyBorder="1" applyAlignment="1">
      <alignment vertical="center" wrapText="1"/>
    </xf>
    <xf numFmtId="3" fontId="14" fillId="0" borderId="10" xfId="0" applyNumberFormat="1" applyFont="1" applyBorder="1" applyAlignment="1">
      <alignment horizontal="right" vertical="center" wrapText="1"/>
    </xf>
    <xf numFmtId="3" fontId="15" fillId="2" borderId="34" xfId="0" applyNumberFormat="1" applyFont="1" applyFill="1" applyBorder="1" applyAlignment="1">
      <alignment vertical="center" wrapText="1"/>
    </xf>
    <xf numFmtId="3" fontId="14" fillId="0" borderId="7" xfId="0" applyNumberFormat="1" applyFont="1" applyBorder="1" applyAlignment="1">
      <alignment horizontal="right" vertical="center" wrapText="1"/>
    </xf>
    <xf numFmtId="3" fontId="15" fillId="2" borderId="35" xfId="0" applyNumberFormat="1" applyFont="1" applyFill="1" applyBorder="1" applyAlignment="1">
      <alignment vertical="center" wrapText="1"/>
    </xf>
    <xf numFmtId="3" fontId="14" fillId="4" borderId="36" xfId="0" applyNumberFormat="1" applyFont="1" applyFill="1" applyBorder="1" applyAlignment="1">
      <alignment vertical="center" wrapText="1"/>
    </xf>
    <xf numFmtId="0" fontId="22" fillId="0" borderId="0" xfId="0" applyFont="1"/>
    <xf numFmtId="0" fontId="22" fillId="0" borderId="0" xfId="0" applyFont="1" applyFill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16" fillId="0" borderId="39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left" vertical="center" wrapText="1"/>
    </xf>
    <xf numFmtId="3" fontId="10" fillId="0" borderId="31" xfId="0" applyNumberFormat="1" applyFont="1" applyBorder="1" applyAlignment="1">
      <alignment horizontal="right" vertical="center" wrapText="1"/>
    </xf>
    <xf numFmtId="3" fontId="13" fillId="0" borderId="31" xfId="0" applyNumberFormat="1" applyFont="1" applyBorder="1" applyAlignment="1">
      <alignment horizontal="right" vertical="center" wrapText="1"/>
    </xf>
    <xf numFmtId="0" fontId="18" fillId="5" borderId="0" xfId="0" applyFont="1" applyFill="1"/>
    <xf numFmtId="3" fontId="25" fillId="5" borderId="0" xfId="0" applyNumberFormat="1" applyFont="1" applyFill="1" applyBorder="1" applyAlignment="1">
      <alignment vertical="center" wrapText="1"/>
    </xf>
    <xf numFmtId="0" fontId="17" fillId="5" borderId="0" xfId="0" applyFont="1" applyFill="1"/>
    <xf numFmtId="0" fontId="17" fillId="5" borderId="31" xfId="0" applyFont="1" applyFill="1" applyBorder="1" applyAlignment="1">
      <alignment horizontal="center" vertical="center" wrapText="1"/>
    </xf>
    <xf numFmtId="3" fontId="29" fillId="5" borderId="31" xfId="0" applyNumberFormat="1" applyFont="1" applyFill="1" applyBorder="1" applyAlignment="1">
      <alignment horizontal="right" vertical="center" wrapText="1"/>
    </xf>
    <xf numFmtId="3" fontId="22" fillId="5" borderId="31" xfId="0" applyNumberFormat="1" applyFont="1" applyFill="1" applyBorder="1" applyAlignment="1">
      <alignment horizontal="right" vertical="center" wrapText="1"/>
    </xf>
    <xf numFmtId="3" fontId="22" fillId="5" borderId="31" xfId="0" applyNumberFormat="1" applyFont="1" applyFill="1" applyBorder="1" applyAlignment="1">
      <alignment vertical="center" wrapText="1"/>
    </xf>
    <xf numFmtId="3" fontId="29" fillId="5" borderId="31" xfId="0" applyNumberFormat="1" applyFont="1" applyFill="1" applyBorder="1" applyAlignment="1">
      <alignment vertical="center" wrapText="1"/>
    </xf>
    <xf numFmtId="0" fontId="23" fillId="5" borderId="31" xfId="0" applyFont="1" applyFill="1" applyBorder="1" applyAlignment="1">
      <alignment vertical="center"/>
    </xf>
    <xf numFmtId="0" fontId="17" fillId="5" borderId="31" xfId="0" applyFont="1" applyFill="1" applyBorder="1" applyAlignment="1">
      <alignment horizontal="center" vertical="center" wrapText="1"/>
    </xf>
    <xf numFmtId="0" fontId="17" fillId="5" borderId="30" xfId="0" applyFont="1" applyFill="1" applyBorder="1" applyAlignment="1">
      <alignment vertical="center" wrapText="1"/>
    </xf>
    <xf numFmtId="0" fontId="24" fillId="5" borderId="0" xfId="0" applyFont="1" applyFill="1" applyAlignment="1"/>
    <xf numFmtId="0" fontId="27" fillId="5" borderId="0" xfId="0" applyFont="1" applyFill="1"/>
    <xf numFmtId="3" fontId="17" fillId="5" borderId="31" xfId="0" applyNumberFormat="1" applyFont="1" applyFill="1" applyBorder="1" applyAlignment="1">
      <alignment horizontal="center" vertical="center" wrapText="1"/>
    </xf>
    <xf numFmtId="0" fontId="18" fillId="5" borderId="31" xfId="0" applyFont="1" applyFill="1" applyBorder="1"/>
    <xf numFmtId="164" fontId="27" fillId="5" borderId="31" xfId="0" applyNumberFormat="1" applyFont="1" applyFill="1" applyBorder="1"/>
    <xf numFmtId="0" fontId="27" fillId="5" borderId="31" xfId="0" applyFont="1" applyFill="1" applyBorder="1"/>
    <xf numFmtId="0" fontId="18" fillId="5" borderId="51" xfId="0" applyFont="1" applyFill="1" applyBorder="1"/>
    <xf numFmtId="0" fontId="18" fillId="5" borderId="30" xfId="0" applyFont="1" applyFill="1" applyBorder="1"/>
    <xf numFmtId="0" fontId="27" fillId="5" borderId="0" xfId="0" applyFont="1" applyFill="1" applyBorder="1"/>
    <xf numFmtId="0" fontId="18" fillId="5" borderId="0" xfId="0" applyFont="1" applyFill="1" applyBorder="1"/>
    <xf numFmtId="3" fontId="22" fillId="5" borderId="51" xfId="0" applyNumberFormat="1" applyFont="1" applyFill="1" applyBorder="1" applyAlignment="1">
      <alignment vertical="center" wrapText="1"/>
    </xf>
    <xf numFmtId="3" fontId="29" fillId="5" borderId="51" xfId="0" applyNumberFormat="1" applyFont="1" applyFill="1" applyBorder="1" applyAlignment="1">
      <alignment horizontal="right" vertical="center" wrapText="1"/>
    </xf>
    <xf numFmtId="3" fontId="17" fillId="5" borderId="53" xfId="0" applyNumberFormat="1" applyFont="1" applyFill="1" applyBorder="1" applyAlignment="1">
      <alignment horizontal="center" vertical="center" wrapText="1"/>
    </xf>
    <xf numFmtId="3" fontId="17" fillId="5" borderId="54" xfId="0" applyNumberFormat="1" applyFont="1" applyFill="1" applyBorder="1" applyAlignment="1">
      <alignment horizontal="center" vertical="center" wrapText="1"/>
    </xf>
    <xf numFmtId="3" fontId="22" fillId="5" borderId="31" xfId="0" applyNumberFormat="1" applyFont="1" applyFill="1" applyBorder="1" applyAlignment="1">
      <alignment horizontal="center" vertical="center" wrapText="1"/>
    </xf>
    <xf numFmtId="3" fontId="29" fillId="5" borderId="31" xfId="0" applyNumberFormat="1" applyFont="1" applyFill="1" applyBorder="1" applyAlignment="1">
      <alignment horizontal="center" vertical="center" wrapText="1"/>
    </xf>
    <xf numFmtId="3" fontId="18" fillId="5" borderId="0" xfId="0" applyNumberFormat="1" applyFont="1" applyFill="1"/>
    <xf numFmtId="3" fontId="22" fillId="5" borderId="31" xfId="0" applyNumberFormat="1" applyFont="1" applyFill="1" applyBorder="1" applyAlignment="1">
      <alignment horizontal="center" vertical="center"/>
    </xf>
    <xf numFmtId="3" fontId="22" fillId="5" borderId="51" xfId="0" applyNumberFormat="1" applyFont="1" applyFill="1" applyBorder="1" applyAlignment="1">
      <alignment horizontal="center" vertical="center"/>
    </xf>
    <xf numFmtId="3" fontId="10" fillId="2" borderId="40" xfId="0" applyNumberFormat="1" applyFont="1" applyFill="1" applyBorder="1" applyAlignment="1">
      <alignment horizontal="left" vertical="center" wrapText="1"/>
    </xf>
    <xf numFmtId="3" fontId="10" fillId="2" borderId="41" xfId="0" applyNumberFormat="1" applyFont="1" applyFill="1" applyBorder="1" applyAlignment="1">
      <alignment horizontal="left" vertical="center" wrapText="1"/>
    </xf>
    <xf numFmtId="3" fontId="10" fillId="2" borderId="39" xfId="0" applyNumberFormat="1" applyFont="1" applyFill="1" applyBorder="1" applyAlignment="1">
      <alignment horizontal="left" vertical="center" wrapText="1"/>
    </xf>
    <xf numFmtId="3" fontId="7" fillId="2" borderId="40" xfId="0" applyNumberFormat="1" applyFont="1" applyFill="1" applyBorder="1" applyAlignment="1">
      <alignment horizontal="left" vertical="center" wrapText="1"/>
    </xf>
    <xf numFmtId="3" fontId="7" fillId="2" borderId="41" xfId="0" applyNumberFormat="1" applyFont="1" applyFill="1" applyBorder="1" applyAlignment="1">
      <alignment horizontal="left" vertical="center" wrapText="1"/>
    </xf>
    <xf numFmtId="3" fontId="7" fillId="2" borderId="39" xfId="0" applyNumberFormat="1" applyFont="1" applyFill="1" applyBorder="1" applyAlignment="1">
      <alignment horizontal="left" vertical="center" wrapText="1"/>
    </xf>
    <xf numFmtId="3" fontId="9" fillId="0" borderId="0" xfId="0" applyNumberFormat="1" applyFont="1" applyAlignment="1">
      <alignment horizontal="right" vertical="center" wrapText="1"/>
    </xf>
    <xf numFmtId="3" fontId="9" fillId="0" borderId="0" xfId="0" applyNumberFormat="1" applyFont="1" applyAlignment="1">
      <alignment horizontal="center" vertical="center" wrapText="1"/>
    </xf>
    <xf numFmtId="3" fontId="1" fillId="0" borderId="20" xfId="0" applyNumberFormat="1" applyFont="1" applyBorder="1" applyAlignment="1">
      <alignment horizontal="right" vertical="center" wrapText="1"/>
    </xf>
    <xf numFmtId="3" fontId="1" fillId="0" borderId="42" xfId="0" applyNumberFormat="1" applyFont="1" applyBorder="1" applyAlignment="1">
      <alignment horizontal="right" vertical="center" wrapText="1"/>
    </xf>
    <xf numFmtId="3" fontId="1" fillId="0" borderId="15" xfId="0" applyNumberFormat="1" applyFont="1" applyBorder="1" applyAlignment="1">
      <alignment horizontal="right" vertical="center" wrapText="1"/>
    </xf>
    <xf numFmtId="3" fontId="1" fillId="0" borderId="40" xfId="0" applyNumberFormat="1" applyFont="1" applyBorder="1" applyAlignment="1">
      <alignment horizontal="center" vertical="center" wrapText="1"/>
    </xf>
    <xf numFmtId="3" fontId="1" fillId="0" borderId="41" xfId="0" applyNumberFormat="1" applyFont="1" applyBorder="1" applyAlignment="1">
      <alignment horizontal="center" vertical="center" wrapText="1"/>
    </xf>
    <xf numFmtId="3" fontId="1" fillId="0" borderId="43" xfId="0" applyNumberFormat="1" applyFont="1" applyBorder="1" applyAlignment="1">
      <alignment horizontal="center" vertical="center" wrapText="1"/>
    </xf>
    <xf numFmtId="3" fontId="1" fillId="0" borderId="44" xfId="0" applyNumberFormat="1" applyFont="1" applyBorder="1" applyAlignment="1">
      <alignment horizontal="center" vertical="center" wrapText="1"/>
    </xf>
    <xf numFmtId="3" fontId="1" fillId="0" borderId="22" xfId="0" applyNumberFormat="1" applyFont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center" vertical="center" wrapText="1"/>
    </xf>
    <xf numFmtId="3" fontId="1" fillId="0" borderId="42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3" fontId="1" fillId="0" borderId="45" xfId="0" applyNumberFormat="1" applyFont="1" applyBorder="1" applyAlignment="1">
      <alignment horizontal="center" vertical="center" wrapText="1"/>
    </xf>
    <xf numFmtId="3" fontId="1" fillId="0" borderId="46" xfId="0" applyNumberFormat="1" applyFont="1" applyBorder="1" applyAlignment="1">
      <alignment horizontal="center" vertical="center" wrapText="1"/>
    </xf>
    <xf numFmtId="3" fontId="1" fillId="0" borderId="40" xfId="0" applyNumberFormat="1" applyFont="1" applyBorder="1" applyAlignment="1">
      <alignment horizontal="right" vertical="center" wrapText="1"/>
    </xf>
    <xf numFmtId="3" fontId="1" fillId="0" borderId="41" xfId="0" applyNumberFormat="1" applyFont="1" applyBorder="1" applyAlignment="1">
      <alignment horizontal="right" vertical="center" wrapText="1"/>
    </xf>
    <xf numFmtId="3" fontId="1" fillId="0" borderId="39" xfId="0" applyNumberFormat="1" applyFont="1" applyBorder="1" applyAlignment="1">
      <alignment horizontal="right" vertical="center" wrapText="1"/>
    </xf>
    <xf numFmtId="3" fontId="1" fillId="0" borderId="43" xfId="0" applyNumberFormat="1" applyFont="1" applyBorder="1" applyAlignment="1">
      <alignment horizontal="right" vertical="center" wrapText="1"/>
    </xf>
    <xf numFmtId="3" fontId="1" fillId="0" borderId="44" xfId="0" applyNumberFormat="1" applyFont="1" applyBorder="1" applyAlignment="1">
      <alignment horizontal="right" vertical="center" wrapText="1"/>
    </xf>
    <xf numFmtId="3" fontId="1" fillId="0" borderId="22" xfId="0" applyNumberFormat="1" applyFont="1" applyBorder="1" applyAlignment="1">
      <alignment horizontal="right" vertical="center" wrapText="1"/>
    </xf>
    <xf numFmtId="3" fontId="1" fillId="0" borderId="45" xfId="0" applyNumberFormat="1" applyFont="1" applyBorder="1" applyAlignment="1">
      <alignment horizontal="right" vertical="center" wrapText="1"/>
    </xf>
    <xf numFmtId="3" fontId="1" fillId="0" borderId="46" xfId="0" applyNumberFormat="1" applyFont="1" applyBorder="1" applyAlignment="1">
      <alignment horizontal="right" vertical="center" wrapText="1"/>
    </xf>
    <xf numFmtId="3" fontId="1" fillId="0" borderId="23" xfId="0" applyNumberFormat="1" applyFont="1" applyBorder="1" applyAlignment="1">
      <alignment horizontal="right" vertical="center" wrapText="1"/>
    </xf>
    <xf numFmtId="3" fontId="11" fillId="0" borderId="41" xfId="0" applyNumberFormat="1" applyFont="1" applyBorder="1" applyAlignment="1">
      <alignment horizontal="right" vertical="center" wrapText="1"/>
    </xf>
    <xf numFmtId="3" fontId="11" fillId="0" borderId="47" xfId="0" applyNumberFormat="1" applyFont="1" applyBorder="1" applyAlignment="1">
      <alignment horizontal="right" vertical="center" wrapText="1"/>
    </xf>
    <xf numFmtId="3" fontId="11" fillId="0" borderId="44" xfId="0" applyNumberFormat="1" applyFont="1" applyBorder="1" applyAlignment="1">
      <alignment horizontal="right" vertical="center" wrapText="1"/>
    </xf>
    <xf numFmtId="3" fontId="11" fillId="0" borderId="12" xfId="0" applyNumberFormat="1" applyFont="1" applyBorder="1" applyAlignment="1">
      <alignment horizontal="right" vertical="center" wrapText="1"/>
    </xf>
    <xf numFmtId="3" fontId="11" fillId="0" borderId="46" xfId="0" applyNumberFormat="1" applyFont="1" applyBorder="1" applyAlignment="1">
      <alignment horizontal="right" vertical="center" wrapText="1"/>
    </xf>
    <xf numFmtId="3" fontId="11" fillId="0" borderId="13" xfId="0" applyNumberFormat="1" applyFont="1" applyBorder="1" applyAlignment="1">
      <alignment horizontal="right" vertical="center" wrapText="1"/>
    </xf>
    <xf numFmtId="3" fontId="11" fillId="0" borderId="48" xfId="0" applyNumberFormat="1" applyFont="1" applyBorder="1" applyAlignment="1">
      <alignment horizontal="right" vertical="center" wrapText="1"/>
    </xf>
    <xf numFmtId="3" fontId="11" fillId="0" borderId="16" xfId="0" applyNumberFormat="1" applyFont="1" applyBorder="1" applyAlignment="1">
      <alignment horizontal="right" vertical="center" wrapText="1"/>
    </xf>
    <xf numFmtId="3" fontId="11" fillId="0" borderId="17" xfId="0" applyNumberFormat="1" applyFont="1" applyBorder="1" applyAlignment="1">
      <alignment horizontal="right" vertical="center" wrapText="1"/>
    </xf>
    <xf numFmtId="3" fontId="11" fillId="0" borderId="39" xfId="0" applyNumberFormat="1" applyFont="1" applyBorder="1" applyAlignment="1">
      <alignment horizontal="right" vertical="center" wrapText="1"/>
    </xf>
    <xf numFmtId="3" fontId="11" fillId="0" borderId="22" xfId="0" applyNumberFormat="1" applyFont="1" applyBorder="1" applyAlignment="1">
      <alignment horizontal="right" vertical="center" wrapText="1"/>
    </xf>
    <xf numFmtId="3" fontId="11" fillId="0" borderId="23" xfId="0" applyNumberFormat="1" applyFont="1" applyBorder="1" applyAlignment="1">
      <alignment horizontal="right" vertical="center" wrapText="1"/>
    </xf>
    <xf numFmtId="0" fontId="22" fillId="0" borderId="0" xfId="0" applyFont="1" applyAlignment="1">
      <alignment horizontal="right"/>
    </xf>
    <xf numFmtId="0" fontId="10" fillId="2" borderId="12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14" fillId="0" borderId="31" xfId="0" applyFont="1" applyBorder="1" applyAlignment="1">
      <alignment vertical="center" wrapText="1"/>
    </xf>
    <xf numFmtId="0" fontId="15" fillId="0" borderId="31" xfId="0" applyFont="1" applyBorder="1"/>
    <xf numFmtId="0" fontId="6" fillId="0" borderId="3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3" fontId="6" fillId="2" borderId="3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0" fillId="0" borderId="0" xfId="0" applyFont="1" applyAlignment="1">
      <alignment horizontal="right"/>
    </xf>
    <xf numFmtId="0" fontId="17" fillId="0" borderId="0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vertical="center" wrapText="1"/>
    </xf>
    <xf numFmtId="0" fontId="10" fillId="2" borderId="31" xfId="0" applyFont="1" applyFill="1" applyBorder="1" applyAlignment="1">
      <alignment vertical="center" wrapText="1"/>
    </xf>
    <xf numFmtId="0" fontId="10" fillId="2" borderId="16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right" vertical="center" wrapText="1"/>
    </xf>
    <xf numFmtId="0" fontId="21" fillId="0" borderId="0" xfId="0" applyFont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31" xfId="0" applyFont="1" applyBorder="1" applyAlignment="1">
      <alignment horizontal="right" vertical="center" wrapText="1"/>
    </xf>
    <xf numFmtId="0" fontId="13" fillId="0" borderId="31" xfId="0" applyFont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7" fillId="5" borderId="55" xfId="0" applyFont="1" applyFill="1" applyBorder="1" applyAlignment="1">
      <alignment horizontal="center" vertical="center" wrapText="1"/>
    </xf>
    <xf numFmtId="0" fontId="17" fillId="5" borderId="3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0" fontId="17" fillId="5" borderId="3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29" xfId="0" applyFont="1" applyFill="1" applyBorder="1" applyAlignment="1">
      <alignment horizontal="center" vertical="center" wrapText="1"/>
    </xf>
    <xf numFmtId="0" fontId="17" fillId="5" borderId="53" xfId="0" applyFont="1" applyFill="1" applyBorder="1" applyAlignment="1">
      <alignment horizontal="center" vertical="center" wrapText="1"/>
    </xf>
    <xf numFmtId="0" fontId="17" fillId="5" borderId="54" xfId="0" applyFont="1" applyFill="1" applyBorder="1" applyAlignment="1">
      <alignment horizontal="center" vertical="center" wrapText="1"/>
    </xf>
    <xf numFmtId="3" fontId="17" fillId="5" borderId="1" xfId="0" applyNumberFormat="1" applyFont="1" applyFill="1" applyBorder="1" applyAlignment="1">
      <alignment horizontal="center" vertical="center" wrapText="1"/>
    </xf>
    <xf numFmtId="3" fontId="17" fillId="5" borderId="29" xfId="0" applyNumberFormat="1" applyFont="1" applyFill="1" applyBorder="1" applyAlignment="1">
      <alignment horizontal="center" vertical="center" wrapText="1"/>
    </xf>
    <xf numFmtId="0" fontId="25" fillId="5" borderId="0" xfId="0" applyFont="1" applyFill="1" applyBorder="1" applyAlignment="1">
      <alignment horizontal="right" vertical="center" wrapText="1"/>
    </xf>
    <xf numFmtId="0" fontId="17" fillId="5" borderId="31" xfId="0" applyFont="1" applyFill="1" applyBorder="1"/>
    <xf numFmtId="3" fontId="17" fillId="5" borderId="31" xfId="0" applyNumberFormat="1" applyFont="1" applyFill="1" applyBorder="1" applyAlignment="1">
      <alignment horizontal="center" vertical="center" wrapText="1"/>
    </xf>
    <xf numFmtId="0" fontId="28" fillId="5" borderId="31" xfId="0" applyFont="1" applyFill="1" applyBorder="1" applyAlignment="1">
      <alignment horizontal="center" vertical="center"/>
    </xf>
    <xf numFmtId="0" fontId="17" fillId="5" borderId="52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left" vertical="center" wrapText="1"/>
    </xf>
    <xf numFmtId="3" fontId="26" fillId="5" borderId="31" xfId="0" applyNumberFormat="1" applyFont="1" applyFill="1" applyBorder="1" applyAlignment="1">
      <alignment horizontal="center" vertical="center" wrapText="1"/>
    </xf>
    <xf numFmtId="0" fontId="17" fillId="5" borderId="31" xfId="0" applyFont="1" applyFill="1" applyBorder="1" applyAlignment="1">
      <alignment horizontal="center" wrapText="1"/>
    </xf>
    <xf numFmtId="0" fontId="17" fillId="0" borderId="0" xfId="0" applyFont="1" applyAlignment="1"/>
    <xf numFmtId="3" fontId="23" fillId="5" borderId="0" xfId="0" applyNumberFormat="1" applyFont="1" applyFill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30" fillId="5" borderId="0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H29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19" sqref="C19"/>
    </sheetView>
  </sheetViews>
  <sheetFormatPr defaultRowHeight="12.75" x14ac:dyDescent="0.2"/>
  <cols>
    <col min="1" max="1" width="30.7109375" customWidth="1"/>
    <col min="2" max="2" width="20.7109375" customWidth="1"/>
    <col min="3" max="3" width="30.7109375" customWidth="1"/>
    <col min="4" max="5" width="15.7109375" hidden="1" customWidth="1"/>
    <col min="6" max="8" width="12.7109375" hidden="1" customWidth="1"/>
  </cols>
  <sheetData>
    <row r="1" spans="1:8" ht="51" customHeight="1" thickBot="1" x14ac:dyDescent="0.25">
      <c r="A1" s="150" t="s">
        <v>64</v>
      </c>
      <c r="B1" s="150"/>
      <c r="C1" s="150"/>
      <c r="D1" s="150"/>
      <c r="E1" s="150"/>
      <c r="F1" s="149"/>
      <c r="G1" s="149"/>
      <c r="H1" s="33"/>
    </row>
    <row r="2" spans="1:8" ht="15" customHeight="1" thickBot="1" x14ac:dyDescent="0.25">
      <c r="A2" s="151" t="s">
        <v>23</v>
      </c>
      <c r="B2" s="152"/>
      <c r="C2" s="152"/>
      <c r="D2" s="152"/>
      <c r="E2" s="153"/>
      <c r="F2" s="154">
        <v>2014</v>
      </c>
      <c r="G2" s="156">
        <v>2015</v>
      </c>
      <c r="H2" s="162">
        <v>2016</v>
      </c>
    </row>
    <row r="3" spans="1:8" ht="25.5" customHeight="1" thickBot="1" x14ac:dyDescent="0.25">
      <c r="A3" s="156" t="s">
        <v>26</v>
      </c>
      <c r="B3" s="159" t="s">
        <v>11</v>
      </c>
      <c r="C3" s="160"/>
      <c r="D3" s="161"/>
      <c r="E3" s="30" t="s">
        <v>13</v>
      </c>
      <c r="F3" s="155"/>
      <c r="G3" s="157"/>
      <c r="H3" s="163"/>
    </row>
    <row r="4" spans="1:8" ht="18" customHeight="1" thickBot="1" x14ac:dyDescent="0.25">
      <c r="A4" s="157"/>
      <c r="B4" s="31" t="s">
        <v>25</v>
      </c>
      <c r="C4" s="47" t="e">
        <f t="shared" ref="C4:D6" si="0">C7+C10+C13+C16+C19+C22</f>
        <v>#REF!</v>
      </c>
      <c r="D4" s="19" t="e">
        <f t="shared" si="0"/>
        <v>#REF!</v>
      </c>
      <c r="E4" s="29" t="e">
        <f>E7+E10+E16+E13+E19+E22</f>
        <v>#REF!</v>
      </c>
      <c r="F4" s="164" t="e">
        <f>C4</f>
        <v>#REF!</v>
      </c>
      <c r="G4" s="167" t="e">
        <f>C5</f>
        <v>#REF!</v>
      </c>
      <c r="H4" s="170" t="e">
        <f>C6</f>
        <v>#REF!</v>
      </c>
    </row>
    <row r="5" spans="1:8" ht="18" customHeight="1" thickBot="1" x14ac:dyDescent="0.25">
      <c r="A5" s="157"/>
      <c r="B5" s="32" t="s">
        <v>29</v>
      </c>
      <c r="C5" s="47" t="e">
        <f t="shared" si="0"/>
        <v>#REF!</v>
      </c>
      <c r="D5" s="19" t="e">
        <f t="shared" si="0"/>
        <v>#REF!</v>
      </c>
      <c r="E5" s="29" t="e">
        <f>E8+E11+E17+E14+E20+E23</f>
        <v>#REF!</v>
      </c>
      <c r="F5" s="165"/>
      <c r="G5" s="168"/>
      <c r="H5" s="171"/>
    </row>
    <row r="6" spans="1:8" ht="18" customHeight="1" thickBot="1" x14ac:dyDescent="0.25">
      <c r="A6" s="158"/>
      <c r="B6" s="44" t="s">
        <v>45</v>
      </c>
      <c r="C6" s="47" t="e">
        <f t="shared" si="0"/>
        <v>#REF!</v>
      </c>
      <c r="D6" s="42" t="e">
        <f t="shared" si="0"/>
        <v>#REF!</v>
      </c>
      <c r="E6" s="43" t="e">
        <f>E9+E12+E18+E15+E21+E24</f>
        <v>#REF!</v>
      </c>
      <c r="F6" s="166"/>
      <c r="G6" s="169"/>
      <c r="H6" s="172"/>
    </row>
    <row r="7" spans="1:8" ht="18" customHeight="1" x14ac:dyDescent="0.2">
      <c r="A7" s="143" t="s">
        <v>30</v>
      </c>
      <c r="B7" s="31" t="s">
        <v>25</v>
      </c>
      <c r="C7" s="47" t="e">
        <f t="shared" ref="C7:C24" si="1">D7+E7</f>
        <v>#REF!</v>
      </c>
      <c r="D7" s="18" t="e">
        <f>#REF!</f>
        <v>#REF!</v>
      </c>
      <c r="E7" s="15">
        <v>0</v>
      </c>
      <c r="F7" s="173" t="e">
        <f>C7</f>
        <v>#REF!</v>
      </c>
      <c r="G7" s="175" t="e">
        <f>C8</f>
        <v>#REF!</v>
      </c>
      <c r="H7" s="177" t="e">
        <f>C9</f>
        <v>#REF!</v>
      </c>
    </row>
    <row r="8" spans="1:8" ht="18" customHeight="1" x14ac:dyDescent="0.2">
      <c r="A8" s="144"/>
      <c r="B8" s="32" t="s">
        <v>29</v>
      </c>
      <c r="C8" s="25" t="e">
        <f t="shared" si="1"/>
        <v>#REF!</v>
      </c>
      <c r="D8" s="17" t="e">
        <f>#REF!</f>
        <v>#REF!</v>
      </c>
      <c r="E8" s="16">
        <v>0</v>
      </c>
      <c r="F8" s="173"/>
      <c r="G8" s="175"/>
      <c r="H8" s="177"/>
    </row>
    <row r="9" spans="1:8" ht="18" customHeight="1" thickBot="1" x14ac:dyDescent="0.25">
      <c r="A9" s="145"/>
      <c r="B9" s="44" t="s">
        <v>45</v>
      </c>
      <c r="C9" s="25" t="e">
        <f t="shared" si="1"/>
        <v>#REF!</v>
      </c>
      <c r="D9" s="24" t="e">
        <f>#REF!</f>
        <v>#REF!</v>
      </c>
      <c r="E9" s="22">
        <v>0</v>
      </c>
      <c r="F9" s="174"/>
      <c r="G9" s="176"/>
      <c r="H9" s="178"/>
    </row>
    <row r="10" spans="1:8" ht="18" customHeight="1" x14ac:dyDescent="0.2">
      <c r="A10" s="143" t="s">
        <v>31</v>
      </c>
      <c r="B10" s="31" t="s">
        <v>25</v>
      </c>
      <c r="C10" s="47" t="e">
        <f t="shared" si="1"/>
        <v>#REF!</v>
      </c>
      <c r="D10" s="18" t="e">
        <f>#REF!</f>
        <v>#REF!</v>
      </c>
      <c r="E10" s="15" t="e">
        <f>#REF!</f>
        <v>#REF!</v>
      </c>
      <c r="F10" s="179" t="e">
        <f>C10</f>
        <v>#REF!</v>
      </c>
      <c r="G10" s="180" t="e">
        <f>C11</f>
        <v>#REF!</v>
      </c>
      <c r="H10" s="181" t="e">
        <f>C12</f>
        <v>#REF!</v>
      </c>
    </row>
    <row r="11" spans="1:8" ht="18" customHeight="1" x14ac:dyDescent="0.2">
      <c r="A11" s="144"/>
      <c r="B11" s="32" t="s">
        <v>29</v>
      </c>
      <c r="C11" s="25" t="e">
        <f t="shared" si="1"/>
        <v>#REF!</v>
      </c>
      <c r="D11" s="17" t="e">
        <f>#REF!</f>
        <v>#REF!</v>
      </c>
      <c r="E11" s="16" t="e">
        <f>#REF!</f>
        <v>#REF!</v>
      </c>
      <c r="F11" s="173"/>
      <c r="G11" s="175"/>
      <c r="H11" s="177"/>
    </row>
    <row r="12" spans="1:8" ht="18" customHeight="1" thickBot="1" x14ac:dyDescent="0.25">
      <c r="A12" s="145"/>
      <c r="B12" s="44" t="s">
        <v>45</v>
      </c>
      <c r="C12" s="25" t="e">
        <f t="shared" si="1"/>
        <v>#REF!</v>
      </c>
      <c r="D12" s="24" t="e">
        <f>#REF!</f>
        <v>#REF!</v>
      </c>
      <c r="E12" s="22" t="e">
        <f>#REF!</f>
        <v>#REF!</v>
      </c>
      <c r="F12" s="174"/>
      <c r="G12" s="176"/>
      <c r="H12" s="178"/>
    </row>
    <row r="13" spans="1:8" ht="18" customHeight="1" x14ac:dyDescent="0.2">
      <c r="A13" s="143" t="s">
        <v>33</v>
      </c>
      <c r="B13" s="31" t="s">
        <v>25</v>
      </c>
      <c r="C13" s="47" t="e">
        <f t="shared" si="1"/>
        <v>#REF!</v>
      </c>
      <c r="D13" s="18" t="e">
        <f>#REF!</f>
        <v>#REF!</v>
      </c>
      <c r="E13" s="15" t="e">
        <f>#REF!</f>
        <v>#REF!</v>
      </c>
      <c r="F13" s="179" t="e">
        <f>C13</f>
        <v>#REF!</v>
      </c>
      <c r="G13" s="180" t="e">
        <f>C14</f>
        <v>#REF!</v>
      </c>
      <c r="H13" s="181" t="e">
        <f>C15</f>
        <v>#REF!</v>
      </c>
    </row>
    <row r="14" spans="1:8" ht="18" customHeight="1" x14ac:dyDescent="0.2">
      <c r="A14" s="144"/>
      <c r="B14" s="32" t="s">
        <v>29</v>
      </c>
      <c r="C14" s="25" t="e">
        <f t="shared" si="1"/>
        <v>#REF!</v>
      </c>
      <c r="D14" s="17" t="e">
        <f>#REF!</f>
        <v>#REF!</v>
      </c>
      <c r="E14" s="16" t="e">
        <f>#REF!</f>
        <v>#REF!</v>
      </c>
      <c r="F14" s="173"/>
      <c r="G14" s="175"/>
      <c r="H14" s="177"/>
    </row>
    <row r="15" spans="1:8" ht="18" customHeight="1" thickBot="1" x14ac:dyDescent="0.25">
      <c r="A15" s="145"/>
      <c r="B15" s="44" t="s">
        <v>45</v>
      </c>
      <c r="C15" s="25" t="e">
        <f t="shared" si="1"/>
        <v>#REF!</v>
      </c>
      <c r="D15" s="24" t="e">
        <f>#REF!</f>
        <v>#REF!</v>
      </c>
      <c r="E15" s="22" t="e">
        <f>#REF!</f>
        <v>#REF!</v>
      </c>
      <c r="F15" s="174"/>
      <c r="G15" s="176"/>
      <c r="H15" s="178"/>
    </row>
    <row r="16" spans="1:8" ht="18" customHeight="1" x14ac:dyDescent="0.2">
      <c r="A16" s="146" t="s">
        <v>34</v>
      </c>
      <c r="B16" s="31" t="s">
        <v>25</v>
      </c>
      <c r="C16" s="47" t="e">
        <f t="shared" si="1"/>
        <v>#REF!</v>
      </c>
      <c r="D16" s="18" t="e">
        <f>#REF!</f>
        <v>#REF!</v>
      </c>
      <c r="E16" s="15" t="e">
        <f>#REF!</f>
        <v>#REF!</v>
      </c>
      <c r="F16" s="179" t="e">
        <f>C16</f>
        <v>#REF!</v>
      </c>
      <c r="G16" s="180" t="e">
        <f>C17</f>
        <v>#REF!</v>
      </c>
      <c r="H16" s="181" t="e">
        <f>C18</f>
        <v>#REF!</v>
      </c>
    </row>
    <row r="17" spans="1:8" ht="18" customHeight="1" x14ac:dyDescent="0.2">
      <c r="A17" s="147"/>
      <c r="B17" s="32" t="s">
        <v>29</v>
      </c>
      <c r="C17" s="25" t="e">
        <f t="shared" si="1"/>
        <v>#REF!</v>
      </c>
      <c r="D17" s="17" t="e">
        <f>#REF!</f>
        <v>#REF!</v>
      </c>
      <c r="E17" s="16" t="e">
        <f>#REF!</f>
        <v>#REF!</v>
      </c>
      <c r="F17" s="173"/>
      <c r="G17" s="175"/>
      <c r="H17" s="177"/>
    </row>
    <row r="18" spans="1:8" ht="18" customHeight="1" thickBot="1" x14ac:dyDescent="0.25">
      <c r="A18" s="148"/>
      <c r="B18" s="44" t="s">
        <v>45</v>
      </c>
      <c r="C18" s="25" t="e">
        <f t="shared" si="1"/>
        <v>#REF!</v>
      </c>
      <c r="D18" s="24" t="e">
        <f>#REF!</f>
        <v>#REF!</v>
      </c>
      <c r="E18" s="22" t="e">
        <f>#REF!</f>
        <v>#REF!</v>
      </c>
      <c r="F18" s="174"/>
      <c r="G18" s="176"/>
      <c r="H18" s="178"/>
    </row>
    <row r="19" spans="1:8" ht="18" customHeight="1" x14ac:dyDescent="0.2">
      <c r="A19" s="144" t="s">
        <v>35</v>
      </c>
      <c r="B19" s="31" t="s">
        <v>25</v>
      </c>
      <c r="C19" s="34" t="e">
        <f t="shared" si="1"/>
        <v>#REF!</v>
      </c>
      <c r="D19" s="23" t="e">
        <f>#REF!</f>
        <v>#REF!</v>
      </c>
      <c r="E19" s="21" t="e">
        <f>#REF!</f>
        <v>#REF!</v>
      </c>
      <c r="F19" s="179" t="e">
        <f>C19</f>
        <v>#REF!</v>
      </c>
      <c r="G19" s="180" t="e">
        <f>C20</f>
        <v>#REF!</v>
      </c>
      <c r="H19" s="181" t="e">
        <f>C21</f>
        <v>#REF!</v>
      </c>
    </row>
    <row r="20" spans="1:8" ht="18" customHeight="1" x14ac:dyDescent="0.2">
      <c r="A20" s="144"/>
      <c r="B20" s="32" t="s">
        <v>29</v>
      </c>
      <c r="C20" s="25" t="e">
        <f t="shared" si="1"/>
        <v>#REF!</v>
      </c>
      <c r="D20" s="17" t="e">
        <f>#REF!</f>
        <v>#REF!</v>
      </c>
      <c r="E20" s="16" t="e">
        <f>#REF!</f>
        <v>#REF!</v>
      </c>
      <c r="F20" s="173"/>
      <c r="G20" s="175"/>
      <c r="H20" s="177"/>
    </row>
    <row r="21" spans="1:8" ht="18" customHeight="1" thickBot="1" x14ac:dyDescent="0.25">
      <c r="A21" s="145"/>
      <c r="B21" s="44" t="s">
        <v>45</v>
      </c>
      <c r="C21" s="25" t="e">
        <f t="shared" si="1"/>
        <v>#REF!</v>
      </c>
      <c r="D21" s="35" t="e">
        <f>#REF!</f>
        <v>#REF!</v>
      </c>
      <c r="E21" s="36" t="e">
        <f>#REF!</f>
        <v>#REF!</v>
      </c>
      <c r="F21" s="174"/>
      <c r="G21" s="176"/>
      <c r="H21" s="178"/>
    </row>
    <row r="22" spans="1:8" ht="18" customHeight="1" x14ac:dyDescent="0.2">
      <c r="A22" s="143" t="s">
        <v>46</v>
      </c>
      <c r="B22" s="31" t="s">
        <v>25</v>
      </c>
      <c r="C22" s="47" t="e">
        <f t="shared" si="1"/>
        <v>#REF!</v>
      </c>
      <c r="D22" s="18" t="e">
        <f>#REF!</f>
        <v>#REF!</v>
      </c>
      <c r="E22" s="15" t="e">
        <f>#REF!</f>
        <v>#REF!</v>
      </c>
      <c r="F22" s="179" t="e">
        <f>C22</f>
        <v>#REF!</v>
      </c>
      <c r="G22" s="180" t="e">
        <f>C23</f>
        <v>#REF!</v>
      </c>
      <c r="H22" s="181" t="e">
        <f>C24</f>
        <v>#REF!</v>
      </c>
    </row>
    <row r="23" spans="1:8" ht="18" customHeight="1" x14ac:dyDescent="0.2">
      <c r="A23" s="144"/>
      <c r="B23" s="32" t="s">
        <v>29</v>
      </c>
      <c r="C23" s="25" t="e">
        <f t="shared" si="1"/>
        <v>#REF!</v>
      </c>
      <c r="D23" s="17" t="e">
        <f>#REF!</f>
        <v>#REF!</v>
      </c>
      <c r="E23" s="16" t="e">
        <f>#REF!</f>
        <v>#REF!</v>
      </c>
      <c r="F23" s="173"/>
      <c r="G23" s="175"/>
      <c r="H23" s="177"/>
    </row>
    <row r="24" spans="1:8" ht="18" customHeight="1" thickBot="1" x14ac:dyDescent="0.25">
      <c r="A24" s="145"/>
      <c r="B24" s="44" t="s">
        <v>45</v>
      </c>
      <c r="C24" s="26" t="e">
        <f t="shared" si="1"/>
        <v>#REF!</v>
      </c>
      <c r="D24" s="24" t="e">
        <f>#REF!</f>
        <v>#REF!</v>
      </c>
      <c r="E24" s="22" t="e">
        <f>#REF!</f>
        <v>#REF!</v>
      </c>
      <c r="F24" s="182"/>
      <c r="G24" s="183"/>
      <c r="H24" s="184"/>
    </row>
    <row r="25" spans="1:8" ht="30" customHeight="1" x14ac:dyDescent="0.2">
      <c r="A25" s="20"/>
      <c r="B25" s="20"/>
      <c r="C25" s="27"/>
      <c r="D25" s="20"/>
      <c r="E25" s="28"/>
      <c r="F25" s="41"/>
      <c r="G25" s="41"/>
      <c r="H25" s="41"/>
    </row>
    <row r="26" spans="1:8" ht="18.75" x14ac:dyDescent="0.3">
      <c r="A26" s="103" t="s">
        <v>39</v>
      </c>
      <c r="B26" s="46"/>
    </row>
    <row r="27" spans="1:8" ht="15.75" x14ac:dyDescent="0.25">
      <c r="A27" s="46"/>
      <c r="B27" s="46"/>
    </row>
    <row r="28" spans="1:8" ht="15.75" x14ac:dyDescent="0.25">
      <c r="A28" s="46" t="s">
        <v>55</v>
      </c>
      <c r="B28" s="46"/>
    </row>
    <row r="29" spans="1:8" ht="15.75" x14ac:dyDescent="0.25">
      <c r="A29" s="46" t="s">
        <v>37</v>
      </c>
      <c r="B29" s="46"/>
    </row>
  </sheetData>
  <mergeCells count="35">
    <mergeCell ref="F22:F24"/>
    <mergeCell ref="G22:G24"/>
    <mergeCell ref="H22:H24"/>
    <mergeCell ref="F16:F18"/>
    <mergeCell ref="G16:G18"/>
    <mergeCell ref="H16:H18"/>
    <mergeCell ref="F19:F21"/>
    <mergeCell ref="G19:G21"/>
    <mergeCell ref="H19:H21"/>
    <mergeCell ref="F10:F12"/>
    <mergeCell ref="G10:G12"/>
    <mergeCell ref="H10:H12"/>
    <mergeCell ref="F13:F15"/>
    <mergeCell ref="G13:G15"/>
    <mergeCell ref="H13:H15"/>
    <mergeCell ref="H2:H3"/>
    <mergeCell ref="F4:F6"/>
    <mergeCell ref="G4:G6"/>
    <mergeCell ref="H4:H6"/>
    <mergeCell ref="F7:F9"/>
    <mergeCell ref="G7:G9"/>
    <mergeCell ref="H7:H9"/>
    <mergeCell ref="F1:G1"/>
    <mergeCell ref="A1:E1"/>
    <mergeCell ref="A2:E2"/>
    <mergeCell ref="F2:F3"/>
    <mergeCell ref="G2:G3"/>
    <mergeCell ref="A3:A6"/>
    <mergeCell ref="B3:D3"/>
    <mergeCell ref="A10:A12"/>
    <mergeCell ref="A7:A9"/>
    <mergeCell ref="A22:A24"/>
    <mergeCell ref="A19:A21"/>
    <mergeCell ref="A16:A18"/>
    <mergeCell ref="A13:A15"/>
  </mergeCells>
  <phoneticPr fontId="8" type="noConversion"/>
  <printOptions horizontalCentered="1"/>
  <pageMargins left="0" right="0" top="0" bottom="0" header="0" footer="0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B65"/>
  <sheetViews>
    <sheetView view="pageBreakPreview" topLeftCell="A9" zoomScale="89" zoomScaleSheetLayoutView="89" workbookViewId="0">
      <selection activeCell="B17" sqref="B17"/>
    </sheetView>
  </sheetViews>
  <sheetFormatPr defaultColWidth="9.140625" defaultRowHeight="12.75" x14ac:dyDescent="0.2"/>
  <cols>
    <col min="1" max="1" width="30.7109375" style="48" customWidth="1"/>
    <col min="2" max="2" width="13.7109375" style="48" customWidth="1"/>
    <col min="3" max="3" width="14.28515625" style="48" customWidth="1"/>
    <col min="4" max="4" width="14.85546875" style="48" customWidth="1"/>
    <col min="5" max="5" width="11" style="48" customWidth="1"/>
    <col min="6" max="6" width="8.7109375" style="48" hidden="1" customWidth="1"/>
    <col min="7" max="7" width="12" style="48" customWidth="1"/>
    <col min="8" max="8" width="10.42578125" style="48" customWidth="1"/>
    <col min="9" max="9" width="14.5703125" style="48" customWidth="1"/>
    <col min="10" max="10" width="13.42578125" style="48" customWidth="1"/>
    <col min="11" max="11" width="12.28515625" style="48" customWidth="1"/>
    <col min="12" max="12" width="11.28515625" style="48" customWidth="1"/>
    <col min="13" max="13" width="10.7109375" style="48" customWidth="1"/>
    <col min="14" max="14" width="13.5703125" style="48" customWidth="1"/>
    <col min="15" max="15" width="10.85546875" style="48" customWidth="1"/>
    <col min="16" max="17" width="10.42578125" style="48" customWidth="1"/>
    <col min="18" max="18" width="11.28515625" style="48" customWidth="1"/>
    <col min="19" max="19" width="11.7109375" style="48" customWidth="1"/>
    <col min="20" max="20" width="10.85546875" style="48" customWidth="1"/>
    <col min="21" max="21" width="9.7109375" style="48" hidden="1" customWidth="1"/>
    <col min="22" max="22" width="9.7109375" style="48" customWidth="1"/>
    <col min="23" max="23" width="8.7109375" style="48" customWidth="1"/>
    <col min="24" max="24" width="9.7109375" style="48" customWidth="1"/>
    <col min="25" max="25" width="8.7109375" style="48" customWidth="1"/>
    <col min="26" max="26" width="16.5703125" style="48" customWidth="1"/>
    <col min="27" max="27" width="15.85546875" style="48" customWidth="1"/>
    <col min="28" max="28" width="10.7109375" style="48" customWidth="1"/>
    <col min="29" max="29" width="13.140625" style="48" customWidth="1"/>
    <col min="30" max="16384" width="9.140625" style="48"/>
  </cols>
  <sheetData>
    <row r="1" spans="1:28" ht="18.75" x14ac:dyDescent="0.3">
      <c r="P1" s="185"/>
      <c r="Q1" s="185"/>
      <c r="R1" s="185"/>
      <c r="S1" s="185"/>
      <c r="T1" s="185"/>
      <c r="U1" s="185"/>
      <c r="V1" s="185" t="s">
        <v>62</v>
      </c>
      <c r="W1" s="185"/>
      <c r="X1" s="185"/>
      <c r="Y1" s="185"/>
      <c r="Z1" s="185"/>
      <c r="AA1" s="185"/>
    </row>
    <row r="2" spans="1:28" ht="18.75" x14ac:dyDescent="0.3">
      <c r="P2" s="185"/>
      <c r="Q2" s="185"/>
      <c r="R2" s="185"/>
      <c r="S2" s="185"/>
      <c r="T2" s="185"/>
      <c r="U2" s="185"/>
      <c r="V2" s="185" t="s">
        <v>63</v>
      </c>
      <c r="W2" s="185"/>
      <c r="X2" s="185"/>
      <c r="Y2" s="185"/>
      <c r="Z2" s="185"/>
      <c r="AA2" s="185"/>
    </row>
    <row r="3" spans="1:28" x14ac:dyDescent="0.2"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</row>
    <row r="4" spans="1:28" ht="18.75" x14ac:dyDescent="0.3">
      <c r="P4" s="185"/>
      <c r="Q4" s="185"/>
      <c r="R4" s="185"/>
      <c r="S4" s="185"/>
      <c r="T4" s="185"/>
      <c r="U4" s="185"/>
      <c r="V4" s="185" t="s">
        <v>57</v>
      </c>
      <c r="W4" s="185"/>
      <c r="X4" s="185"/>
      <c r="Y4" s="185"/>
      <c r="Z4" s="185"/>
      <c r="AA4" s="185"/>
    </row>
    <row r="5" spans="1:28" ht="18.75" x14ac:dyDescent="0.3">
      <c r="P5" s="185"/>
      <c r="Q5" s="185"/>
      <c r="R5" s="185"/>
      <c r="S5" s="185"/>
      <c r="T5" s="185"/>
      <c r="U5" s="185"/>
      <c r="V5" s="185" t="s">
        <v>58</v>
      </c>
      <c r="W5" s="185"/>
      <c r="X5" s="185"/>
      <c r="Y5" s="185"/>
      <c r="Z5" s="185"/>
      <c r="AA5" s="185"/>
    </row>
    <row r="6" spans="1:28" ht="18.75" x14ac:dyDescent="0.3">
      <c r="P6" s="185"/>
      <c r="Q6" s="185"/>
      <c r="R6" s="185"/>
      <c r="S6" s="185"/>
      <c r="T6" s="185"/>
      <c r="U6" s="185"/>
      <c r="V6" s="185" t="s">
        <v>60</v>
      </c>
      <c r="W6" s="185"/>
      <c r="X6" s="185"/>
      <c r="Y6" s="185"/>
      <c r="Z6" s="185"/>
      <c r="AA6" s="185"/>
    </row>
    <row r="7" spans="1:28" ht="18.75" x14ac:dyDescent="0.3">
      <c r="P7" s="185"/>
      <c r="Q7" s="185"/>
      <c r="R7" s="185"/>
      <c r="S7" s="185"/>
      <c r="T7" s="185"/>
      <c r="U7" s="185"/>
      <c r="V7" s="185" t="s">
        <v>59</v>
      </c>
      <c r="W7" s="185"/>
      <c r="X7" s="185"/>
      <c r="Y7" s="185"/>
      <c r="Z7" s="185"/>
      <c r="AA7" s="185"/>
    </row>
    <row r="8" spans="1:28" ht="18" x14ac:dyDescent="0.25">
      <c r="V8" s="217"/>
      <c r="W8" s="217"/>
      <c r="X8" s="217"/>
      <c r="Y8" s="217"/>
      <c r="Z8" s="217"/>
      <c r="AA8" s="217"/>
    </row>
    <row r="9" spans="1:28" ht="49.5" customHeight="1" x14ac:dyDescent="0.2">
      <c r="A9" s="107" t="s">
        <v>65</v>
      </c>
      <c r="B9" s="107"/>
      <c r="C9" s="107"/>
      <c r="D9" s="223" t="s">
        <v>66</v>
      </c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4"/>
    </row>
    <row r="10" spans="1:28" s="49" customFormat="1" ht="12.75" customHeight="1" thickBot="1" x14ac:dyDescent="0.25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4"/>
    </row>
    <row r="11" spans="1:28" ht="18" customHeight="1" thickBot="1" x14ac:dyDescent="0.25">
      <c r="A11" s="189" t="s">
        <v>40</v>
      </c>
      <c r="B11" s="105"/>
      <c r="C11" s="106"/>
      <c r="D11" s="202" t="s">
        <v>5</v>
      </c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4"/>
      <c r="AB11" s="5"/>
    </row>
    <row r="12" spans="1:28" ht="18" customHeight="1" x14ac:dyDescent="0.2">
      <c r="A12" s="190"/>
      <c r="B12" s="196" t="s">
        <v>12</v>
      </c>
      <c r="C12" s="192" t="s">
        <v>4</v>
      </c>
      <c r="D12" s="215" t="s">
        <v>3</v>
      </c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  <c r="AA12" s="216"/>
    </row>
    <row r="13" spans="1:28" ht="60" customHeight="1" x14ac:dyDescent="0.2">
      <c r="A13" s="190"/>
      <c r="B13" s="197"/>
      <c r="C13" s="190"/>
      <c r="D13" s="201" t="s">
        <v>6</v>
      </c>
      <c r="E13" s="195"/>
      <c r="F13" s="193" t="s">
        <v>1</v>
      </c>
      <c r="G13" s="195" t="s">
        <v>16</v>
      </c>
      <c r="H13" s="195" t="s">
        <v>17</v>
      </c>
      <c r="I13" s="205" t="s">
        <v>7</v>
      </c>
      <c r="J13" s="206"/>
      <c r="K13" s="207"/>
      <c r="L13" s="195" t="s">
        <v>18</v>
      </c>
      <c r="M13" s="193" t="s">
        <v>56</v>
      </c>
      <c r="N13" s="210" t="s">
        <v>54</v>
      </c>
      <c r="O13" s="195" t="s">
        <v>19</v>
      </c>
      <c r="P13" s="208" t="s">
        <v>20</v>
      </c>
      <c r="Q13" s="195" t="s">
        <v>21</v>
      </c>
      <c r="R13" s="195" t="s">
        <v>2</v>
      </c>
      <c r="S13" s="195" t="s">
        <v>22</v>
      </c>
      <c r="T13" s="208" t="s">
        <v>48</v>
      </c>
      <c r="U13" s="208"/>
      <c r="V13" s="209" t="s">
        <v>50</v>
      </c>
      <c r="W13" s="209" t="s">
        <v>52</v>
      </c>
      <c r="X13" s="209" t="s">
        <v>51</v>
      </c>
      <c r="Y13" s="209" t="s">
        <v>53</v>
      </c>
      <c r="Z13" s="224" t="s">
        <v>49</v>
      </c>
      <c r="AA13" s="193" t="s">
        <v>28</v>
      </c>
    </row>
    <row r="14" spans="1:28" ht="70.5" customHeight="1" thickBot="1" x14ac:dyDescent="0.25">
      <c r="A14" s="191"/>
      <c r="B14" s="198"/>
      <c r="C14" s="191"/>
      <c r="D14" s="12" t="s">
        <v>14</v>
      </c>
      <c r="E14" s="7" t="s">
        <v>15</v>
      </c>
      <c r="F14" s="194"/>
      <c r="G14" s="193"/>
      <c r="H14" s="193"/>
      <c r="I14" s="7" t="s">
        <v>8</v>
      </c>
      <c r="J14" s="7" t="s">
        <v>9</v>
      </c>
      <c r="K14" s="7" t="s">
        <v>24</v>
      </c>
      <c r="L14" s="193"/>
      <c r="M14" s="194"/>
      <c r="N14" s="211"/>
      <c r="O14" s="193"/>
      <c r="P14" s="209"/>
      <c r="Q14" s="193"/>
      <c r="R14" s="193"/>
      <c r="S14" s="193"/>
      <c r="T14" s="213"/>
      <c r="U14" s="213"/>
      <c r="V14" s="214"/>
      <c r="W14" s="214"/>
      <c r="X14" s="214"/>
      <c r="Y14" s="214"/>
      <c r="Z14" s="225"/>
      <c r="AA14" s="212"/>
    </row>
    <row r="15" spans="1:28" ht="22.5" customHeight="1" x14ac:dyDescent="0.2">
      <c r="A15" s="199" t="s">
        <v>27</v>
      </c>
      <c r="B15" s="50" t="s">
        <v>41</v>
      </c>
      <c r="C15" s="58">
        <f>D15+E15+F15+G15+H15+I15+J15+L15+N15+O15+P15+Q15+R15+S15+T15+U15+AA15+M15+K15+Z15</f>
        <v>9576081.8499999996</v>
      </c>
      <c r="D15" s="59">
        <f t="shared" ref="D15:E18" si="0">D19</f>
        <v>334179</v>
      </c>
      <c r="E15" s="59">
        <f t="shared" si="0"/>
        <v>91799</v>
      </c>
      <c r="F15" s="60"/>
      <c r="G15" s="61">
        <f>G23</f>
        <v>67939</v>
      </c>
      <c r="H15" s="61">
        <f>H29</f>
        <v>33448.85</v>
      </c>
      <c r="I15" s="61">
        <f>I35</f>
        <v>6045417</v>
      </c>
      <c r="J15" s="61">
        <f>J35</f>
        <v>8729</v>
      </c>
      <c r="K15" s="61">
        <f>K35+K47</f>
        <v>0</v>
      </c>
      <c r="L15" s="61">
        <f>L41+L47+L35</f>
        <v>204314</v>
      </c>
      <c r="M15" s="61">
        <f>M35+M41</f>
        <v>265055</v>
      </c>
      <c r="N15" s="61">
        <f>N35</f>
        <v>1502615</v>
      </c>
      <c r="O15" s="61">
        <f t="shared" ref="O15:R16" si="1">O41</f>
        <v>376914</v>
      </c>
      <c r="P15" s="61">
        <f t="shared" si="1"/>
        <v>222500</v>
      </c>
      <c r="Q15" s="61">
        <f t="shared" si="1"/>
        <v>17865</v>
      </c>
      <c r="R15" s="61">
        <f t="shared" si="1"/>
        <v>28707</v>
      </c>
      <c r="S15" s="62">
        <f t="shared" ref="S15:U16" si="2">S47</f>
        <v>252345</v>
      </c>
      <c r="T15" s="63">
        <f t="shared" si="2"/>
        <v>15501</v>
      </c>
      <c r="U15" s="63">
        <f t="shared" si="2"/>
        <v>0</v>
      </c>
      <c r="V15" s="63"/>
      <c r="W15" s="63"/>
      <c r="X15" s="63"/>
      <c r="Y15" s="63"/>
      <c r="Z15" s="63">
        <f>Z47</f>
        <v>23943</v>
      </c>
      <c r="AA15" s="62">
        <f>AA47</f>
        <v>84811</v>
      </c>
    </row>
    <row r="16" spans="1:28" ht="23.25" customHeight="1" thickBot="1" x14ac:dyDescent="0.25">
      <c r="A16" s="200"/>
      <c r="B16" s="51" t="s">
        <v>11</v>
      </c>
      <c r="C16" s="64">
        <f>D16+E16+F16+G16+H16+I16+J16+L16+N16+O16+P16+Q16+R16+S16+T16+U16+AA16+M16+K16+Z16</f>
        <v>9576081.8499999996</v>
      </c>
      <c r="D16" s="65">
        <f t="shared" si="0"/>
        <v>334179</v>
      </c>
      <c r="E16" s="65">
        <f t="shared" si="0"/>
        <v>91799</v>
      </c>
      <c r="F16" s="66"/>
      <c r="G16" s="67">
        <f>G24</f>
        <v>67939</v>
      </c>
      <c r="H16" s="67">
        <f>H30</f>
        <v>33448.85</v>
      </c>
      <c r="I16" s="67">
        <f>I36</f>
        <v>6045417</v>
      </c>
      <c r="J16" s="67">
        <f>J36</f>
        <v>8729</v>
      </c>
      <c r="K16" s="67">
        <f>K36+K48</f>
        <v>0</v>
      </c>
      <c r="L16" s="67">
        <f>L42+L48+L36</f>
        <v>204314</v>
      </c>
      <c r="M16" s="67">
        <f>M36+M42</f>
        <v>265055</v>
      </c>
      <c r="N16" s="67">
        <f>N36</f>
        <v>1502615</v>
      </c>
      <c r="O16" s="67">
        <f t="shared" si="1"/>
        <v>376914</v>
      </c>
      <c r="P16" s="67">
        <f t="shared" si="1"/>
        <v>222500</v>
      </c>
      <c r="Q16" s="67">
        <f t="shared" si="1"/>
        <v>17865</v>
      </c>
      <c r="R16" s="67">
        <f t="shared" si="1"/>
        <v>28707</v>
      </c>
      <c r="S16" s="68">
        <f t="shared" si="2"/>
        <v>252345</v>
      </c>
      <c r="T16" s="68">
        <f t="shared" si="2"/>
        <v>15501</v>
      </c>
      <c r="U16" s="68">
        <f t="shared" si="2"/>
        <v>0</v>
      </c>
      <c r="V16" s="68"/>
      <c r="W16" s="68"/>
      <c r="X16" s="68"/>
      <c r="Y16" s="68"/>
      <c r="Z16" s="68">
        <f>Z48</f>
        <v>23943</v>
      </c>
      <c r="AA16" s="68">
        <f>AA48</f>
        <v>84811</v>
      </c>
    </row>
    <row r="17" spans="1:27" ht="24" customHeight="1" x14ac:dyDescent="0.2">
      <c r="A17" s="200"/>
      <c r="B17" s="52" t="s">
        <v>42</v>
      </c>
      <c r="C17" s="69">
        <f>D17+E17+F17+G17+H17+I17+J17+L17+N17+O17+P17+Q17+R17+S17+T17+U17+AA17+M17+K17+Z17</f>
        <v>21998257</v>
      </c>
      <c r="D17" s="70">
        <f t="shared" si="0"/>
        <v>1044000</v>
      </c>
      <c r="E17" s="70">
        <f t="shared" si="0"/>
        <v>302878</v>
      </c>
      <c r="F17" s="71"/>
      <c r="G17" s="72">
        <f>G26</f>
        <v>165247</v>
      </c>
      <c r="H17" s="72">
        <f>H32</f>
        <v>90064</v>
      </c>
      <c r="I17" s="72">
        <f>I38</f>
        <v>13237363</v>
      </c>
      <c r="J17" s="72">
        <f>J38</f>
        <v>1029753</v>
      </c>
      <c r="K17" s="73">
        <f>K38+K50</f>
        <v>559389</v>
      </c>
      <c r="L17" s="72">
        <f>L44+L50+L38</f>
        <v>535417</v>
      </c>
      <c r="M17" s="72">
        <f>M38+M44</f>
        <v>496000</v>
      </c>
      <c r="N17" s="72">
        <f>N38</f>
        <v>2676664</v>
      </c>
      <c r="O17" s="72">
        <f t="shared" ref="O17:R18" si="3">O44</f>
        <v>719136</v>
      </c>
      <c r="P17" s="72">
        <f t="shared" si="3"/>
        <v>297420</v>
      </c>
      <c r="Q17" s="72">
        <f t="shared" si="3"/>
        <v>45000</v>
      </c>
      <c r="R17" s="72">
        <f t="shared" si="3"/>
        <v>32558</v>
      </c>
      <c r="S17" s="74">
        <f t="shared" ref="S17:U18" si="4">S50</f>
        <v>504690</v>
      </c>
      <c r="T17" s="74">
        <f t="shared" si="4"/>
        <v>37203</v>
      </c>
      <c r="U17" s="74">
        <f t="shared" si="4"/>
        <v>0</v>
      </c>
      <c r="V17" s="74"/>
      <c r="W17" s="74"/>
      <c r="X17" s="74"/>
      <c r="Y17" s="74"/>
      <c r="Z17" s="74">
        <f>Z50</f>
        <v>57463</v>
      </c>
      <c r="AA17" s="74">
        <f>AA50</f>
        <v>168012</v>
      </c>
    </row>
    <row r="18" spans="1:27" ht="26.25" customHeight="1" thickBot="1" x14ac:dyDescent="0.25">
      <c r="A18" s="200"/>
      <c r="B18" s="10" t="s">
        <v>11</v>
      </c>
      <c r="C18" s="64">
        <f>D18+E18+F18+G18+H18+I18+J18+L18+N18+O18+P18+Q18+R18+S18+T18+U18+AA18+M18+K18+Z18</f>
        <v>21998257</v>
      </c>
      <c r="D18" s="65">
        <f t="shared" si="0"/>
        <v>1044000</v>
      </c>
      <c r="E18" s="65">
        <f t="shared" si="0"/>
        <v>302878</v>
      </c>
      <c r="F18" s="66"/>
      <c r="G18" s="67">
        <f>G27</f>
        <v>165247</v>
      </c>
      <c r="H18" s="67">
        <f>H33</f>
        <v>90064</v>
      </c>
      <c r="I18" s="67">
        <f>I39</f>
        <v>13237363</v>
      </c>
      <c r="J18" s="67">
        <f>J39</f>
        <v>1029753</v>
      </c>
      <c r="K18" s="67">
        <f>K39+K51</f>
        <v>559389</v>
      </c>
      <c r="L18" s="67">
        <f>L45+L51+L39</f>
        <v>535417</v>
      </c>
      <c r="M18" s="67">
        <f>M39+M45</f>
        <v>496000</v>
      </c>
      <c r="N18" s="67">
        <f>N39</f>
        <v>2676664</v>
      </c>
      <c r="O18" s="67">
        <f t="shared" si="3"/>
        <v>719136</v>
      </c>
      <c r="P18" s="67">
        <f t="shared" si="3"/>
        <v>297420</v>
      </c>
      <c r="Q18" s="67">
        <f t="shared" si="3"/>
        <v>45000</v>
      </c>
      <c r="R18" s="67">
        <f t="shared" si="3"/>
        <v>32558</v>
      </c>
      <c r="S18" s="68">
        <f t="shared" si="4"/>
        <v>504690</v>
      </c>
      <c r="T18" s="68">
        <f t="shared" si="4"/>
        <v>37203</v>
      </c>
      <c r="U18" s="68">
        <f t="shared" si="4"/>
        <v>0</v>
      </c>
      <c r="V18" s="68"/>
      <c r="W18" s="68"/>
      <c r="X18" s="68"/>
      <c r="Y18" s="68"/>
      <c r="Z18" s="68">
        <f>Z51</f>
        <v>57463</v>
      </c>
      <c r="AA18" s="68">
        <f>AA51</f>
        <v>168012</v>
      </c>
    </row>
    <row r="19" spans="1:27" ht="21.75" customHeight="1" x14ac:dyDescent="0.2">
      <c r="A19" s="186" t="s">
        <v>30</v>
      </c>
      <c r="B19" s="53" t="s">
        <v>41</v>
      </c>
      <c r="C19" s="58">
        <f>D19+E19</f>
        <v>425978</v>
      </c>
      <c r="D19" s="59">
        <f>D20</f>
        <v>334179</v>
      </c>
      <c r="E19" s="59">
        <f>E20</f>
        <v>91799</v>
      </c>
      <c r="F19" s="60"/>
      <c r="G19" s="75"/>
      <c r="H19" s="75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76"/>
      <c r="T19" s="60"/>
      <c r="U19" s="60"/>
      <c r="V19" s="60"/>
      <c r="W19" s="60"/>
      <c r="X19" s="60"/>
      <c r="Y19" s="60"/>
      <c r="Z19" s="60"/>
      <c r="AA19" s="60"/>
    </row>
    <row r="20" spans="1:27" ht="21" customHeight="1" thickBot="1" x14ac:dyDescent="0.25">
      <c r="A20" s="187"/>
      <c r="B20" s="37" t="s">
        <v>11</v>
      </c>
      <c r="C20" s="77">
        <f>D20+E20</f>
        <v>425978</v>
      </c>
      <c r="D20" s="78">
        <v>334179</v>
      </c>
      <c r="E20" s="78">
        <v>91799</v>
      </c>
      <c r="F20" s="79"/>
      <c r="G20" s="80"/>
      <c r="H20" s="80"/>
      <c r="I20" s="79"/>
      <c r="J20" s="79"/>
      <c r="K20" s="79"/>
      <c r="L20" s="79"/>
      <c r="M20" s="79"/>
      <c r="N20" s="79"/>
      <c r="O20" s="79"/>
      <c r="P20" s="81"/>
      <c r="Q20" s="79"/>
      <c r="R20" s="79"/>
      <c r="S20" s="82"/>
      <c r="T20" s="81"/>
      <c r="U20" s="81"/>
      <c r="V20" s="81"/>
      <c r="W20" s="81"/>
      <c r="X20" s="81"/>
      <c r="Y20" s="81"/>
      <c r="Z20" s="81"/>
      <c r="AA20" s="79"/>
    </row>
    <row r="21" spans="1:27" s="49" customFormat="1" ht="21" customHeight="1" x14ac:dyDescent="0.2">
      <c r="A21" s="187"/>
      <c r="B21" s="52" t="s">
        <v>42</v>
      </c>
      <c r="C21" s="69">
        <f>SUM(D21:E21)</f>
        <v>1346878</v>
      </c>
      <c r="D21" s="70">
        <f>D22</f>
        <v>1044000</v>
      </c>
      <c r="E21" s="70">
        <f>E22</f>
        <v>302878</v>
      </c>
      <c r="F21" s="70">
        <f>F22</f>
        <v>0</v>
      </c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4"/>
      <c r="T21" s="83"/>
      <c r="U21" s="83"/>
      <c r="V21" s="83"/>
      <c r="W21" s="83"/>
      <c r="X21" s="83"/>
      <c r="Y21" s="83"/>
      <c r="Z21" s="83"/>
      <c r="AA21" s="83"/>
    </row>
    <row r="22" spans="1:27" s="49" customFormat="1" ht="23.25" customHeight="1" thickBot="1" x14ac:dyDescent="0.25">
      <c r="A22" s="188"/>
      <c r="B22" s="11" t="s">
        <v>11</v>
      </c>
      <c r="C22" s="77">
        <f>SUM(D22:E22)</f>
        <v>1346878</v>
      </c>
      <c r="D22" s="85">
        <v>1044000</v>
      </c>
      <c r="E22" s="85">
        <v>302878</v>
      </c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7"/>
      <c r="T22" s="86"/>
      <c r="U22" s="86"/>
      <c r="V22" s="86"/>
      <c r="W22" s="86"/>
      <c r="X22" s="86"/>
      <c r="Y22" s="86"/>
      <c r="Z22" s="86"/>
      <c r="AA22" s="86"/>
    </row>
    <row r="23" spans="1:27" s="49" customFormat="1" ht="23.25" customHeight="1" x14ac:dyDescent="0.2">
      <c r="A23" s="219" t="s">
        <v>32</v>
      </c>
      <c r="B23" s="53" t="s">
        <v>41</v>
      </c>
      <c r="C23" s="58">
        <f>D23+E23+F23+G23+H23+I23+J23+L23+N23+O23+P23+Q23+R23+S23+T23+U23+AA23</f>
        <v>67939</v>
      </c>
      <c r="D23" s="88"/>
      <c r="E23" s="75"/>
      <c r="F23" s="75"/>
      <c r="G23" s="61">
        <f>G24+G25</f>
        <v>67939</v>
      </c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6"/>
      <c r="T23" s="75"/>
      <c r="U23" s="75"/>
      <c r="V23" s="75"/>
      <c r="W23" s="75"/>
      <c r="X23" s="75"/>
      <c r="Y23" s="75"/>
      <c r="Z23" s="75"/>
      <c r="AA23" s="75"/>
    </row>
    <row r="24" spans="1:27" s="49" customFormat="1" ht="24" customHeight="1" x14ac:dyDescent="0.2">
      <c r="A24" s="187"/>
      <c r="B24" s="38" t="s">
        <v>11</v>
      </c>
      <c r="C24" s="64">
        <f>D24+E24+F24+G24+H24+I24+J24+L24+N24+O24+P24+Q24+R24+S24+T24+U24+AA24</f>
        <v>67939</v>
      </c>
      <c r="D24" s="89"/>
      <c r="E24" s="90"/>
      <c r="F24" s="90"/>
      <c r="G24" s="90">
        <v>67939</v>
      </c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1"/>
      <c r="T24" s="90"/>
      <c r="U24" s="90"/>
      <c r="V24" s="90"/>
      <c r="W24" s="90"/>
      <c r="X24" s="90"/>
      <c r="Y24" s="90"/>
      <c r="Z24" s="90"/>
      <c r="AA24" s="90"/>
    </row>
    <row r="25" spans="1:27" s="49" customFormat="1" ht="13.5" hidden="1" customHeight="1" thickBot="1" x14ac:dyDescent="0.25">
      <c r="A25" s="187"/>
      <c r="B25" s="37"/>
      <c r="C25" s="77">
        <f>D25+E25+F25+G25+H25+I25+J25+L25+N25+O25+P25+Q25+R25+S25+T25+U25+AA25</f>
        <v>0</v>
      </c>
      <c r="D25" s="85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7"/>
      <c r="T25" s="86"/>
      <c r="U25" s="86"/>
      <c r="V25" s="86"/>
      <c r="W25" s="86"/>
      <c r="X25" s="86"/>
      <c r="Y25" s="86"/>
      <c r="Z25" s="86"/>
      <c r="AA25" s="86"/>
    </row>
    <row r="26" spans="1:27" s="49" customFormat="1" ht="20.25" customHeight="1" x14ac:dyDescent="0.2">
      <c r="A26" s="187"/>
      <c r="B26" s="52" t="s">
        <v>42</v>
      </c>
      <c r="C26" s="69">
        <f>D26+E26+F26+G26+H26+I26+J26+L26+N26+O26+P26+Q26+R26+S26+T26+U26+AA26</f>
        <v>165247</v>
      </c>
      <c r="D26" s="92"/>
      <c r="E26" s="83"/>
      <c r="F26" s="83"/>
      <c r="G26" s="72">
        <f>G27+G28</f>
        <v>165247</v>
      </c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4"/>
      <c r="T26" s="83"/>
      <c r="U26" s="83"/>
      <c r="V26" s="83"/>
      <c r="W26" s="83"/>
      <c r="X26" s="83"/>
      <c r="Y26" s="83"/>
      <c r="Z26" s="83"/>
      <c r="AA26" s="83"/>
    </row>
    <row r="27" spans="1:27" s="49" customFormat="1" ht="22.5" customHeight="1" thickBot="1" x14ac:dyDescent="0.25">
      <c r="A27" s="187"/>
      <c r="B27" s="10" t="s">
        <v>11</v>
      </c>
      <c r="C27" s="64">
        <f>D27+E27+F27+G27+H27+I27+J27+L27+N27+O27+P27+Q27+R27+S27+T27+U27+AA27</f>
        <v>165247</v>
      </c>
      <c r="D27" s="89"/>
      <c r="E27" s="90"/>
      <c r="F27" s="90"/>
      <c r="G27" s="90">
        <v>165247</v>
      </c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1"/>
      <c r="T27" s="90"/>
      <c r="U27" s="90"/>
      <c r="V27" s="90"/>
      <c r="W27" s="90"/>
      <c r="X27" s="90"/>
      <c r="Y27" s="90"/>
      <c r="Z27" s="90"/>
      <c r="AA27" s="90"/>
    </row>
    <row r="28" spans="1:27" s="49" customFormat="1" ht="13.5" hidden="1" customHeight="1" thickBot="1" x14ac:dyDescent="0.25">
      <c r="A28" s="188"/>
      <c r="B28" s="11"/>
      <c r="C28" s="77"/>
      <c r="D28" s="85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7"/>
      <c r="T28" s="86"/>
      <c r="U28" s="86"/>
      <c r="V28" s="86"/>
      <c r="W28" s="86"/>
      <c r="X28" s="86"/>
      <c r="Y28" s="86"/>
      <c r="Z28" s="86"/>
      <c r="AA28" s="86"/>
    </row>
    <row r="29" spans="1:27" s="54" customFormat="1" ht="22.5" customHeight="1" x14ac:dyDescent="0.2">
      <c r="A29" s="219" t="s">
        <v>33</v>
      </c>
      <c r="B29" s="53" t="s">
        <v>41</v>
      </c>
      <c r="C29" s="58">
        <f>D29+E29+F29+G29+H29+I29+J29+L29+N29+O29+P29+Q29+R29+S29+T29+U29+AA29</f>
        <v>33448.85</v>
      </c>
      <c r="D29" s="93"/>
      <c r="E29" s="76"/>
      <c r="F29" s="76"/>
      <c r="G29" s="76"/>
      <c r="H29" s="61">
        <f>H30</f>
        <v>33448.85</v>
      </c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</row>
    <row r="30" spans="1:27" s="54" customFormat="1" ht="24" customHeight="1" x14ac:dyDescent="0.2">
      <c r="A30" s="187"/>
      <c r="B30" s="38" t="s">
        <v>11</v>
      </c>
      <c r="C30" s="64">
        <f>D30+E30+F30+G30+H30+I30+J30+L30+N30+O30+P30+Q30+R30+S30+T30+U30+AA30</f>
        <v>33448.85</v>
      </c>
      <c r="D30" s="94"/>
      <c r="E30" s="91"/>
      <c r="F30" s="91"/>
      <c r="G30" s="91"/>
      <c r="H30" s="90">
        <v>33448.85</v>
      </c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</row>
    <row r="31" spans="1:27" s="54" customFormat="1" ht="9" hidden="1" customHeight="1" thickBot="1" x14ac:dyDescent="0.25">
      <c r="A31" s="187"/>
      <c r="B31" s="37"/>
      <c r="C31" s="77">
        <f>D31+E31+F31+G31+H31+I31+J31+L31+N31+O31+P31+Q31+R31+S31+T31+U31+AA31</f>
        <v>0</v>
      </c>
      <c r="D31" s="95"/>
      <c r="E31" s="87"/>
      <c r="F31" s="87"/>
      <c r="G31" s="87"/>
      <c r="H31" s="86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</row>
    <row r="32" spans="1:27" s="54" customFormat="1" ht="21.75" customHeight="1" x14ac:dyDescent="0.2">
      <c r="A32" s="187"/>
      <c r="B32" s="52" t="s">
        <v>42</v>
      </c>
      <c r="C32" s="69">
        <f>D32+E32+F32+G32+H32+I32+J32+L32+N32+O32+P32+Q32+R32+S32+T32+U32+AA32</f>
        <v>90064</v>
      </c>
      <c r="D32" s="96"/>
      <c r="E32" s="84"/>
      <c r="F32" s="84"/>
      <c r="G32" s="84"/>
      <c r="H32" s="72">
        <f>H33</f>
        <v>90064</v>
      </c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</row>
    <row r="33" spans="1:27" s="54" customFormat="1" ht="23.25" customHeight="1" thickBot="1" x14ac:dyDescent="0.25">
      <c r="A33" s="187"/>
      <c r="B33" s="10" t="s">
        <v>11</v>
      </c>
      <c r="C33" s="64">
        <f>D33+E33+F33+G33+H33+I33+J33+L33+N33+O33+P33+Q33+R33+S33+T33+U33+AA33</f>
        <v>90064</v>
      </c>
      <c r="D33" s="94"/>
      <c r="E33" s="91"/>
      <c r="F33" s="91"/>
      <c r="G33" s="91"/>
      <c r="H33" s="90">
        <v>90064</v>
      </c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</row>
    <row r="34" spans="1:27" s="54" customFormat="1" ht="13.5" hidden="1" customHeight="1" thickBot="1" x14ac:dyDescent="0.25">
      <c r="A34" s="188"/>
      <c r="B34" s="11"/>
      <c r="C34" s="77"/>
      <c r="D34" s="95"/>
      <c r="E34" s="87"/>
      <c r="F34" s="87"/>
      <c r="G34" s="87"/>
      <c r="H34" s="86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</row>
    <row r="35" spans="1:27" s="49" customFormat="1" ht="24" customHeight="1" x14ac:dyDescent="0.2">
      <c r="A35" s="219" t="s">
        <v>34</v>
      </c>
      <c r="B35" s="53" t="s">
        <v>41</v>
      </c>
      <c r="C35" s="58">
        <f>D35+E35+F35+G35+H35+I35+J35+L35+N35+O35+P35+Q35+R35+S35+T35+U35+AA35+M35+K35</f>
        <v>7712805</v>
      </c>
      <c r="D35" s="88"/>
      <c r="E35" s="75"/>
      <c r="F35" s="75"/>
      <c r="G35" s="75"/>
      <c r="H35" s="75"/>
      <c r="I35" s="61">
        <v>6045417</v>
      </c>
      <c r="J35" s="61">
        <v>8729</v>
      </c>
      <c r="K35" s="61">
        <f>K36+K37</f>
        <v>0</v>
      </c>
      <c r="L35" s="61">
        <f>L36+L37</f>
        <v>76775</v>
      </c>
      <c r="M35" s="61">
        <f>M36+M37</f>
        <v>79269</v>
      </c>
      <c r="N35" s="61">
        <v>1502615</v>
      </c>
      <c r="O35" s="75"/>
      <c r="P35" s="75"/>
      <c r="Q35" s="75"/>
      <c r="R35" s="75"/>
      <c r="S35" s="76"/>
      <c r="T35" s="75"/>
      <c r="U35" s="75"/>
      <c r="V35" s="75"/>
      <c r="W35" s="75"/>
      <c r="X35" s="75"/>
      <c r="Y35" s="75"/>
      <c r="Z35" s="75"/>
      <c r="AA35" s="75"/>
    </row>
    <row r="36" spans="1:27" s="49" customFormat="1" ht="23.25" customHeight="1" thickBot="1" x14ac:dyDescent="0.25">
      <c r="A36" s="187"/>
      <c r="B36" s="38" t="s">
        <v>11</v>
      </c>
      <c r="C36" s="64">
        <f>D36+E36+F36+G36+H36+I36+J36+L36+N36+O36+P36+Q36+R36+S36+T36+U36+AA36+M36+K36</f>
        <v>7712805</v>
      </c>
      <c r="D36" s="89"/>
      <c r="E36" s="90"/>
      <c r="F36" s="90"/>
      <c r="G36" s="90"/>
      <c r="H36" s="90"/>
      <c r="I36" s="90">
        <v>6045417</v>
      </c>
      <c r="J36" s="90">
        <v>8729</v>
      </c>
      <c r="K36" s="90">
        <v>0</v>
      </c>
      <c r="L36" s="90">
        <v>76775</v>
      </c>
      <c r="M36" s="90">
        <v>79269</v>
      </c>
      <c r="N36" s="90">
        <v>1502615</v>
      </c>
      <c r="O36" s="90"/>
      <c r="P36" s="90"/>
      <c r="Q36" s="90"/>
      <c r="R36" s="90"/>
      <c r="S36" s="91"/>
      <c r="T36" s="90"/>
      <c r="U36" s="90"/>
      <c r="V36" s="90"/>
      <c r="W36" s="90"/>
      <c r="X36" s="90"/>
      <c r="Y36" s="90"/>
      <c r="Z36" s="90"/>
      <c r="AA36" s="90"/>
    </row>
    <row r="37" spans="1:27" s="49" customFormat="1" ht="13.5" hidden="1" customHeight="1" thickBot="1" x14ac:dyDescent="0.25">
      <c r="A37" s="187"/>
      <c r="B37" s="37"/>
      <c r="C37" s="77">
        <f>D37+E37+F37+G37+H37+I37+J37+L37+N37+O37+P37+Q37+R37+S37+T37+U37+AA37+M37+K37</f>
        <v>0</v>
      </c>
      <c r="D37" s="85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7"/>
      <c r="T37" s="86"/>
      <c r="U37" s="86"/>
      <c r="V37" s="86"/>
      <c r="W37" s="86"/>
      <c r="X37" s="86"/>
      <c r="Y37" s="86"/>
      <c r="Z37" s="86"/>
      <c r="AA37" s="86"/>
    </row>
    <row r="38" spans="1:27" s="49" customFormat="1" ht="25.5" customHeight="1" x14ac:dyDescent="0.2">
      <c r="A38" s="187"/>
      <c r="B38" s="52" t="s">
        <v>42</v>
      </c>
      <c r="C38" s="69">
        <f>D38+E38+F38+G38+H38+I38+J38+L38+N38+O38+P38+Q38+R38+S38+T38+U38+AA38+M38+K38</f>
        <v>17686809</v>
      </c>
      <c r="D38" s="92"/>
      <c r="E38" s="83"/>
      <c r="F38" s="83"/>
      <c r="G38" s="83"/>
      <c r="H38" s="83"/>
      <c r="I38" s="72">
        <f t="shared" ref="I38:N38" si="5">I39+I40</f>
        <v>13237363</v>
      </c>
      <c r="J38" s="72">
        <f t="shared" si="5"/>
        <v>1029753</v>
      </c>
      <c r="K38" s="73">
        <f t="shared" si="5"/>
        <v>340327</v>
      </c>
      <c r="L38" s="72">
        <f t="shared" si="5"/>
        <v>246617</v>
      </c>
      <c r="M38" s="72">
        <f t="shared" si="5"/>
        <v>156085</v>
      </c>
      <c r="N38" s="72">
        <f t="shared" si="5"/>
        <v>2676664</v>
      </c>
      <c r="O38" s="83"/>
      <c r="P38" s="83"/>
      <c r="Q38" s="83"/>
      <c r="R38" s="83"/>
      <c r="S38" s="84"/>
      <c r="T38" s="83"/>
      <c r="U38" s="83"/>
      <c r="V38" s="83"/>
      <c r="W38" s="83"/>
      <c r="X38" s="83"/>
      <c r="Y38" s="83"/>
      <c r="Z38" s="83"/>
      <c r="AA38" s="83"/>
    </row>
    <row r="39" spans="1:27" s="49" customFormat="1" ht="24" customHeight="1" thickBot="1" x14ac:dyDescent="0.25">
      <c r="A39" s="187"/>
      <c r="B39" s="10" t="s">
        <v>11</v>
      </c>
      <c r="C39" s="64">
        <f>D39+E39+F39+G39+H39+I39+J39+L39+N39+O39+P39+Q39+R39+S39+T39+U39+AA39+M39+K39</f>
        <v>17686809</v>
      </c>
      <c r="D39" s="89"/>
      <c r="E39" s="90"/>
      <c r="F39" s="90"/>
      <c r="G39" s="90"/>
      <c r="H39" s="90"/>
      <c r="I39" s="90">
        <v>13237363</v>
      </c>
      <c r="J39" s="90">
        <v>1029753</v>
      </c>
      <c r="K39" s="90">
        <v>340327</v>
      </c>
      <c r="L39" s="90">
        <v>246617</v>
      </c>
      <c r="M39" s="90">
        <v>156085</v>
      </c>
      <c r="N39" s="90">
        <v>2676664</v>
      </c>
      <c r="O39" s="90"/>
      <c r="P39" s="90"/>
      <c r="Q39" s="90"/>
      <c r="R39" s="90"/>
      <c r="S39" s="91"/>
      <c r="T39" s="90"/>
      <c r="U39" s="90"/>
      <c r="V39" s="90"/>
      <c r="W39" s="90"/>
      <c r="X39" s="90"/>
      <c r="Y39" s="90"/>
      <c r="Z39" s="90"/>
      <c r="AA39" s="90"/>
    </row>
    <row r="40" spans="1:27" s="49" customFormat="1" ht="13.5" hidden="1" customHeight="1" thickBot="1" x14ac:dyDescent="0.25">
      <c r="A40" s="188"/>
      <c r="B40" s="11"/>
      <c r="C40" s="77"/>
      <c r="D40" s="85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7"/>
      <c r="T40" s="86"/>
      <c r="U40" s="86"/>
      <c r="V40" s="86"/>
      <c r="W40" s="86"/>
      <c r="X40" s="86"/>
      <c r="Y40" s="86"/>
      <c r="Z40" s="86"/>
      <c r="AA40" s="86"/>
    </row>
    <row r="41" spans="1:27" s="49" customFormat="1" ht="24" customHeight="1" x14ac:dyDescent="0.2">
      <c r="A41" s="219" t="s">
        <v>35</v>
      </c>
      <c r="B41" s="53" t="s">
        <v>41</v>
      </c>
      <c r="C41" s="58">
        <f>D41+E41+F41+G41+H41+I41+J41+L41+N41+O41+P41+Q41+R41+S41+T41+U41+AA41+M41</f>
        <v>838646</v>
      </c>
      <c r="D41" s="88"/>
      <c r="E41" s="75"/>
      <c r="F41" s="75"/>
      <c r="G41" s="75"/>
      <c r="H41" s="75"/>
      <c r="I41" s="75"/>
      <c r="J41" s="75"/>
      <c r="K41" s="75"/>
      <c r="L41" s="61">
        <v>6874</v>
      </c>
      <c r="M41" s="61">
        <f>M42+M43</f>
        <v>185786</v>
      </c>
      <c r="N41" s="75"/>
      <c r="O41" s="61">
        <f>O42+O43</f>
        <v>376914</v>
      </c>
      <c r="P41" s="61">
        <f>P42+P43</f>
        <v>222500</v>
      </c>
      <c r="Q41" s="61">
        <f>Q42+Q43</f>
        <v>17865</v>
      </c>
      <c r="R41" s="61">
        <f>R42+R43</f>
        <v>28707</v>
      </c>
      <c r="S41" s="76"/>
      <c r="T41" s="75"/>
      <c r="U41" s="75"/>
      <c r="V41" s="75"/>
      <c r="W41" s="75"/>
      <c r="X41" s="75"/>
      <c r="Y41" s="75"/>
      <c r="Z41" s="75"/>
      <c r="AA41" s="75"/>
    </row>
    <row r="42" spans="1:27" s="49" customFormat="1" ht="23.25" customHeight="1" x14ac:dyDescent="0.2">
      <c r="A42" s="187"/>
      <c r="B42" s="38" t="s">
        <v>11</v>
      </c>
      <c r="C42" s="64">
        <f>D42+E42+F42+G42+H42+I42+J42+L42+N42+O42+P42+Q42+R42+S42+T42+U42+AA42+M42</f>
        <v>838646</v>
      </c>
      <c r="D42" s="89"/>
      <c r="E42" s="90"/>
      <c r="F42" s="90"/>
      <c r="G42" s="90"/>
      <c r="H42" s="90"/>
      <c r="I42" s="90"/>
      <c r="J42" s="90"/>
      <c r="K42" s="90"/>
      <c r="L42" s="90">
        <v>6874</v>
      </c>
      <c r="M42" s="90">
        <v>185786</v>
      </c>
      <c r="N42" s="90"/>
      <c r="O42" s="90">
        <v>376914</v>
      </c>
      <c r="P42" s="90">
        <v>222500</v>
      </c>
      <c r="Q42" s="90">
        <v>17865</v>
      </c>
      <c r="R42" s="90">
        <v>28707</v>
      </c>
      <c r="S42" s="91"/>
      <c r="T42" s="90"/>
      <c r="U42" s="90"/>
      <c r="V42" s="90"/>
      <c r="W42" s="90"/>
      <c r="X42" s="90"/>
      <c r="Y42" s="90"/>
      <c r="Z42" s="90"/>
      <c r="AA42" s="90"/>
    </row>
    <row r="43" spans="1:27" s="49" customFormat="1" ht="13.5" hidden="1" customHeight="1" thickBot="1" x14ac:dyDescent="0.25">
      <c r="A43" s="187"/>
      <c r="B43" s="37"/>
      <c r="C43" s="77">
        <f>D43+E43+F43+G43+H43+I43+J43+L43+N43+O43+P43+Q43+R43+S43+T43+U43+AA43+M43</f>
        <v>0</v>
      </c>
      <c r="D43" s="85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7"/>
      <c r="T43" s="86"/>
      <c r="U43" s="86"/>
      <c r="V43" s="86"/>
      <c r="W43" s="86"/>
      <c r="X43" s="86"/>
      <c r="Y43" s="86"/>
      <c r="Z43" s="86"/>
      <c r="AA43" s="86"/>
    </row>
    <row r="44" spans="1:27" s="49" customFormat="1" ht="22.5" customHeight="1" x14ac:dyDescent="0.2">
      <c r="A44" s="187"/>
      <c r="B44" s="52" t="s">
        <v>42</v>
      </c>
      <c r="C44" s="69">
        <f>D44+E44+F44+G44+H44+I44+J44+L44+N44+O44+P44+Q44+R44+S44+T44+U44+AA44+M44</f>
        <v>1447777</v>
      </c>
      <c r="D44" s="92"/>
      <c r="E44" s="83"/>
      <c r="F44" s="83"/>
      <c r="G44" s="83"/>
      <c r="H44" s="83"/>
      <c r="I44" s="83"/>
      <c r="J44" s="83"/>
      <c r="K44" s="83"/>
      <c r="L44" s="72">
        <f>L45+L46</f>
        <v>13748</v>
      </c>
      <c r="M44" s="72">
        <f>M45+M46</f>
        <v>339915</v>
      </c>
      <c r="N44" s="83"/>
      <c r="O44" s="72">
        <f>O45+O46</f>
        <v>719136</v>
      </c>
      <c r="P44" s="72">
        <f>P45+P46</f>
        <v>297420</v>
      </c>
      <c r="Q44" s="72">
        <f>Q45+Q46</f>
        <v>45000</v>
      </c>
      <c r="R44" s="72">
        <f>R45+R46</f>
        <v>32558</v>
      </c>
      <c r="S44" s="84"/>
      <c r="T44" s="83"/>
      <c r="U44" s="83"/>
      <c r="V44" s="83"/>
      <c r="W44" s="83"/>
      <c r="X44" s="83"/>
      <c r="Y44" s="83"/>
      <c r="Z44" s="83"/>
      <c r="AA44" s="83"/>
    </row>
    <row r="45" spans="1:27" s="49" customFormat="1" ht="27" customHeight="1" thickBot="1" x14ac:dyDescent="0.25">
      <c r="A45" s="187"/>
      <c r="B45" s="10" t="s">
        <v>11</v>
      </c>
      <c r="C45" s="64">
        <f>D45+E45+F45+G45+H45+I45+J45+L45+N45+O45+P45+Q45+R45+S45+T45+U45+AA45+M45</f>
        <v>1447777</v>
      </c>
      <c r="D45" s="89"/>
      <c r="E45" s="90"/>
      <c r="F45" s="90"/>
      <c r="G45" s="90"/>
      <c r="H45" s="90"/>
      <c r="I45" s="90"/>
      <c r="J45" s="90"/>
      <c r="K45" s="90"/>
      <c r="L45" s="90">
        <v>13748</v>
      </c>
      <c r="M45" s="90">
        <v>339915</v>
      </c>
      <c r="N45" s="90"/>
      <c r="O45" s="90">
        <v>719136</v>
      </c>
      <c r="P45" s="90">
        <v>297420</v>
      </c>
      <c r="Q45" s="90">
        <v>45000</v>
      </c>
      <c r="R45" s="90">
        <v>32558</v>
      </c>
      <c r="S45" s="91"/>
      <c r="T45" s="90"/>
      <c r="U45" s="90"/>
      <c r="V45" s="90"/>
      <c r="W45" s="90"/>
      <c r="X45" s="90"/>
      <c r="Y45" s="90"/>
      <c r="Z45" s="90"/>
      <c r="AA45" s="90"/>
    </row>
    <row r="46" spans="1:27" s="49" customFormat="1" ht="13.5" hidden="1" customHeight="1" thickBot="1" x14ac:dyDescent="0.25">
      <c r="A46" s="221"/>
      <c r="B46" s="11"/>
      <c r="C46" s="77"/>
      <c r="D46" s="85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7"/>
      <c r="T46" s="86"/>
      <c r="U46" s="86"/>
      <c r="V46" s="86"/>
      <c r="W46" s="86"/>
      <c r="X46" s="86"/>
      <c r="Y46" s="86"/>
      <c r="Z46" s="86"/>
      <c r="AA46" s="86"/>
    </row>
    <row r="47" spans="1:27" s="49" customFormat="1" ht="24.75" customHeight="1" x14ac:dyDescent="0.2">
      <c r="A47" s="220" t="s">
        <v>46</v>
      </c>
      <c r="B47" s="50" t="s">
        <v>41</v>
      </c>
      <c r="C47" s="58">
        <f t="shared" ref="C47:C52" si="6">D47+E47+F47+G47+H47+I47+J47+L47+N47+O47+P47+Q47+R47+S47+T47+U47+AA47+K47+Z47</f>
        <v>497265</v>
      </c>
      <c r="D47" s="88"/>
      <c r="E47" s="75"/>
      <c r="F47" s="75"/>
      <c r="G47" s="75"/>
      <c r="H47" s="75"/>
      <c r="I47" s="75"/>
      <c r="J47" s="75"/>
      <c r="K47" s="61">
        <f>K48+K49</f>
        <v>0</v>
      </c>
      <c r="L47" s="61">
        <f>L48+L49</f>
        <v>120665</v>
      </c>
      <c r="M47" s="61"/>
      <c r="N47" s="75"/>
      <c r="O47" s="75"/>
      <c r="P47" s="75"/>
      <c r="Q47" s="75"/>
      <c r="R47" s="75"/>
      <c r="S47" s="62">
        <f>S48+S49</f>
        <v>252345</v>
      </c>
      <c r="T47" s="62">
        <f>T48+T49</f>
        <v>15501</v>
      </c>
      <c r="U47" s="62">
        <f>U48+U49</f>
        <v>0</v>
      </c>
      <c r="V47" s="62"/>
      <c r="W47" s="62"/>
      <c r="X47" s="62"/>
      <c r="Y47" s="62"/>
      <c r="Z47" s="97">
        <f>Z48+Z49</f>
        <v>23943</v>
      </c>
      <c r="AA47" s="62">
        <f>AA48+AA49</f>
        <v>84811</v>
      </c>
    </row>
    <row r="48" spans="1:27" s="49" customFormat="1" ht="27" customHeight="1" x14ac:dyDescent="0.2">
      <c r="A48" s="220"/>
      <c r="B48" s="10" t="s">
        <v>11</v>
      </c>
      <c r="C48" s="98">
        <f t="shared" si="6"/>
        <v>497265</v>
      </c>
      <c r="D48" s="89"/>
      <c r="E48" s="90"/>
      <c r="F48" s="90"/>
      <c r="G48" s="90"/>
      <c r="H48" s="90"/>
      <c r="I48" s="90"/>
      <c r="J48" s="90"/>
      <c r="K48" s="90"/>
      <c r="L48" s="90">
        <v>120665</v>
      </c>
      <c r="M48" s="90"/>
      <c r="N48" s="90"/>
      <c r="O48" s="90"/>
      <c r="P48" s="90"/>
      <c r="Q48" s="90"/>
      <c r="R48" s="90"/>
      <c r="S48" s="91">
        <v>252345</v>
      </c>
      <c r="T48" s="91">
        <v>15501</v>
      </c>
      <c r="U48" s="91"/>
      <c r="V48" s="91"/>
      <c r="W48" s="91"/>
      <c r="X48" s="91"/>
      <c r="Y48" s="91"/>
      <c r="Z48" s="99">
        <v>23943</v>
      </c>
      <c r="AA48" s="91">
        <v>84811</v>
      </c>
    </row>
    <row r="49" spans="1:28" s="49" customFormat="1" ht="1.5" customHeight="1" thickBot="1" x14ac:dyDescent="0.25">
      <c r="A49" s="220"/>
      <c r="B49" s="11"/>
      <c r="C49" s="100">
        <f t="shared" si="6"/>
        <v>0</v>
      </c>
      <c r="D49" s="85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7"/>
      <c r="T49" s="87"/>
      <c r="U49" s="87"/>
      <c r="V49" s="87"/>
      <c r="W49" s="87"/>
      <c r="X49" s="87"/>
      <c r="Y49" s="87"/>
      <c r="Z49" s="101"/>
      <c r="AA49" s="87"/>
    </row>
    <row r="50" spans="1:28" s="49" customFormat="1" ht="22.5" customHeight="1" x14ac:dyDescent="0.2">
      <c r="A50" s="220"/>
      <c r="B50" s="52" t="s">
        <v>42</v>
      </c>
      <c r="C50" s="69">
        <f t="shared" si="6"/>
        <v>1261482</v>
      </c>
      <c r="D50" s="92"/>
      <c r="E50" s="83"/>
      <c r="F50" s="83"/>
      <c r="G50" s="83"/>
      <c r="H50" s="83"/>
      <c r="I50" s="83"/>
      <c r="J50" s="83"/>
      <c r="K50" s="72">
        <f>K51+K52</f>
        <v>219062</v>
      </c>
      <c r="L50" s="72">
        <f>L51+L52</f>
        <v>275052</v>
      </c>
      <c r="M50" s="72"/>
      <c r="N50" s="83"/>
      <c r="O50" s="83"/>
      <c r="P50" s="83"/>
      <c r="Q50" s="83"/>
      <c r="R50" s="83"/>
      <c r="S50" s="74">
        <f>S51+S52</f>
        <v>504690</v>
      </c>
      <c r="T50" s="74">
        <f>T51+T52</f>
        <v>37203</v>
      </c>
      <c r="U50" s="74">
        <f>U51+U52</f>
        <v>0</v>
      </c>
      <c r="V50" s="74"/>
      <c r="W50" s="74"/>
      <c r="X50" s="74"/>
      <c r="Y50" s="74"/>
      <c r="Z50" s="102">
        <f>Z51</f>
        <v>57463</v>
      </c>
      <c r="AA50" s="74">
        <f>AA51+AA52</f>
        <v>168012</v>
      </c>
    </row>
    <row r="51" spans="1:28" s="49" customFormat="1" ht="27" customHeight="1" x14ac:dyDescent="0.2">
      <c r="A51" s="220"/>
      <c r="B51" s="10" t="s">
        <v>11</v>
      </c>
      <c r="C51" s="98">
        <f t="shared" si="6"/>
        <v>1261482</v>
      </c>
      <c r="D51" s="89"/>
      <c r="E51" s="90"/>
      <c r="F51" s="90"/>
      <c r="G51" s="90"/>
      <c r="H51" s="90"/>
      <c r="I51" s="90"/>
      <c r="J51" s="90"/>
      <c r="K51" s="90">
        <v>219062</v>
      </c>
      <c r="L51" s="90">
        <v>275052</v>
      </c>
      <c r="M51" s="90"/>
      <c r="N51" s="90"/>
      <c r="O51" s="90"/>
      <c r="P51" s="90"/>
      <c r="Q51" s="90"/>
      <c r="R51" s="90"/>
      <c r="S51" s="91">
        <v>504690</v>
      </c>
      <c r="T51" s="91">
        <v>37203</v>
      </c>
      <c r="U51" s="91"/>
      <c r="V51" s="91"/>
      <c r="W51" s="91"/>
      <c r="X51" s="91"/>
      <c r="Y51" s="91"/>
      <c r="Z51" s="99">
        <v>57463</v>
      </c>
      <c r="AA51" s="91">
        <v>168012</v>
      </c>
    </row>
    <row r="52" spans="1:28" s="49" customFormat="1" ht="13.5" hidden="1" customHeight="1" thickBot="1" x14ac:dyDescent="0.25">
      <c r="A52" s="220"/>
      <c r="B52" s="11"/>
      <c r="C52" s="14">
        <f t="shared" si="6"/>
        <v>0</v>
      </c>
      <c r="D52" s="13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9"/>
      <c r="T52" s="9"/>
      <c r="U52" s="9"/>
      <c r="V52" s="9"/>
      <c r="W52" s="9"/>
      <c r="X52" s="9"/>
      <c r="Y52" s="9"/>
      <c r="Z52" s="9"/>
      <c r="AA52" s="9"/>
    </row>
    <row r="53" spans="1:28" ht="21" customHeight="1" x14ac:dyDescent="0.2">
      <c r="A53" s="57"/>
      <c r="B53" s="6"/>
    </row>
    <row r="54" spans="1:28" s="56" customFormat="1" ht="18" customHeight="1" x14ac:dyDescent="0.2">
      <c r="A54" s="218" t="s">
        <v>38</v>
      </c>
      <c r="B54" s="218"/>
      <c r="C54" s="218"/>
      <c r="D54" s="104"/>
      <c r="E54" s="104"/>
      <c r="F54" s="104"/>
      <c r="G54" s="104"/>
      <c r="H54" s="104"/>
      <c r="I54" s="104"/>
      <c r="J54" s="2"/>
      <c r="K54" s="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1"/>
    </row>
    <row r="55" spans="1:28" ht="18" customHeight="1" x14ac:dyDescent="0.2">
      <c r="A55" s="3"/>
      <c r="B55" s="6"/>
      <c r="C55" s="3"/>
      <c r="D55" s="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2" customHeight="1" x14ac:dyDescent="0.2">
      <c r="A56" s="218" t="s">
        <v>55</v>
      </c>
      <c r="B56" s="218"/>
      <c r="C56" s="218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4.25" customHeight="1" x14ac:dyDescent="0.2">
      <c r="A57" s="218" t="s">
        <v>37</v>
      </c>
      <c r="B57" s="218"/>
      <c r="C57" s="218"/>
      <c r="D57" s="55"/>
      <c r="E57" s="55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x14ac:dyDescent="0.2">
      <c r="B58" s="6"/>
    </row>
    <row r="59" spans="1:28" x14ac:dyDescent="0.2">
      <c r="B59" s="6"/>
    </row>
    <row r="60" spans="1:28" x14ac:dyDescent="0.2">
      <c r="B60" s="6"/>
    </row>
    <row r="61" spans="1:28" x14ac:dyDescent="0.2">
      <c r="B61" s="6"/>
    </row>
    <row r="63" spans="1:28" ht="14.25" x14ac:dyDescent="0.2">
      <c r="B63" s="3"/>
    </row>
    <row r="64" spans="1:28" ht="14.25" x14ac:dyDescent="0.2">
      <c r="B64" s="3"/>
    </row>
    <row r="65" spans="2:2" x14ac:dyDescent="0.2">
      <c r="B65" s="1"/>
    </row>
  </sheetData>
  <mergeCells count="50">
    <mergeCell ref="D12:AA12"/>
    <mergeCell ref="V8:AA8"/>
    <mergeCell ref="P6:U6"/>
    <mergeCell ref="P7:U7"/>
    <mergeCell ref="A57:C57"/>
    <mergeCell ref="A29:A34"/>
    <mergeCell ref="A23:A28"/>
    <mergeCell ref="A56:C56"/>
    <mergeCell ref="A47:A52"/>
    <mergeCell ref="A35:A40"/>
    <mergeCell ref="A41:A46"/>
    <mergeCell ref="A54:C54"/>
    <mergeCell ref="L54:AA54"/>
    <mergeCell ref="D9:P9"/>
    <mergeCell ref="Y13:Y14"/>
    <mergeCell ref="Z13:Z14"/>
    <mergeCell ref="R13:R14"/>
    <mergeCell ref="AA13:AA14"/>
    <mergeCell ref="T13:U14"/>
    <mergeCell ref="W13:W14"/>
    <mergeCell ref="V13:V14"/>
    <mergeCell ref="X13:X14"/>
    <mergeCell ref="L13:L14"/>
    <mergeCell ref="Q13:Q14"/>
    <mergeCell ref="M13:M14"/>
    <mergeCell ref="I13:K13"/>
    <mergeCell ref="P13:P14"/>
    <mergeCell ref="N13:N14"/>
    <mergeCell ref="V5:AA5"/>
    <mergeCell ref="V7:AA7"/>
    <mergeCell ref="V6:AA6"/>
    <mergeCell ref="A19:A22"/>
    <mergeCell ref="A11:A14"/>
    <mergeCell ref="C12:C14"/>
    <mergeCell ref="F13:F14"/>
    <mergeCell ref="G13:G14"/>
    <mergeCell ref="B12:B14"/>
    <mergeCell ref="A15:A18"/>
    <mergeCell ref="D13:E13"/>
    <mergeCell ref="P5:U5"/>
    <mergeCell ref="O13:O14"/>
    <mergeCell ref="S13:S14"/>
    <mergeCell ref="H13:H14"/>
    <mergeCell ref="D11:AA11"/>
    <mergeCell ref="P1:U1"/>
    <mergeCell ref="P2:U2"/>
    <mergeCell ref="P4:U4"/>
    <mergeCell ref="V1:AA1"/>
    <mergeCell ref="V2:AA2"/>
    <mergeCell ref="V4:AA4"/>
  </mergeCells>
  <phoneticPr fontId="0" type="noConversion"/>
  <printOptions horizontalCentered="1"/>
  <pageMargins left="0" right="0" top="0" bottom="0" header="0" footer="0"/>
  <pageSetup paperSize="9" scale="75" orientation="landscape" verticalDpi="0" r:id="rId1"/>
  <headerFooter alignWithMargins="0"/>
  <rowBreaks count="1" manualBreakCount="1">
    <brk id="34" max="2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E23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E1"/>
    </sheetView>
  </sheetViews>
  <sheetFormatPr defaultRowHeight="12.75" x14ac:dyDescent="0.2"/>
  <cols>
    <col min="1" max="1" width="30.7109375" customWidth="1"/>
    <col min="2" max="2" width="20.7109375" customWidth="1"/>
    <col min="3" max="3" width="30.7109375" customWidth="1"/>
    <col min="4" max="4" width="15.7109375" hidden="1" customWidth="1"/>
    <col min="5" max="5" width="11.28515625" hidden="1" customWidth="1"/>
  </cols>
  <sheetData>
    <row r="1" spans="1:5" ht="60" customHeight="1" x14ac:dyDescent="0.2">
      <c r="A1" s="226" t="s">
        <v>61</v>
      </c>
      <c r="B1" s="226"/>
      <c r="C1" s="226"/>
      <c r="D1" s="226"/>
      <c r="E1" s="226"/>
    </row>
    <row r="2" spans="1:5" ht="25.5" customHeight="1" x14ac:dyDescent="0.2">
      <c r="A2" s="227" t="s">
        <v>23</v>
      </c>
      <c r="B2" s="227"/>
      <c r="C2" s="227"/>
      <c r="D2" s="227"/>
      <c r="E2" s="227"/>
    </row>
    <row r="3" spans="1:5" s="20" customFormat="1" ht="25.5" customHeight="1" x14ac:dyDescent="0.2">
      <c r="A3" s="228" t="s">
        <v>10</v>
      </c>
      <c r="B3" s="228" t="s">
        <v>11</v>
      </c>
      <c r="C3" s="228"/>
      <c r="D3" s="228"/>
      <c r="E3" s="109" t="s">
        <v>13</v>
      </c>
    </row>
    <row r="4" spans="1:5" s="20" customFormat="1" ht="25.5" customHeight="1" x14ac:dyDescent="0.2">
      <c r="A4" s="228"/>
      <c r="B4" s="110" t="s">
        <v>43</v>
      </c>
      <c r="C4" s="111">
        <f t="shared" ref="C4:E5" si="0">C6+C8+C10+C12+C14+C16</f>
        <v>9576081.8499999996</v>
      </c>
      <c r="D4" s="112">
        <f t="shared" si="0"/>
        <v>9576081.8499999996</v>
      </c>
      <c r="E4" s="112">
        <f t="shared" si="0"/>
        <v>0</v>
      </c>
    </row>
    <row r="5" spans="1:5" s="20" customFormat="1" ht="25.5" customHeight="1" x14ac:dyDescent="0.2">
      <c r="A5" s="228"/>
      <c r="B5" s="110" t="s">
        <v>44</v>
      </c>
      <c r="C5" s="111">
        <f t="shared" si="0"/>
        <v>21998257</v>
      </c>
      <c r="D5" s="112">
        <f t="shared" si="0"/>
        <v>21998257</v>
      </c>
      <c r="E5" s="112">
        <f t="shared" si="0"/>
        <v>0</v>
      </c>
    </row>
    <row r="6" spans="1:5" s="20" customFormat="1" ht="25.5" customHeight="1" thickBot="1" x14ac:dyDescent="0.25">
      <c r="A6" s="231" t="s">
        <v>30</v>
      </c>
      <c r="B6" s="108" t="s">
        <v>43</v>
      </c>
      <c r="C6" s="34">
        <f t="shared" ref="C6:C16" si="1">D6+E6</f>
        <v>425978</v>
      </c>
      <c r="D6" s="23">
        <f>'ПРОГНОЗ 2015 ожид'!C20</f>
        <v>425978</v>
      </c>
      <c r="E6" s="21">
        <v>0</v>
      </c>
    </row>
    <row r="7" spans="1:5" s="20" customFormat="1" ht="25.5" customHeight="1" thickBot="1" x14ac:dyDescent="0.25">
      <c r="A7" s="229"/>
      <c r="B7" s="40" t="s">
        <v>44</v>
      </c>
      <c r="C7" s="25">
        <f t="shared" si="1"/>
        <v>1346878</v>
      </c>
      <c r="D7" s="17">
        <f>'ПРОГНОЗ 2015 ожид'!C22</f>
        <v>1346878</v>
      </c>
      <c r="E7" s="16">
        <v>0</v>
      </c>
    </row>
    <row r="8" spans="1:5" s="20" customFormat="1" ht="25.5" customHeight="1" thickBot="1" x14ac:dyDescent="0.25">
      <c r="A8" s="229" t="s">
        <v>31</v>
      </c>
      <c r="B8" s="39" t="s">
        <v>43</v>
      </c>
      <c r="C8" s="25">
        <f t="shared" si="1"/>
        <v>67939</v>
      </c>
      <c r="D8" s="17">
        <f>'ПРОГНОЗ 2015 ожид'!C24</f>
        <v>67939</v>
      </c>
      <c r="E8" s="16">
        <f>'ПРОГНОЗ 2015 ожид'!C25</f>
        <v>0</v>
      </c>
    </row>
    <row r="9" spans="1:5" s="20" customFormat="1" ht="25.5" customHeight="1" thickBot="1" x14ac:dyDescent="0.25">
      <c r="A9" s="229"/>
      <c r="B9" s="40" t="s">
        <v>44</v>
      </c>
      <c r="C9" s="25">
        <f t="shared" si="1"/>
        <v>165247</v>
      </c>
      <c r="D9" s="17">
        <f>'ПРОГНОЗ 2015 ожид'!C27</f>
        <v>165247</v>
      </c>
      <c r="E9" s="16">
        <f>'ПРОГНОЗ 2015 ожид'!C28</f>
        <v>0</v>
      </c>
    </row>
    <row r="10" spans="1:5" s="20" customFormat="1" ht="25.5" customHeight="1" thickBot="1" x14ac:dyDescent="0.25">
      <c r="A10" s="229" t="s">
        <v>33</v>
      </c>
      <c r="B10" s="39" t="s">
        <v>43</v>
      </c>
      <c r="C10" s="25">
        <f t="shared" si="1"/>
        <v>33448.85</v>
      </c>
      <c r="D10" s="17">
        <f>'ПРОГНОЗ 2015 ожид'!C30</f>
        <v>33448.85</v>
      </c>
      <c r="E10" s="16">
        <f>'ПРОГНОЗ 2015 ожид'!C31</f>
        <v>0</v>
      </c>
    </row>
    <row r="11" spans="1:5" s="20" customFormat="1" ht="25.5" customHeight="1" thickBot="1" x14ac:dyDescent="0.25">
      <c r="A11" s="229"/>
      <c r="B11" s="40" t="s">
        <v>44</v>
      </c>
      <c r="C11" s="25">
        <f t="shared" si="1"/>
        <v>90064</v>
      </c>
      <c r="D11" s="17">
        <f>'ПРОГНОЗ 2015 ожид'!C33</f>
        <v>90064</v>
      </c>
      <c r="E11" s="16">
        <f>'ПРОГНОЗ 2015 ожид'!C34</f>
        <v>0</v>
      </c>
    </row>
    <row r="12" spans="1:5" s="20" customFormat="1" ht="25.5" customHeight="1" thickBot="1" x14ac:dyDescent="0.25">
      <c r="A12" s="229" t="s">
        <v>34</v>
      </c>
      <c r="B12" s="39" t="s">
        <v>43</v>
      </c>
      <c r="C12" s="25">
        <f t="shared" si="1"/>
        <v>7712805</v>
      </c>
      <c r="D12" s="17">
        <f>'ПРОГНОЗ 2015 ожид'!C36</f>
        <v>7712805</v>
      </c>
      <c r="E12" s="16">
        <f>'ПРОГНОЗ 2015 ожид'!C37</f>
        <v>0</v>
      </c>
    </row>
    <row r="13" spans="1:5" s="20" customFormat="1" ht="25.5" customHeight="1" thickBot="1" x14ac:dyDescent="0.25">
      <c r="A13" s="229"/>
      <c r="B13" s="40" t="s">
        <v>44</v>
      </c>
      <c r="C13" s="25">
        <f t="shared" si="1"/>
        <v>17686809</v>
      </c>
      <c r="D13" s="17">
        <f>'ПРОГНОЗ 2015 ожид'!C39</f>
        <v>17686809</v>
      </c>
      <c r="E13" s="16">
        <f>'ПРОГНОЗ 2015 ожид'!C40</f>
        <v>0</v>
      </c>
    </row>
    <row r="14" spans="1:5" s="20" customFormat="1" ht="25.5" customHeight="1" thickBot="1" x14ac:dyDescent="0.25">
      <c r="A14" s="229" t="s">
        <v>35</v>
      </c>
      <c r="B14" s="39" t="s">
        <v>43</v>
      </c>
      <c r="C14" s="25">
        <f t="shared" si="1"/>
        <v>838646</v>
      </c>
      <c r="D14" s="17">
        <f>'ПРОГНОЗ 2015 ожид'!C42</f>
        <v>838646</v>
      </c>
      <c r="E14" s="16">
        <f>'ПРОГНОЗ 2015 ожид'!C43</f>
        <v>0</v>
      </c>
    </row>
    <row r="15" spans="1:5" s="20" customFormat="1" ht="25.5" customHeight="1" thickBot="1" x14ac:dyDescent="0.25">
      <c r="A15" s="229"/>
      <c r="B15" s="40" t="s">
        <v>44</v>
      </c>
      <c r="C15" s="25">
        <f t="shared" si="1"/>
        <v>1447777</v>
      </c>
      <c r="D15" s="17">
        <f>'ПРОГНОЗ 2015 ожид'!C45</f>
        <v>1447777</v>
      </c>
      <c r="E15" s="16">
        <f>'ПРОГНОЗ 2015 ожид'!C46</f>
        <v>0</v>
      </c>
    </row>
    <row r="16" spans="1:5" s="20" customFormat="1" ht="25.5" customHeight="1" thickBot="1" x14ac:dyDescent="0.25">
      <c r="A16" s="229" t="s">
        <v>47</v>
      </c>
      <c r="B16" s="39" t="s">
        <v>43</v>
      </c>
      <c r="C16" s="25">
        <f t="shared" si="1"/>
        <v>497265</v>
      </c>
      <c r="D16" s="17">
        <f>'ПРОГНОЗ 2015 ожид'!C48</f>
        <v>497265</v>
      </c>
      <c r="E16" s="16">
        <f>'ПРОГНОЗ 2015 ожид'!C49</f>
        <v>0</v>
      </c>
    </row>
    <row r="17" spans="1:5" s="20" customFormat="1" ht="25.5" customHeight="1" thickBot="1" x14ac:dyDescent="0.25">
      <c r="A17" s="230"/>
      <c r="B17" s="40" t="s">
        <v>44</v>
      </c>
      <c r="C17" s="26">
        <f>D17+E17</f>
        <v>1261482</v>
      </c>
      <c r="D17" s="24">
        <f>'ПРОГНОЗ 2015 ожид'!C51</f>
        <v>1261482</v>
      </c>
      <c r="E17" s="22">
        <f>'ПРОГНОЗ 2015 ожид'!C52</f>
        <v>0</v>
      </c>
    </row>
    <row r="19" spans="1:5" ht="15.75" x14ac:dyDescent="0.25">
      <c r="A19" s="46"/>
      <c r="B19" s="46"/>
    </row>
    <row r="20" spans="1:5" ht="18.75" x14ac:dyDescent="0.3">
      <c r="A20" s="103" t="s">
        <v>39</v>
      </c>
      <c r="B20" s="46"/>
    </row>
    <row r="21" spans="1:5" ht="15.75" x14ac:dyDescent="0.25">
      <c r="A21" s="46"/>
      <c r="B21" s="46"/>
    </row>
    <row r="22" spans="1:5" ht="15.75" x14ac:dyDescent="0.25">
      <c r="A22" s="46" t="s">
        <v>55</v>
      </c>
      <c r="B22" s="46"/>
    </row>
    <row r="23" spans="1:5" ht="15.75" x14ac:dyDescent="0.25">
      <c r="A23" s="46" t="s">
        <v>37</v>
      </c>
      <c r="B23" s="46"/>
    </row>
  </sheetData>
  <mergeCells count="10">
    <mergeCell ref="A1:E1"/>
    <mergeCell ref="A2:E2"/>
    <mergeCell ref="B3:D3"/>
    <mergeCell ref="A14:A15"/>
    <mergeCell ref="A16:A17"/>
    <mergeCell ref="A3:A5"/>
    <mergeCell ref="A6:A7"/>
    <mergeCell ref="A8:A9"/>
    <mergeCell ref="A10:A11"/>
    <mergeCell ref="A12:A13"/>
  </mergeCells>
  <phoneticPr fontId="8" type="noConversion"/>
  <printOptions horizontalCentered="1"/>
  <pageMargins left="0" right="0" top="0" bottom="0" header="0" footer="0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5"/>
  <sheetViews>
    <sheetView tabSelected="1" topLeftCell="A5" zoomScale="124" zoomScaleNormal="124" zoomScaleSheetLayoutView="40" workbookViewId="0">
      <pane xSplit="3" ySplit="26" topLeftCell="D31" activePane="bottomRight" state="frozen"/>
      <selection activeCell="A9" sqref="A9"/>
      <selection pane="topRight" activeCell="D9" sqref="D9"/>
      <selection pane="bottomLeft" activeCell="A22" sqref="A22"/>
      <selection pane="bottomRight" activeCell="A5" sqref="A5"/>
    </sheetView>
  </sheetViews>
  <sheetFormatPr defaultColWidth="9.140625" defaultRowHeight="12.75" x14ac:dyDescent="0.2"/>
  <cols>
    <col min="1" max="1" width="22.28515625" style="113" customWidth="1"/>
    <col min="2" max="2" width="16.28515625" style="113" hidden="1" customWidth="1"/>
    <col min="3" max="3" width="14.28515625" style="113" hidden="1" customWidth="1"/>
    <col min="4" max="4" width="16" style="113" customWidth="1"/>
    <col min="5" max="6" width="14.28515625" style="113" hidden="1" customWidth="1"/>
    <col min="7" max="9" width="14.28515625" style="113" customWidth="1"/>
    <col min="10" max="10" width="15.42578125" style="113" customWidth="1"/>
    <col min="11" max="11" width="15" style="113" customWidth="1"/>
    <col min="12" max="12" width="14.28515625" style="113" customWidth="1"/>
    <col min="13" max="13" width="14.28515625" style="113" hidden="1" customWidth="1"/>
    <col min="14" max="19" width="14.28515625" style="113" customWidth="1"/>
    <col min="20" max="20" width="14.28515625" style="113" hidden="1" customWidth="1"/>
    <col min="21" max="23" width="14.28515625" style="113" customWidth="1"/>
    <col min="24" max="24" width="14.28515625" style="113" hidden="1" customWidth="1"/>
    <col min="25" max="25" width="12.42578125" style="113" customWidth="1"/>
    <col min="26" max="26" width="14.28515625" style="113" customWidth="1"/>
    <col min="27" max="27" width="19.7109375" style="113" customWidth="1"/>
    <col min="28" max="28" width="11.140625" style="113" customWidth="1"/>
    <col min="29" max="29" width="11.28515625" style="113" customWidth="1"/>
    <col min="30" max="30" width="9.42578125" style="113" customWidth="1"/>
    <col min="31" max="16384" width="9.140625" style="113"/>
  </cols>
  <sheetData>
    <row r="1" spans="12:25" ht="17.25" customHeight="1" x14ac:dyDescent="0.3">
      <c r="L1" s="124"/>
      <c r="M1" s="124"/>
      <c r="N1" s="124"/>
      <c r="O1" s="124"/>
      <c r="P1" s="124"/>
      <c r="Q1" s="124"/>
      <c r="R1" s="235"/>
      <c r="S1" s="235"/>
      <c r="T1" s="235"/>
      <c r="U1" s="235"/>
      <c r="V1" s="235"/>
      <c r="W1" s="235"/>
      <c r="X1" s="235"/>
      <c r="Y1" s="235"/>
    </row>
    <row r="2" spans="12:25" ht="12.75" customHeight="1" x14ac:dyDescent="0.25">
      <c r="R2" s="235"/>
      <c r="S2" s="235"/>
      <c r="T2" s="235"/>
      <c r="U2" s="235"/>
      <c r="V2" s="235"/>
      <c r="W2" s="235"/>
      <c r="X2" s="235"/>
      <c r="Y2" s="235"/>
    </row>
    <row r="3" spans="12:25" ht="12.75" customHeight="1" x14ac:dyDescent="0.25">
      <c r="R3" s="235"/>
      <c r="S3" s="235"/>
      <c r="T3" s="235"/>
      <c r="U3" s="235"/>
      <c r="V3" s="235"/>
      <c r="W3" s="235"/>
      <c r="X3" s="235"/>
      <c r="Y3" s="235"/>
    </row>
    <row r="4" spans="12:25" ht="12.75" customHeight="1" x14ac:dyDescent="0.25">
      <c r="R4" s="235"/>
      <c r="S4" s="235"/>
      <c r="T4" s="235"/>
      <c r="U4" s="235"/>
      <c r="V4" s="235"/>
      <c r="W4" s="235"/>
      <c r="X4" s="235"/>
      <c r="Y4" s="235"/>
    </row>
    <row r="5" spans="12:25" ht="15" customHeight="1" x14ac:dyDescent="0.3">
      <c r="L5" s="124"/>
      <c r="M5" s="124"/>
      <c r="N5" s="124"/>
      <c r="O5" s="124"/>
      <c r="P5" s="124"/>
      <c r="Q5" s="124"/>
      <c r="S5" s="251"/>
      <c r="T5" s="251"/>
      <c r="U5" s="251"/>
      <c r="V5" s="251"/>
      <c r="W5" s="251"/>
      <c r="X5" s="251"/>
      <c r="Y5" s="252" t="s">
        <v>115</v>
      </c>
    </row>
    <row r="6" spans="12:25" ht="13.5" customHeight="1" x14ac:dyDescent="0.3">
      <c r="L6" s="124"/>
      <c r="M6" s="124"/>
      <c r="N6" s="124"/>
      <c r="O6" s="124"/>
      <c r="P6" s="124"/>
      <c r="Q6" s="124"/>
      <c r="S6" s="251"/>
      <c r="T6" s="251"/>
      <c r="U6" s="251"/>
      <c r="V6" s="251"/>
      <c r="W6" s="251"/>
      <c r="X6" s="251"/>
      <c r="Y6" s="252" t="s">
        <v>85</v>
      </c>
    </row>
    <row r="7" spans="12:25" ht="17.25" customHeight="1" x14ac:dyDescent="0.3">
      <c r="L7" s="124"/>
      <c r="M7" s="124"/>
      <c r="N7" s="124"/>
      <c r="O7" s="124"/>
      <c r="P7" s="124"/>
      <c r="Q7" s="124"/>
      <c r="S7" s="251"/>
      <c r="T7" s="251"/>
      <c r="U7" s="251"/>
      <c r="V7" s="251"/>
      <c r="W7" s="251"/>
      <c r="X7" s="251"/>
      <c r="Y7" s="252" t="s">
        <v>108</v>
      </c>
    </row>
    <row r="8" spans="12:25" ht="13.5" customHeight="1" x14ac:dyDescent="0.3">
      <c r="L8" s="124"/>
      <c r="M8" s="124"/>
      <c r="N8" s="124"/>
      <c r="O8" s="124"/>
      <c r="P8" s="124"/>
      <c r="Q8" s="124"/>
      <c r="S8" s="251"/>
      <c r="T8" s="251"/>
      <c r="U8" s="251"/>
      <c r="V8" s="251"/>
      <c r="W8" s="251"/>
      <c r="X8" s="251"/>
      <c r="Y8" s="252" t="s">
        <v>116</v>
      </c>
    </row>
    <row r="9" spans="12:25" ht="13.5" customHeight="1" x14ac:dyDescent="0.3">
      <c r="L9" s="124"/>
      <c r="M9" s="124"/>
      <c r="N9" s="124"/>
      <c r="O9" s="124"/>
      <c r="P9" s="124"/>
      <c r="Q9" s="124"/>
      <c r="S9" s="251"/>
      <c r="T9" s="251"/>
      <c r="U9" s="251"/>
      <c r="V9" s="251"/>
      <c r="W9" s="251"/>
      <c r="X9" s="251"/>
      <c r="Y9" s="253" t="s">
        <v>117</v>
      </c>
    </row>
    <row r="10" spans="12:25" ht="12.75" customHeight="1" x14ac:dyDescent="0.3">
      <c r="L10" s="124"/>
      <c r="M10" s="124"/>
      <c r="N10" s="124"/>
      <c r="O10" s="124"/>
      <c r="P10" s="124"/>
      <c r="Q10" s="124"/>
      <c r="S10" s="251"/>
      <c r="T10" s="251"/>
      <c r="U10" s="251"/>
      <c r="V10" s="251"/>
      <c r="W10" s="251"/>
      <c r="X10" s="251"/>
      <c r="Y10" s="253" t="s">
        <v>109</v>
      </c>
    </row>
    <row r="11" spans="12:25" ht="14.25" customHeight="1" x14ac:dyDescent="0.3">
      <c r="L11" s="124"/>
      <c r="M11" s="124"/>
      <c r="N11" s="124"/>
      <c r="O11" s="124"/>
      <c r="P11" s="124"/>
      <c r="Q11" s="124"/>
      <c r="S11" s="251"/>
      <c r="T11" s="251"/>
      <c r="U11" s="251"/>
      <c r="V11" s="251"/>
      <c r="W11" s="251"/>
      <c r="X11" s="251"/>
      <c r="Y11" s="253" t="s">
        <v>110</v>
      </c>
    </row>
    <row r="12" spans="12:25" ht="15" customHeight="1" x14ac:dyDescent="0.3">
      <c r="L12" s="124"/>
      <c r="M12" s="124"/>
      <c r="N12" s="124"/>
      <c r="O12" s="124"/>
      <c r="P12" s="124"/>
      <c r="Q12" s="124"/>
      <c r="S12" s="251"/>
      <c r="T12" s="251"/>
      <c r="U12" s="251"/>
      <c r="V12" s="251"/>
      <c r="W12" s="251"/>
      <c r="X12" s="251"/>
      <c r="Y12" s="253" t="s">
        <v>111</v>
      </c>
    </row>
    <row r="13" spans="12:25" ht="12.75" customHeight="1" x14ac:dyDescent="0.3">
      <c r="L13" s="124"/>
      <c r="M13" s="124"/>
      <c r="N13" s="124"/>
      <c r="O13" s="124"/>
      <c r="P13" s="124"/>
      <c r="Q13" s="124"/>
      <c r="S13" s="251"/>
      <c r="T13" s="251"/>
      <c r="U13" s="251"/>
      <c r="V13" s="251"/>
      <c r="W13" s="251"/>
      <c r="X13" s="251"/>
      <c r="Y13" s="253" t="s">
        <v>112</v>
      </c>
    </row>
    <row r="14" spans="12:25" ht="10.5" customHeight="1" x14ac:dyDescent="0.3">
      <c r="L14" s="124"/>
      <c r="M14" s="124"/>
      <c r="N14" s="124"/>
      <c r="O14" s="124"/>
      <c r="P14" s="124"/>
      <c r="Q14" s="124"/>
      <c r="S14" s="251"/>
      <c r="T14" s="251"/>
      <c r="U14" s="251"/>
      <c r="V14" s="251"/>
      <c r="W14" s="251"/>
      <c r="X14" s="251"/>
      <c r="Y14" s="253" t="s">
        <v>113</v>
      </c>
    </row>
    <row r="15" spans="12:25" ht="15.75" customHeight="1" x14ac:dyDescent="0.3">
      <c r="L15" s="124"/>
      <c r="M15" s="124"/>
      <c r="N15" s="124"/>
      <c r="O15" s="124"/>
      <c r="P15" s="124"/>
      <c r="Q15" s="124"/>
      <c r="S15" s="251"/>
      <c r="T15" s="251"/>
      <c r="U15" s="251"/>
      <c r="V15" s="251"/>
      <c r="W15" s="251"/>
      <c r="X15" s="251"/>
      <c r="Y15" s="254"/>
    </row>
    <row r="16" spans="12:25" ht="14.25" customHeight="1" x14ac:dyDescent="0.3">
      <c r="L16" s="124"/>
      <c r="M16" s="124"/>
      <c r="N16" s="124"/>
      <c r="O16" s="124"/>
      <c r="P16" s="124"/>
      <c r="Q16" s="124"/>
      <c r="S16" s="251"/>
      <c r="T16" s="251"/>
      <c r="U16" s="251"/>
      <c r="V16" s="251"/>
      <c r="W16" s="251"/>
      <c r="X16" s="251"/>
      <c r="Y16" s="252" t="s">
        <v>89</v>
      </c>
    </row>
    <row r="17" spans="1:30" ht="12.75" customHeight="1" x14ac:dyDescent="0.3">
      <c r="L17" s="124"/>
      <c r="M17" s="124"/>
      <c r="N17" s="124"/>
      <c r="O17" s="124"/>
      <c r="P17" s="124"/>
      <c r="Q17" s="124"/>
      <c r="S17" s="251"/>
      <c r="T17" s="251"/>
      <c r="U17" s="251"/>
      <c r="V17" s="251"/>
      <c r="W17" s="251"/>
      <c r="X17" s="251"/>
      <c r="Y17" s="252" t="s">
        <v>85</v>
      </c>
    </row>
    <row r="18" spans="1:30" ht="15.75" customHeight="1" x14ac:dyDescent="0.3">
      <c r="L18" s="124"/>
      <c r="M18" s="124"/>
      <c r="N18" s="124"/>
      <c r="O18" s="124"/>
      <c r="P18" s="124"/>
      <c r="Q18" s="124"/>
      <c r="S18" s="251"/>
      <c r="T18" s="251"/>
      <c r="U18" s="251"/>
      <c r="V18" s="251"/>
      <c r="W18" s="251"/>
      <c r="X18" s="251"/>
      <c r="Y18" s="253" t="s">
        <v>110</v>
      </c>
    </row>
    <row r="19" spans="1:30" ht="15" customHeight="1" x14ac:dyDescent="0.3">
      <c r="L19" s="124"/>
      <c r="M19" s="124"/>
      <c r="N19" s="124"/>
      <c r="O19" s="124"/>
      <c r="P19" s="124"/>
      <c r="Q19" s="124"/>
      <c r="S19" s="251"/>
      <c r="T19" s="251"/>
      <c r="U19" s="251"/>
      <c r="V19" s="251"/>
      <c r="W19" s="251"/>
      <c r="X19" s="251"/>
      <c r="Y19" s="253" t="s">
        <v>111</v>
      </c>
    </row>
    <row r="20" spans="1:30" ht="15.75" x14ac:dyDescent="0.25">
      <c r="S20" s="251"/>
      <c r="T20" s="251"/>
      <c r="U20" s="251"/>
      <c r="V20" s="251"/>
      <c r="W20" s="251"/>
      <c r="X20" s="251"/>
      <c r="Y20" s="253" t="s">
        <v>112</v>
      </c>
    </row>
    <row r="21" spans="1:30" ht="15.75" x14ac:dyDescent="0.25">
      <c r="S21" s="251"/>
      <c r="T21" s="251"/>
      <c r="U21" s="251"/>
      <c r="V21" s="251"/>
      <c r="W21" s="251"/>
      <c r="X21" s="251"/>
      <c r="Y21" s="253" t="s">
        <v>114</v>
      </c>
    </row>
    <row r="22" spans="1:30" ht="15.75" x14ac:dyDescent="0.25">
      <c r="R22" s="251"/>
      <c r="S22" s="251"/>
      <c r="T22" s="251"/>
      <c r="U22" s="251"/>
      <c r="V22" s="251"/>
      <c r="W22" s="251"/>
      <c r="X22" s="251"/>
      <c r="Y22" s="251"/>
    </row>
    <row r="23" spans="1:30" ht="23.25" customHeight="1" x14ac:dyDescent="0.2">
      <c r="A23" s="248" t="s">
        <v>103</v>
      </c>
      <c r="B23" s="248"/>
      <c r="C23" s="248"/>
      <c r="D23" s="248"/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  <c r="R23" s="248"/>
      <c r="S23" s="248"/>
      <c r="T23" s="248"/>
      <c r="U23" s="248"/>
      <c r="V23" s="248"/>
      <c r="W23" s="248"/>
      <c r="X23" s="248"/>
      <c r="Y23" s="248"/>
      <c r="Z23" s="248"/>
      <c r="AA23" s="248"/>
    </row>
    <row r="24" spans="1:30" ht="20.45" customHeight="1" x14ac:dyDescent="0.2">
      <c r="A24" s="248"/>
      <c r="B24" s="248"/>
      <c r="C24" s="248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  <c r="Y24" s="248"/>
      <c r="Z24" s="248"/>
      <c r="AA24" s="248"/>
    </row>
    <row r="25" spans="1:30" ht="13.5" x14ac:dyDescent="0.2">
      <c r="A25" s="243" t="s">
        <v>0</v>
      </c>
      <c r="B25" s="243"/>
      <c r="C25" s="243"/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114"/>
    </row>
    <row r="26" spans="1:30" s="115" customFormat="1" ht="15.75" x14ac:dyDescent="0.25">
      <c r="A26" s="236" t="s">
        <v>36</v>
      </c>
      <c r="B26" s="236" t="s">
        <v>12</v>
      </c>
      <c r="C26" s="236" t="s">
        <v>70</v>
      </c>
      <c r="D26" s="236"/>
      <c r="E26" s="236"/>
      <c r="F26" s="236"/>
      <c r="G26" s="236"/>
      <c r="H26" s="236"/>
      <c r="I26" s="236"/>
      <c r="J26" s="236"/>
      <c r="K26" s="236"/>
      <c r="L26" s="236"/>
      <c r="M26" s="236"/>
      <c r="N26" s="236"/>
      <c r="O26" s="236"/>
      <c r="P26" s="236"/>
      <c r="Q26" s="236"/>
      <c r="R26" s="236"/>
      <c r="S26" s="236"/>
      <c r="T26" s="236" t="s">
        <v>68</v>
      </c>
      <c r="U26" s="236"/>
      <c r="V26" s="236"/>
      <c r="W26" s="236"/>
      <c r="X26" s="236"/>
      <c r="Y26" s="236"/>
      <c r="Z26" s="249" t="s">
        <v>72</v>
      </c>
    </row>
    <row r="27" spans="1:30" s="115" customFormat="1" ht="64.5" customHeight="1" x14ac:dyDescent="0.25">
      <c r="A27" s="244"/>
      <c r="B27" s="236"/>
      <c r="C27" s="245" t="s">
        <v>4</v>
      </c>
      <c r="D27" s="126"/>
      <c r="E27" s="246" t="s">
        <v>71</v>
      </c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  <c r="R27" s="246"/>
      <c r="S27" s="246"/>
      <c r="T27" s="236" t="s">
        <v>4</v>
      </c>
      <c r="U27" s="250" t="s">
        <v>69</v>
      </c>
      <c r="V27" s="250"/>
      <c r="W27" s="250"/>
      <c r="X27" s="250"/>
      <c r="Y27" s="250"/>
      <c r="Z27" s="249"/>
    </row>
    <row r="28" spans="1:30" s="115" customFormat="1" ht="60.6" customHeight="1" x14ac:dyDescent="0.25">
      <c r="A28" s="244"/>
      <c r="B28" s="236"/>
      <c r="C28" s="245"/>
      <c r="D28" s="136"/>
      <c r="E28" s="239" t="s">
        <v>87</v>
      </c>
      <c r="F28" s="123"/>
      <c r="G28" s="236" t="s">
        <v>79</v>
      </c>
      <c r="H28" s="236" t="s">
        <v>100</v>
      </c>
      <c r="I28" s="236" t="s">
        <v>7</v>
      </c>
      <c r="J28" s="236"/>
      <c r="K28" s="236"/>
      <c r="L28" s="236" t="s">
        <v>86</v>
      </c>
      <c r="M28" s="237" t="s">
        <v>90</v>
      </c>
      <c r="N28" s="236" t="s">
        <v>77</v>
      </c>
      <c r="O28" s="236" t="s">
        <v>78</v>
      </c>
      <c r="P28" s="236" t="s">
        <v>81</v>
      </c>
      <c r="Q28" s="241" t="s">
        <v>20</v>
      </c>
      <c r="R28" s="236" t="s">
        <v>21</v>
      </c>
      <c r="S28" s="236" t="s">
        <v>2</v>
      </c>
      <c r="T28" s="236"/>
      <c r="U28" s="236" t="s">
        <v>67</v>
      </c>
      <c r="V28" s="237" t="s">
        <v>88</v>
      </c>
      <c r="W28" s="236" t="s">
        <v>82</v>
      </c>
      <c r="X28" s="237" t="s">
        <v>74</v>
      </c>
      <c r="Y28" s="237" t="s">
        <v>94</v>
      </c>
      <c r="Z28" s="249"/>
    </row>
    <row r="29" spans="1:30" s="115" customFormat="1" ht="114.75" customHeight="1" x14ac:dyDescent="0.25">
      <c r="A29" s="244"/>
      <c r="B29" s="236"/>
      <c r="C29" s="245"/>
      <c r="D29" s="137"/>
      <c r="E29" s="240"/>
      <c r="F29" s="122" t="s">
        <v>15</v>
      </c>
      <c r="G29" s="236"/>
      <c r="H29" s="236"/>
      <c r="I29" s="116" t="s">
        <v>80</v>
      </c>
      <c r="J29" s="116" t="s">
        <v>76</v>
      </c>
      <c r="K29" s="116" t="s">
        <v>9</v>
      </c>
      <c r="L29" s="236"/>
      <c r="M29" s="238"/>
      <c r="N29" s="236"/>
      <c r="O29" s="236"/>
      <c r="P29" s="236"/>
      <c r="Q29" s="242"/>
      <c r="R29" s="236"/>
      <c r="S29" s="236"/>
      <c r="T29" s="236"/>
      <c r="U29" s="236"/>
      <c r="V29" s="238"/>
      <c r="W29" s="236"/>
      <c r="X29" s="238"/>
      <c r="Y29" s="238"/>
      <c r="Z29" s="249"/>
    </row>
    <row r="30" spans="1:30" ht="39" hidden="1" customHeight="1" x14ac:dyDescent="0.2">
      <c r="A30" s="236" t="s">
        <v>73</v>
      </c>
      <c r="B30" s="121" t="s">
        <v>83</v>
      </c>
      <c r="C30" s="117" t="e">
        <f>#REF!+C36+#REF!+#REF!+#REF!+#REF!</f>
        <v>#REF!</v>
      </c>
      <c r="D30" s="117"/>
      <c r="E30" s="117" t="e">
        <f>#REF!+E36+#REF!+#REF!+#REF!+#REF!</f>
        <v>#REF!</v>
      </c>
      <c r="F30" s="117" t="e">
        <f>#REF!+F36+#REF!+#REF!+#REF!+#REF!</f>
        <v>#REF!</v>
      </c>
      <c r="G30" s="117" t="e">
        <f>#REF!+G36+#REF!+#REF!+#REF!+#REF!</f>
        <v>#REF!</v>
      </c>
      <c r="H30" s="117" t="e">
        <f>#REF!+H36+#REF!+#REF!+#REF!+#REF!</f>
        <v>#REF!</v>
      </c>
      <c r="I30" s="117" t="e">
        <f>#REF!+I36+#REF!+#REF!+#REF!+#REF!</f>
        <v>#REF!</v>
      </c>
      <c r="J30" s="117" t="e">
        <f>#REF!+J36+#REF!+#REF!+#REF!+#REF!</f>
        <v>#REF!</v>
      </c>
      <c r="K30" s="117" t="e">
        <f>#REF!+K36+#REF!+#REF!+#REF!+#REF!</f>
        <v>#REF!</v>
      </c>
      <c r="L30" s="117" t="e">
        <f>#REF!+L36+#REF!+#REF!+#REF!+#REF!</f>
        <v>#REF!</v>
      </c>
      <c r="M30" s="117"/>
      <c r="N30" s="117" t="e">
        <f>#REF!+N36+#REF!+#REF!+#REF!+#REF!</f>
        <v>#REF!</v>
      </c>
      <c r="O30" s="117" t="e">
        <f>#REF!+O36+#REF!+#REF!+#REF!+#REF!</f>
        <v>#REF!</v>
      </c>
      <c r="P30" s="117" t="e">
        <f>#REF!+P36+#REF!+#REF!+#REF!+#REF!</f>
        <v>#REF!</v>
      </c>
      <c r="Q30" s="117" t="e">
        <f>#REF!+Q36+#REF!+#REF!+#REF!+#REF!</f>
        <v>#REF!</v>
      </c>
      <c r="R30" s="117" t="e">
        <f>#REF!+R36+#REF!+#REF!+#REF!+#REF!</f>
        <v>#REF!</v>
      </c>
      <c r="S30" s="117" t="e">
        <f>#REF!+S36+#REF!+#REF!+#REF!+#REF!</f>
        <v>#REF!</v>
      </c>
      <c r="T30" s="117" t="e">
        <f>#REF!+T36+#REF!+#REF!+#REF!+#REF!</f>
        <v>#REF!</v>
      </c>
      <c r="U30" s="117" t="e">
        <f>#REF!+U36+#REF!+#REF!+#REF!+#REF!</f>
        <v>#REF!</v>
      </c>
      <c r="V30" s="117"/>
      <c r="W30" s="117" t="e">
        <f>#REF!+W36+#REF!+#REF!+#REF!+#REF!</f>
        <v>#REF!</v>
      </c>
      <c r="X30" s="117" t="e">
        <f>#REF!+X36+#REF!+#REF!+#REF!+#REF!</f>
        <v>#REF!</v>
      </c>
      <c r="Y30" s="117" t="e">
        <f>#REF!+Y36+#REF!+#REF!+#REF!+#REF!</f>
        <v>#REF!</v>
      </c>
      <c r="Z30" s="117" t="e">
        <f>#REF!+Z36+#REF!+#REF!+#REF!+#REF!</f>
        <v>#REF!</v>
      </c>
    </row>
    <row r="31" spans="1:30" ht="18.75" x14ac:dyDescent="0.2">
      <c r="A31" s="236"/>
      <c r="B31" s="121" t="s">
        <v>84</v>
      </c>
      <c r="C31" s="117">
        <f>C34+C37+C40+C43+C46+C49</f>
        <v>24017393</v>
      </c>
      <c r="D31" s="139" t="s">
        <v>91</v>
      </c>
      <c r="E31" s="117">
        <f t="shared" ref="E31:F31" si="0">E34+E37+E40+E43+E46+E49</f>
        <v>0</v>
      </c>
      <c r="F31" s="117">
        <f t="shared" si="0"/>
        <v>0</v>
      </c>
      <c r="G31" s="117">
        <f>G34+G37+G40+G43+G46+G49+G52</f>
        <v>298259</v>
      </c>
      <c r="H31" s="117">
        <f t="shared" ref="H31:Y31" si="1">H34+H37+H40+H43+H46+H49+H52</f>
        <v>24176</v>
      </c>
      <c r="I31" s="117">
        <f t="shared" si="1"/>
        <v>13819615</v>
      </c>
      <c r="J31" s="117">
        <f t="shared" si="1"/>
        <v>4744099</v>
      </c>
      <c r="K31" s="117">
        <f t="shared" si="1"/>
        <v>548</v>
      </c>
      <c r="L31" s="117">
        <f t="shared" si="1"/>
        <v>1592081</v>
      </c>
      <c r="M31" s="117">
        <f t="shared" si="1"/>
        <v>0</v>
      </c>
      <c r="N31" s="117">
        <f t="shared" si="1"/>
        <v>1726785</v>
      </c>
      <c r="O31" s="117">
        <f t="shared" si="1"/>
        <v>5331523</v>
      </c>
      <c r="P31" s="117">
        <f t="shared" si="1"/>
        <v>1173060</v>
      </c>
      <c r="Q31" s="117">
        <f t="shared" si="1"/>
        <v>1930425</v>
      </c>
      <c r="R31" s="117">
        <f t="shared" si="1"/>
        <v>69425</v>
      </c>
      <c r="S31" s="117">
        <f t="shared" si="1"/>
        <v>126902</v>
      </c>
      <c r="T31" s="117">
        <f t="shared" si="1"/>
        <v>1434</v>
      </c>
      <c r="U31" s="117">
        <f t="shared" si="1"/>
        <v>34461</v>
      </c>
      <c r="V31" s="117">
        <f t="shared" si="1"/>
        <v>1010</v>
      </c>
      <c r="W31" s="117">
        <f t="shared" si="1"/>
        <v>322312</v>
      </c>
      <c r="X31" s="117">
        <f t="shared" si="1"/>
        <v>0</v>
      </c>
      <c r="Y31" s="117">
        <f t="shared" si="1"/>
        <v>888</v>
      </c>
      <c r="Z31" s="117">
        <f>E31+G31+H31+I31+J31+K31+L31+N31+O31+P31+Q31+R31+S31+U31+V31+W31+Y31</f>
        <v>31195569</v>
      </c>
      <c r="AA31" s="140">
        <f>Z34+Z37+Z40+Z43+Z46+Z49+Z52</f>
        <v>31195569</v>
      </c>
      <c r="AB31" s="140">
        <f>AA31-Z31</f>
        <v>0</v>
      </c>
      <c r="AC31" s="113">
        <v>31195569</v>
      </c>
      <c r="AD31" s="140">
        <f>AC31-Z31</f>
        <v>0</v>
      </c>
    </row>
    <row r="32" spans="1:30" ht="70.5" customHeight="1" x14ac:dyDescent="0.2">
      <c r="A32" s="236"/>
      <c r="B32" s="121"/>
      <c r="C32" s="117"/>
      <c r="D32" s="139" t="s">
        <v>101</v>
      </c>
      <c r="E32" s="117">
        <f>E35+E38+E41+E44+E47</f>
        <v>0</v>
      </c>
      <c r="F32" s="118"/>
      <c r="G32" s="117">
        <f>G38+G41+G44+G47+G50+G53</f>
        <v>258336</v>
      </c>
      <c r="H32" s="117">
        <f t="shared" ref="H32:Y32" si="2">H38+H41+H44+H47+H50+H53</f>
        <v>23834</v>
      </c>
      <c r="I32" s="117">
        <f t="shared" si="2"/>
        <v>11646090</v>
      </c>
      <c r="J32" s="117">
        <f>J38+J41+J44+J47+J50+J53</f>
        <v>3893771</v>
      </c>
      <c r="K32" s="117">
        <f t="shared" si="2"/>
        <v>0</v>
      </c>
      <c r="L32" s="117">
        <f t="shared" si="2"/>
        <v>927920</v>
      </c>
      <c r="M32" s="117">
        <f t="shared" si="2"/>
        <v>0</v>
      </c>
      <c r="N32" s="117">
        <f t="shared" si="2"/>
        <v>1491977</v>
      </c>
      <c r="O32" s="117">
        <f t="shared" si="2"/>
        <v>4722736</v>
      </c>
      <c r="P32" s="117">
        <f t="shared" si="2"/>
        <v>906741</v>
      </c>
      <c r="Q32" s="117">
        <f t="shared" si="2"/>
        <v>1329744</v>
      </c>
      <c r="R32" s="117">
        <f t="shared" si="2"/>
        <v>60000</v>
      </c>
      <c r="S32" s="117">
        <f t="shared" si="2"/>
        <v>60260</v>
      </c>
      <c r="T32" s="117">
        <f t="shared" si="2"/>
        <v>1434</v>
      </c>
      <c r="U32" s="117">
        <f t="shared" si="2"/>
        <v>34461</v>
      </c>
      <c r="V32" s="117">
        <f t="shared" si="2"/>
        <v>990</v>
      </c>
      <c r="W32" s="117">
        <f t="shared" si="2"/>
        <v>155175</v>
      </c>
      <c r="X32" s="117">
        <f t="shared" si="2"/>
        <v>0</v>
      </c>
      <c r="Y32" s="117">
        <f t="shared" si="2"/>
        <v>0</v>
      </c>
      <c r="Z32" s="117">
        <f>E32+G32+H32+I32+J32+K32+L32+N32+O32+P32+Q32+R32+S32+U32+V32+W32+Y32</f>
        <v>25512035</v>
      </c>
      <c r="AA32" s="140">
        <f>Z35+Z38+Z41+Z44+Z47+Z50+Z53</f>
        <v>25512035</v>
      </c>
      <c r="AB32" s="140">
        <f t="shared" ref="AB32:AB33" si="3">AA32-Z32</f>
        <v>0</v>
      </c>
    </row>
    <row r="33" spans="1:31" ht="49.5" customHeight="1" x14ac:dyDescent="0.2">
      <c r="A33" s="236"/>
      <c r="B33" s="121"/>
      <c r="C33" s="117"/>
      <c r="D33" s="139" t="s">
        <v>102</v>
      </c>
      <c r="E33" s="117">
        <f>E36+E39+E42+E45+E48</f>
        <v>0</v>
      </c>
      <c r="F33" s="118"/>
      <c r="G33" s="117">
        <f>G39+G42+G45+G48+G51+G54</f>
        <v>39923</v>
      </c>
      <c r="H33" s="117">
        <f t="shared" ref="H33:Y33" si="4">H39+H42+H45+H48+H51+H54</f>
        <v>342</v>
      </c>
      <c r="I33" s="117">
        <f t="shared" si="4"/>
        <v>2173525</v>
      </c>
      <c r="J33" s="117">
        <f>J39+J42+J45+J48+J51+J54</f>
        <v>850328</v>
      </c>
      <c r="K33" s="117">
        <f t="shared" si="4"/>
        <v>548</v>
      </c>
      <c r="L33" s="117">
        <f t="shared" si="4"/>
        <v>664161</v>
      </c>
      <c r="M33" s="117">
        <f t="shared" si="4"/>
        <v>0</v>
      </c>
      <c r="N33" s="117">
        <f t="shared" si="4"/>
        <v>234808</v>
      </c>
      <c r="O33" s="117">
        <f t="shared" si="4"/>
        <v>608787</v>
      </c>
      <c r="P33" s="117">
        <f t="shared" si="4"/>
        <v>266319</v>
      </c>
      <c r="Q33" s="117">
        <f t="shared" si="4"/>
        <v>600681</v>
      </c>
      <c r="R33" s="117">
        <f t="shared" si="4"/>
        <v>9425</v>
      </c>
      <c r="S33" s="117">
        <f t="shared" si="4"/>
        <v>66642</v>
      </c>
      <c r="T33" s="117">
        <f t="shared" si="4"/>
        <v>0</v>
      </c>
      <c r="U33" s="117">
        <f t="shared" si="4"/>
        <v>0</v>
      </c>
      <c r="V33" s="117">
        <f t="shared" si="4"/>
        <v>20</v>
      </c>
      <c r="W33" s="117">
        <f t="shared" si="4"/>
        <v>167137</v>
      </c>
      <c r="X33" s="117">
        <f t="shared" si="4"/>
        <v>0</v>
      </c>
      <c r="Y33" s="117">
        <f t="shared" si="4"/>
        <v>888</v>
      </c>
      <c r="Z33" s="117">
        <f>E33+G33+H33+I33+J33+K33+L33+N33+O33+P33+Q33+R33+S33+U33+V33+W33+Y33</f>
        <v>5683534</v>
      </c>
      <c r="AA33" s="140">
        <f>Z36+Z39+Z42+Z45+Z48+Z51+Z54</f>
        <v>5683534</v>
      </c>
      <c r="AB33" s="140">
        <f t="shared" si="3"/>
        <v>0</v>
      </c>
    </row>
    <row r="34" spans="1:31" ht="18.75" hidden="1" customHeight="1" x14ac:dyDescent="0.2">
      <c r="A34" s="237" t="s">
        <v>75</v>
      </c>
      <c r="B34" s="121" t="s">
        <v>84</v>
      </c>
      <c r="C34" s="117">
        <f t="shared" ref="C34:C49" si="5">SUM(E34:S34)</f>
        <v>0</v>
      </c>
      <c r="D34" s="138" t="s">
        <v>91</v>
      </c>
      <c r="E34" s="119">
        <f>E35+E36</f>
        <v>0</v>
      </c>
      <c r="F34" s="119"/>
      <c r="G34" s="119"/>
      <c r="H34" s="117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20">
        <f t="shared" ref="T34:T49" si="6">SUM(U34:Y34)</f>
        <v>0</v>
      </c>
      <c r="U34" s="119"/>
      <c r="V34" s="119"/>
      <c r="W34" s="119"/>
      <c r="X34" s="119"/>
      <c r="Y34" s="119"/>
      <c r="Z34" s="117">
        <f>G34+H34+I34+J34+K34+L34+N34+O34+P34+Q34+R34+S34+U34+V34+W34+Y34+E34</f>
        <v>0</v>
      </c>
    </row>
    <row r="35" spans="1:31" ht="57.75" hidden="1" customHeight="1" x14ac:dyDescent="0.2">
      <c r="A35" s="247"/>
      <c r="B35" s="121"/>
      <c r="C35" s="117"/>
      <c r="D35" s="138" t="s">
        <v>92</v>
      </c>
      <c r="E35" s="119"/>
      <c r="F35" s="119"/>
      <c r="G35" s="119"/>
      <c r="H35" s="117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20"/>
      <c r="U35" s="119"/>
      <c r="V35" s="119"/>
      <c r="W35" s="119"/>
      <c r="X35" s="119"/>
      <c r="Y35" s="119"/>
      <c r="Z35" s="117">
        <f t="shared" ref="Z35:Z36" si="7">G35+H35+I35+J35+K35+L35+N35+O35+P35+Q35+R35+S35+U35+V35+W35+Y35+E35</f>
        <v>0</v>
      </c>
    </row>
    <row r="36" spans="1:31" ht="37.5" hidden="1" x14ac:dyDescent="0.2">
      <c r="A36" s="238"/>
      <c r="B36" s="121" t="s">
        <v>83</v>
      </c>
      <c r="C36" s="117">
        <f t="shared" si="5"/>
        <v>0</v>
      </c>
      <c r="D36" s="138" t="s">
        <v>93</v>
      </c>
      <c r="E36" s="118"/>
      <c r="F36" s="118"/>
      <c r="G36" s="118"/>
      <c r="H36" s="118"/>
      <c r="I36" s="118"/>
      <c r="J36" s="119"/>
      <c r="K36" s="118"/>
      <c r="L36" s="118"/>
      <c r="M36" s="118"/>
      <c r="N36" s="117"/>
      <c r="O36" s="117"/>
      <c r="P36" s="118"/>
      <c r="Q36" s="118"/>
      <c r="R36" s="118"/>
      <c r="S36" s="118"/>
      <c r="T36" s="120">
        <f t="shared" si="6"/>
        <v>0</v>
      </c>
      <c r="U36" s="119"/>
      <c r="V36" s="119"/>
      <c r="W36" s="118"/>
      <c r="X36" s="118"/>
      <c r="Y36" s="119"/>
      <c r="Z36" s="117">
        <f t="shared" si="7"/>
        <v>0</v>
      </c>
    </row>
    <row r="37" spans="1:31" ht="18.75" x14ac:dyDescent="0.2">
      <c r="A37" s="237" t="s">
        <v>95</v>
      </c>
      <c r="B37" s="121" t="s">
        <v>84</v>
      </c>
      <c r="C37" s="117">
        <f t="shared" si="5"/>
        <v>298259</v>
      </c>
      <c r="D37" s="138" t="s">
        <v>91</v>
      </c>
      <c r="E37" s="118"/>
      <c r="F37" s="118"/>
      <c r="G37" s="118">
        <f>G38+G39</f>
        <v>298259</v>
      </c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20">
        <f t="shared" si="6"/>
        <v>0</v>
      </c>
      <c r="U37" s="118"/>
      <c r="V37" s="118"/>
      <c r="W37" s="118"/>
      <c r="X37" s="118"/>
      <c r="Y37" s="118"/>
      <c r="Z37" s="117">
        <f t="shared" ref="Z37:Z51" si="8">G37+H37+I37+J37+K37+L37+N37+O37+P37+Q37+R37+S37+U37+V37+W37+Y37</f>
        <v>298259</v>
      </c>
    </row>
    <row r="38" spans="1:31" ht="57" customHeight="1" x14ac:dyDescent="0.2">
      <c r="A38" s="247"/>
      <c r="B38" s="121"/>
      <c r="C38" s="117"/>
      <c r="D38" s="138" t="s">
        <v>101</v>
      </c>
      <c r="E38" s="118"/>
      <c r="F38" s="118"/>
      <c r="G38" s="118">
        <f>231672+26664</f>
        <v>258336</v>
      </c>
      <c r="H38" s="118"/>
      <c r="I38" s="118"/>
      <c r="J38" s="119"/>
      <c r="K38" s="118"/>
      <c r="L38" s="118"/>
      <c r="M38" s="118"/>
      <c r="N38" s="117"/>
      <c r="O38" s="117"/>
      <c r="P38" s="118"/>
      <c r="Q38" s="118"/>
      <c r="R38" s="118"/>
      <c r="S38" s="118"/>
      <c r="T38" s="120"/>
      <c r="U38" s="119"/>
      <c r="V38" s="119"/>
      <c r="W38" s="118"/>
      <c r="X38" s="118"/>
      <c r="Y38" s="119"/>
      <c r="Z38" s="117">
        <f t="shared" si="8"/>
        <v>258336</v>
      </c>
    </row>
    <row r="39" spans="1:31" ht="37.5" x14ac:dyDescent="0.2">
      <c r="A39" s="238"/>
      <c r="B39" s="121"/>
      <c r="C39" s="117"/>
      <c r="D39" s="138" t="s">
        <v>102</v>
      </c>
      <c r="E39" s="118"/>
      <c r="F39" s="118"/>
      <c r="G39" s="118">
        <v>39923</v>
      </c>
      <c r="H39" s="118"/>
      <c r="I39" s="118"/>
      <c r="J39" s="119"/>
      <c r="K39" s="118"/>
      <c r="L39" s="118"/>
      <c r="M39" s="118"/>
      <c r="N39" s="117"/>
      <c r="O39" s="117"/>
      <c r="P39" s="118"/>
      <c r="Q39" s="118"/>
      <c r="R39" s="118"/>
      <c r="S39" s="118"/>
      <c r="T39" s="120"/>
      <c r="U39" s="119"/>
      <c r="V39" s="119"/>
      <c r="W39" s="118"/>
      <c r="X39" s="118"/>
      <c r="Y39" s="119"/>
      <c r="Z39" s="117">
        <f t="shared" si="8"/>
        <v>39923</v>
      </c>
    </row>
    <row r="40" spans="1:31" ht="18.75" x14ac:dyDescent="0.2">
      <c r="A40" s="237" t="s">
        <v>96</v>
      </c>
      <c r="B40" s="121" t="s">
        <v>84</v>
      </c>
      <c r="C40" s="117">
        <f t="shared" si="5"/>
        <v>24176</v>
      </c>
      <c r="D40" s="138" t="s">
        <v>91</v>
      </c>
      <c r="E40" s="119"/>
      <c r="F40" s="119"/>
      <c r="G40" s="119"/>
      <c r="H40" s="118">
        <f>H41+H42</f>
        <v>24176</v>
      </c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20">
        <f t="shared" si="6"/>
        <v>0</v>
      </c>
      <c r="U40" s="119"/>
      <c r="V40" s="119"/>
      <c r="W40" s="119"/>
      <c r="X40" s="119"/>
      <c r="Y40" s="119"/>
      <c r="Z40" s="117">
        <f t="shared" si="8"/>
        <v>24176</v>
      </c>
    </row>
    <row r="41" spans="1:31" ht="56.25" customHeight="1" x14ac:dyDescent="0.2">
      <c r="A41" s="247"/>
      <c r="B41" s="121"/>
      <c r="C41" s="117"/>
      <c r="D41" s="138" t="s">
        <v>101</v>
      </c>
      <c r="E41" s="118"/>
      <c r="F41" s="118"/>
      <c r="G41" s="118"/>
      <c r="H41" s="118">
        <v>23834</v>
      </c>
      <c r="I41" s="118"/>
      <c r="J41" s="119"/>
      <c r="K41" s="118"/>
      <c r="L41" s="118"/>
      <c r="M41" s="118"/>
      <c r="N41" s="118"/>
      <c r="O41" s="118"/>
      <c r="P41" s="118"/>
      <c r="Q41" s="118"/>
      <c r="R41" s="118"/>
      <c r="S41" s="118"/>
      <c r="T41" s="120"/>
      <c r="U41" s="119"/>
      <c r="V41" s="119"/>
      <c r="W41" s="118"/>
      <c r="X41" s="118"/>
      <c r="Y41" s="119"/>
      <c r="Z41" s="117">
        <f t="shared" si="8"/>
        <v>23834</v>
      </c>
    </row>
    <row r="42" spans="1:31" ht="37.5" x14ac:dyDescent="0.2">
      <c r="A42" s="238"/>
      <c r="B42" s="121"/>
      <c r="C42" s="117"/>
      <c r="D42" s="138" t="s">
        <v>102</v>
      </c>
      <c r="E42" s="118"/>
      <c r="F42" s="118"/>
      <c r="G42" s="118"/>
      <c r="H42" s="118">
        <v>342</v>
      </c>
      <c r="I42" s="118"/>
      <c r="J42" s="119"/>
      <c r="K42" s="118"/>
      <c r="L42" s="118"/>
      <c r="M42" s="118"/>
      <c r="N42" s="118"/>
      <c r="O42" s="118"/>
      <c r="P42" s="118"/>
      <c r="Q42" s="118"/>
      <c r="R42" s="118"/>
      <c r="S42" s="118"/>
      <c r="T42" s="120"/>
      <c r="U42" s="119"/>
      <c r="V42" s="119"/>
      <c r="W42" s="118"/>
      <c r="X42" s="118"/>
      <c r="Y42" s="119"/>
      <c r="Z42" s="117">
        <f t="shared" si="8"/>
        <v>342</v>
      </c>
    </row>
    <row r="43" spans="1:31" ht="18.75" x14ac:dyDescent="0.2">
      <c r="A43" s="237" t="s">
        <v>97</v>
      </c>
      <c r="B43" s="121" t="s">
        <v>84</v>
      </c>
      <c r="C43" s="117">
        <f t="shared" si="5"/>
        <v>19950175</v>
      </c>
      <c r="D43" s="138" t="s">
        <v>91</v>
      </c>
      <c r="E43" s="118"/>
      <c r="F43" s="118"/>
      <c r="G43" s="118"/>
      <c r="H43" s="118"/>
      <c r="I43" s="118">
        <f>I44+I45</f>
        <v>13819615</v>
      </c>
      <c r="J43" s="118">
        <f t="shared" ref="J43:Y43" si="9">J44+J45</f>
        <v>380558</v>
      </c>
      <c r="K43" s="138">
        <f t="shared" si="9"/>
        <v>548</v>
      </c>
      <c r="L43" s="118">
        <f t="shared" si="9"/>
        <v>417931</v>
      </c>
      <c r="M43" s="118">
        <f t="shared" si="9"/>
        <v>0</v>
      </c>
      <c r="N43" s="118"/>
      <c r="O43" s="118">
        <f t="shared" si="9"/>
        <v>5331523</v>
      </c>
      <c r="P43" s="118"/>
      <c r="Q43" s="118"/>
      <c r="R43" s="118"/>
      <c r="S43" s="118"/>
      <c r="T43" s="118"/>
      <c r="U43" s="118"/>
      <c r="V43" s="118"/>
      <c r="W43" s="118">
        <f t="shared" si="9"/>
        <v>313926</v>
      </c>
      <c r="X43" s="118">
        <f t="shared" si="9"/>
        <v>0</v>
      </c>
      <c r="Y43" s="118">
        <f t="shared" si="9"/>
        <v>888</v>
      </c>
      <c r="Z43" s="117">
        <f t="shared" si="8"/>
        <v>20264989</v>
      </c>
    </row>
    <row r="44" spans="1:31" ht="55.5" customHeight="1" x14ac:dyDescent="0.2">
      <c r="A44" s="247"/>
      <c r="B44" s="121"/>
      <c r="C44" s="117"/>
      <c r="D44" s="138" t="s">
        <v>101</v>
      </c>
      <c r="E44" s="118"/>
      <c r="F44" s="118"/>
      <c r="G44" s="118"/>
      <c r="H44" s="118"/>
      <c r="I44" s="118">
        <f>11672754-26664</f>
        <v>11646090</v>
      </c>
      <c r="J44" s="118">
        <v>380558</v>
      </c>
      <c r="K44" s="118"/>
      <c r="L44" s="118">
        <v>230789</v>
      </c>
      <c r="M44" s="118"/>
      <c r="N44" s="118"/>
      <c r="O44" s="118">
        <v>4722736</v>
      </c>
      <c r="P44" s="118"/>
      <c r="Q44" s="118"/>
      <c r="R44" s="118"/>
      <c r="S44" s="118"/>
      <c r="T44" s="120"/>
      <c r="U44" s="119"/>
      <c r="V44" s="119"/>
      <c r="W44" s="118">
        <v>147208</v>
      </c>
      <c r="X44" s="118"/>
      <c r="Y44" s="119"/>
      <c r="Z44" s="117">
        <f t="shared" si="8"/>
        <v>17127381</v>
      </c>
    </row>
    <row r="45" spans="1:31" ht="37.5" x14ac:dyDescent="0.2">
      <c r="A45" s="238"/>
      <c r="B45" s="121"/>
      <c r="C45" s="117"/>
      <c r="D45" s="138" t="s">
        <v>102</v>
      </c>
      <c r="E45" s="118"/>
      <c r="F45" s="118"/>
      <c r="G45" s="118"/>
      <c r="H45" s="118"/>
      <c r="I45" s="118">
        <v>2173525</v>
      </c>
      <c r="J45" s="119">
        <v>0</v>
      </c>
      <c r="K45" s="138">
        <v>548</v>
      </c>
      <c r="L45" s="118">
        <v>187142</v>
      </c>
      <c r="M45" s="118"/>
      <c r="N45" s="117"/>
      <c r="O45" s="118">
        <v>608787</v>
      </c>
      <c r="P45" s="118"/>
      <c r="Q45" s="118"/>
      <c r="R45" s="118"/>
      <c r="S45" s="118"/>
      <c r="T45" s="120"/>
      <c r="U45" s="119"/>
      <c r="V45" s="119"/>
      <c r="W45" s="118">
        <v>166718</v>
      </c>
      <c r="X45" s="118"/>
      <c r="Y45" s="119">
        <v>888</v>
      </c>
      <c r="Z45" s="117">
        <f t="shared" si="8"/>
        <v>3137608</v>
      </c>
    </row>
    <row r="46" spans="1:31" ht="18.75" x14ac:dyDescent="0.2">
      <c r="A46" s="237" t="s">
        <v>98</v>
      </c>
      <c r="B46" s="121" t="s">
        <v>84</v>
      </c>
      <c r="C46" s="117">
        <f t="shared" si="5"/>
        <v>1337221</v>
      </c>
      <c r="D46" s="138" t="s">
        <v>91</v>
      </c>
      <c r="E46" s="118"/>
      <c r="F46" s="118"/>
      <c r="G46" s="118"/>
      <c r="H46" s="118"/>
      <c r="I46" s="118"/>
      <c r="J46" s="118"/>
      <c r="K46" s="118"/>
      <c r="L46" s="118">
        <f>L47+L48</f>
        <v>194118</v>
      </c>
      <c r="M46" s="118">
        <f t="shared" ref="M46:W46" si="10">M47+M48</f>
        <v>0</v>
      </c>
      <c r="N46" s="118"/>
      <c r="O46" s="118"/>
      <c r="P46" s="118">
        <f t="shared" si="10"/>
        <v>359168</v>
      </c>
      <c r="Q46" s="118">
        <f t="shared" si="10"/>
        <v>717161</v>
      </c>
      <c r="R46" s="118">
        <f t="shared" si="10"/>
        <v>30034</v>
      </c>
      <c r="S46" s="118">
        <f t="shared" si="10"/>
        <v>36740</v>
      </c>
      <c r="T46" s="118">
        <f t="shared" si="10"/>
        <v>1434</v>
      </c>
      <c r="U46" s="118"/>
      <c r="V46" s="118">
        <f t="shared" si="10"/>
        <v>0</v>
      </c>
      <c r="W46" s="118">
        <f t="shared" si="10"/>
        <v>1434</v>
      </c>
      <c r="X46" s="118"/>
      <c r="Y46" s="118"/>
      <c r="Z46" s="117">
        <f t="shared" si="8"/>
        <v>1338655</v>
      </c>
    </row>
    <row r="47" spans="1:31" ht="55.5" customHeight="1" x14ac:dyDescent="0.4">
      <c r="A47" s="247"/>
      <c r="B47" s="121"/>
      <c r="C47" s="117"/>
      <c r="D47" s="138" t="s">
        <v>101</v>
      </c>
      <c r="E47" s="118"/>
      <c r="F47" s="118"/>
      <c r="G47" s="118"/>
      <c r="H47" s="118"/>
      <c r="I47" s="118"/>
      <c r="J47" s="119"/>
      <c r="K47" s="118"/>
      <c r="L47" s="118">
        <f>697131-232377-270636</f>
        <v>194118</v>
      </c>
      <c r="M47" s="118"/>
      <c r="N47" s="118"/>
      <c r="O47" s="118"/>
      <c r="P47" s="118">
        <f>906741-302247-245326</f>
        <v>359168</v>
      </c>
      <c r="Q47" s="118">
        <f>1329744-451069-161514</f>
        <v>717161</v>
      </c>
      <c r="R47" s="118">
        <f>60000-17500-12466</f>
        <v>30034</v>
      </c>
      <c r="S47" s="118">
        <f>60260-20330-3190</f>
        <v>36740</v>
      </c>
      <c r="T47" s="120">
        <f t="shared" ref="T47" si="11">SUM(U47:Y47)</f>
        <v>1434</v>
      </c>
      <c r="U47" s="118"/>
      <c r="V47" s="118">
        <f>990-330-660</f>
        <v>0</v>
      </c>
      <c r="W47" s="118">
        <f>4176-1176-1566</f>
        <v>1434</v>
      </c>
      <c r="X47" s="118"/>
      <c r="Y47" s="119"/>
      <c r="Z47" s="117">
        <f t="shared" si="8"/>
        <v>1338655</v>
      </c>
      <c r="AA47" s="125"/>
      <c r="AB47" s="125"/>
      <c r="AC47" s="125"/>
      <c r="AD47" s="125"/>
      <c r="AE47" s="125"/>
    </row>
    <row r="48" spans="1:31" ht="112.5" x14ac:dyDescent="0.4">
      <c r="A48" s="238"/>
      <c r="B48" s="121"/>
      <c r="C48" s="117"/>
      <c r="D48" s="138" t="s">
        <v>107</v>
      </c>
      <c r="E48" s="118"/>
      <c r="F48" s="118"/>
      <c r="G48" s="118"/>
      <c r="H48" s="118"/>
      <c r="I48" s="118"/>
      <c r="J48" s="119"/>
      <c r="K48" s="118"/>
      <c r="L48" s="118">
        <f>477019-477019</f>
        <v>0</v>
      </c>
      <c r="M48" s="118"/>
      <c r="N48" s="118"/>
      <c r="O48" s="117"/>
      <c r="P48" s="118">
        <f>266319-266319</f>
        <v>0</v>
      </c>
      <c r="Q48" s="118">
        <f>600681-600681</f>
        <v>0</v>
      </c>
      <c r="R48" s="118">
        <f>9425-9425</f>
        <v>0</v>
      </c>
      <c r="S48" s="118">
        <f>66642-66642</f>
        <v>0</v>
      </c>
      <c r="T48" s="120"/>
      <c r="U48" s="119"/>
      <c r="V48" s="119">
        <f>20-20</f>
        <v>0</v>
      </c>
      <c r="W48" s="118">
        <f>231-231</f>
        <v>0</v>
      </c>
      <c r="X48" s="118"/>
      <c r="Y48" s="134"/>
      <c r="Z48" s="117">
        <f t="shared" si="8"/>
        <v>0</v>
      </c>
      <c r="AA48" s="125"/>
      <c r="AB48" s="125"/>
      <c r="AC48" s="125"/>
      <c r="AD48" s="125"/>
      <c r="AE48" s="125"/>
    </row>
    <row r="49" spans="1:34" ht="26.25" x14ac:dyDescent="0.4">
      <c r="A49" s="232" t="s">
        <v>99</v>
      </c>
      <c r="B49" s="121" t="s">
        <v>84</v>
      </c>
      <c r="C49" s="117">
        <f t="shared" si="5"/>
        <v>2407562</v>
      </c>
      <c r="D49" s="138" t="s">
        <v>91</v>
      </c>
      <c r="E49" s="118"/>
      <c r="F49" s="118"/>
      <c r="G49" s="118"/>
      <c r="H49" s="118"/>
      <c r="I49" s="118"/>
      <c r="J49" s="118">
        <f>J50+J51</f>
        <v>1896992</v>
      </c>
      <c r="K49" s="118"/>
      <c r="L49" s="118"/>
      <c r="M49" s="118"/>
      <c r="N49" s="118">
        <f>N50+N51</f>
        <v>510570</v>
      </c>
      <c r="O49" s="118"/>
      <c r="P49" s="118"/>
      <c r="Q49" s="118"/>
      <c r="R49" s="118"/>
      <c r="S49" s="118"/>
      <c r="T49" s="120">
        <f t="shared" si="6"/>
        <v>0</v>
      </c>
      <c r="U49" s="119">
        <f>U50+U51</f>
        <v>0</v>
      </c>
      <c r="V49" s="119"/>
      <c r="W49" s="118">
        <f>W50+W51</f>
        <v>0</v>
      </c>
      <c r="X49" s="118"/>
      <c r="Y49" s="135"/>
      <c r="Z49" s="117">
        <f>G49+H49+I49+J49+K49+L49+N49+O49+P49+Q49+R49+S49+U49+V49+W49+Y49</f>
        <v>2407562</v>
      </c>
      <c r="AA49" s="132"/>
      <c r="AB49" s="132"/>
      <c r="AC49" s="132"/>
      <c r="AD49" s="132"/>
      <c r="AE49" s="132"/>
      <c r="AF49" s="133"/>
      <c r="AG49" s="133"/>
    </row>
    <row r="50" spans="1:34" s="127" customFormat="1" ht="56.25" x14ac:dyDescent="0.4">
      <c r="A50" s="233"/>
      <c r="D50" s="138" t="s">
        <v>101</v>
      </c>
      <c r="J50" s="118">
        <f>3513213-2466549</f>
        <v>1046664</v>
      </c>
      <c r="L50" s="128"/>
      <c r="M50" s="128"/>
      <c r="N50" s="118">
        <f>1491977-432990-548417</f>
        <v>510570</v>
      </c>
      <c r="U50" s="119">
        <f>34461-18091-16370</f>
        <v>0</v>
      </c>
      <c r="W50" s="118">
        <f>3791-1351-2440</f>
        <v>0</v>
      </c>
      <c r="Y50" s="130"/>
      <c r="Z50" s="117">
        <f>J50+N50+U50+W50</f>
        <v>1557234</v>
      </c>
      <c r="AA50" s="133"/>
      <c r="AB50" s="133"/>
      <c r="AC50" s="133"/>
      <c r="AD50" s="133"/>
      <c r="AE50" s="133"/>
      <c r="AF50" s="133"/>
      <c r="AG50" s="133"/>
      <c r="AH50" s="131"/>
    </row>
    <row r="51" spans="1:34" s="127" customFormat="1" ht="112.5" x14ac:dyDescent="0.4">
      <c r="A51" s="234"/>
      <c r="D51" s="138" t="s">
        <v>107</v>
      </c>
      <c r="J51" s="118">
        <f>850328</f>
        <v>850328</v>
      </c>
      <c r="L51" s="129"/>
      <c r="M51" s="129"/>
      <c r="N51" s="118">
        <f>234808-234808</f>
        <v>0</v>
      </c>
      <c r="U51" s="119">
        <v>0</v>
      </c>
      <c r="W51" s="118">
        <f>188-188</f>
        <v>0</v>
      </c>
      <c r="Y51" s="130"/>
      <c r="Z51" s="117">
        <f t="shared" si="8"/>
        <v>850328</v>
      </c>
      <c r="AA51" s="133"/>
      <c r="AB51" s="133"/>
      <c r="AC51" s="133"/>
      <c r="AD51" s="133"/>
      <c r="AE51" s="133"/>
      <c r="AF51" s="133"/>
      <c r="AG51" s="133"/>
      <c r="AH51" s="131"/>
    </row>
    <row r="52" spans="1:34" ht="26.25" x14ac:dyDescent="0.4">
      <c r="A52" s="232" t="s">
        <v>104</v>
      </c>
      <c r="B52" s="121" t="s">
        <v>84</v>
      </c>
      <c r="C52" s="117">
        <f t="shared" ref="C52" si="12">SUM(E52:S52)</f>
        <v>6819505</v>
      </c>
      <c r="D52" s="138" t="s">
        <v>91</v>
      </c>
      <c r="E52" s="138"/>
      <c r="F52" s="138"/>
      <c r="G52" s="138">
        <f>G53+G54</f>
        <v>0</v>
      </c>
      <c r="H52" s="138">
        <f t="shared" ref="H52:Y52" si="13">H53+H54</f>
        <v>0</v>
      </c>
      <c r="I52" s="138">
        <f t="shared" si="13"/>
        <v>0</v>
      </c>
      <c r="J52" s="138">
        <f t="shared" si="13"/>
        <v>2466549</v>
      </c>
      <c r="K52" s="138">
        <f t="shared" si="13"/>
        <v>0</v>
      </c>
      <c r="L52" s="138">
        <f t="shared" si="13"/>
        <v>980032</v>
      </c>
      <c r="M52" s="138">
        <f t="shared" si="13"/>
        <v>0</v>
      </c>
      <c r="N52" s="138">
        <f t="shared" si="13"/>
        <v>1216215</v>
      </c>
      <c r="O52" s="138">
        <f t="shared" si="13"/>
        <v>0</v>
      </c>
      <c r="P52" s="138">
        <f t="shared" si="13"/>
        <v>813892</v>
      </c>
      <c r="Q52" s="138">
        <f t="shared" si="13"/>
        <v>1213264</v>
      </c>
      <c r="R52" s="138">
        <f t="shared" si="13"/>
        <v>39391</v>
      </c>
      <c r="S52" s="138">
        <f t="shared" si="13"/>
        <v>90162</v>
      </c>
      <c r="T52" s="138">
        <f t="shared" si="13"/>
        <v>0</v>
      </c>
      <c r="U52" s="138">
        <f t="shared" si="13"/>
        <v>34461</v>
      </c>
      <c r="V52" s="138">
        <f t="shared" si="13"/>
        <v>1010</v>
      </c>
      <c r="W52" s="138">
        <f t="shared" si="13"/>
        <v>6952</v>
      </c>
      <c r="X52" s="138">
        <f t="shared" si="13"/>
        <v>0</v>
      </c>
      <c r="Y52" s="138">
        <f t="shared" si="13"/>
        <v>0</v>
      </c>
      <c r="Z52" s="117">
        <f>G52+H52+I52+J52+K52+L52+N52+O52+P52+Q52+R52+S52+U52+V52+W52+Y52</f>
        <v>6861928</v>
      </c>
      <c r="AA52" s="132"/>
      <c r="AB52" s="132"/>
      <c r="AC52" s="132"/>
      <c r="AD52" s="132"/>
      <c r="AE52" s="132"/>
      <c r="AF52" s="133"/>
      <c r="AG52" s="133"/>
    </row>
    <row r="53" spans="1:34" s="127" customFormat="1" ht="56.25" x14ac:dyDescent="0.2">
      <c r="A53" s="233"/>
      <c r="D53" s="138" t="s">
        <v>101</v>
      </c>
      <c r="E53" s="141"/>
      <c r="F53" s="141"/>
      <c r="G53" s="141"/>
      <c r="H53" s="141"/>
      <c r="I53" s="141"/>
      <c r="J53" s="138">
        <f>1616221+850328</f>
        <v>2466549</v>
      </c>
      <c r="K53" s="141"/>
      <c r="L53" s="141">
        <f>232377+270636</f>
        <v>503013</v>
      </c>
      <c r="M53" s="141"/>
      <c r="N53" s="138">
        <f>432990+548417</f>
        <v>981407</v>
      </c>
      <c r="O53" s="141"/>
      <c r="P53" s="141">
        <f>302247+245326</f>
        <v>547573</v>
      </c>
      <c r="Q53" s="141">
        <f>451069+161514</f>
        <v>612583</v>
      </c>
      <c r="R53" s="141">
        <f>17500+12466</f>
        <v>29966</v>
      </c>
      <c r="S53" s="141">
        <f>20330+3190</f>
        <v>23520</v>
      </c>
      <c r="T53" s="141"/>
      <c r="U53" s="138">
        <f>18091+16370</f>
        <v>34461</v>
      </c>
      <c r="V53" s="141">
        <f>330+660</f>
        <v>990</v>
      </c>
      <c r="W53" s="138">
        <f>1351+1176+2440+1566</f>
        <v>6533</v>
      </c>
      <c r="X53" s="141"/>
      <c r="Y53" s="142"/>
      <c r="Z53" s="117">
        <f>J53+L53+N53+P53+Q53+R53+S53+U53+V53+W53</f>
        <v>5206595</v>
      </c>
      <c r="AA53" s="133"/>
      <c r="AB53" s="133"/>
      <c r="AC53" s="133"/>
      <c r="AD53" s="133"/>
      <c r="AE53" s="133"/>
      <c r="AF53" s="133"/>
      <c r="AG53" s="133"/>
      <c r="AH53" s="131"/>
    </row>
    <row r="54" spans="1:34" s="127" customFormat="1" ht="75" x14ac:dyDescent="0.2">
      <c r="A54" s="234"/>
      <c r="D54" s="138" t="s">
        <v>106</v>
      </c>
      <c r="E54" s="141"/>
      <c r="F54" s="141"/>
      <c r="G54" s="141"/>
      <c r="H54" s="141"/>
      <c r="I54" s="141"/>
      <c r="J54" s="138"/>
      <c r="K54" s="141"/>
      <c r="L54" s="141">
        <v>477019</v>
      </c>
      <c r="M54" s="141"/>
      <c r="N54" s="138">
        <v>234808</v>
      </c>
      <c r="O54" s="141"/>
      <c r="P54" s="141">
        <v>266319</v>
      </c>
      <c r="Q54" s="141">
        <v>600681</v>
      </c>
      <c r="R54" s="141">
        <v>9425</v>
      </c>
      <c r="S54" s="141">
        <v>66642</v>
      </c>
      <c r="T54" s="141"/>
      <c r="U54" s="138"/>
      <c r="V54" s="141">
        <v>20</v>
      </c>
      <c r="W54" s="138">
        <f>188+231</f>
        <v>419</v>
      </c>
      <c r="X54" s="141"/>
      <c r="Y54" s="142"/>
      <c r="Z54" s="117">
        <f>J54+L54+N54+P54+Q54+R54+S54+U54+V54+W54</f>
        <v>1655333</v>
      </c>
      <c r="AA54" s="133"/>
      <c r="AB54" s="133"/>
      <c r="AC54" s="133"/>
      <c r="AD54" s="133"/>
      <c r="AE54" s="133"/>
      <c r="AF54" s="133"/>
      <c r="AG54" s="133"/>
      <c r="AH54" s="131"/>
    </row>
    <row r="55" spans="1:34" x14ac:dyDescent="0.2">
      <c r="A55" s="113" t="s">
        <v>105</v>
      </c>
    </row>
  </sheetData>
  <mergeCells count="40">
    <mergeCell ref="R4:Y4"/>
    <mergeCell ref="R3:Y3"/>
    <mergeCell ref="R2:Y2"/>
    <mergeCell ref="R1:Y1"/>
    <mergeCell ref="A49:A51"/>
    <mergeCell ref="A46:A48"/>
    <mergeCell ref="A37:A39"/>
    <mergeCell ref="A40:A42"/>
    <mergeCell ref="A43:A45"/>
    <mergeCell ref="A34:A36"/>
    <mergeCell ref="A30:A33"/>
    <mergeCell ref="A23:AA24"/>
    <mergeCell ref="V28:V29"/>
    <mergeCell ref="Z26:Z29"/>
    <mergeCell ref="T27:T29"/>
    <mergeCell ref="U27:Y27"/>
    <mergeCell ref="Y28:Y29"/>
    <mergeCell ref="T26:Y26"/>
    <mergeCell ref="X28:X29"/>
    <mergeCell ref="C26:S26"/>
    <mergeCell ref="U28:U29"/>
    <mergeCell ref="W28:W29"/>
    <mergeCell ref="A25:Y25"/>
    <mergeCell ref="A26:A29"/>
    <mergeCell ref="B26:B29"/>
    <mergeCell ref="C27:C29"/>
    <mergeCell ref="E27:S27"/>
    <mergeCell ref="G28:G29"/>
    <mergeCell ref="H28:H29"/>
    <mergeCell ref="L28:L29"/>
    <mergeCell ref="A52:A54"/>
    <mergeCell ref="P28:P29"/>
    <mergeCell ref="S28:S29"/>
    <mergeCell ref="M28:M29"/>
    <mergeCell ref="E28:E29"/>
    <mergeCell ref="I28:K28"/>
    <mergeCell ref="Q28:Q29"/>
    <mergeCell ref="R28:R29"/>
    <mergeCell ref="N28:N29"/>
    <mergeCell ref="O28:O29"/>
  </mergeCells>
  <pageMargins left="0.19685039370078741" right="0" top="0.19685039370078741" bottom="0.19685039370078741" header="0.31496062992125984" footer="0.31496062992125984"/>
  <pageSetup paperSize="9"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СВОД к прогнозу2016,2017,2018</vt:lpstr>
      <vt:lpstr>ПРОГНОЗ 2015 ожид</vt:lpstr>
      <vt:lpstr>СВОД к прогнозу 2015 ожид</vt:lpstr>
      <vt:lpstr>Лист1</vt:lpstr>
      <vt:lpstr>Лист1!Заголовки_для_печати</vt:lpstr>
      <vt:lpstr>'ПРОГНОЗ 2015 ожид'!Заголовки_для_печати</vt:lpstr>
      <vt:lpstr>'ПРОГНОЗ 2015 ожид'!Область_печати</vt:lpstr>
      <vt:lpstr>'СВОД к прогнозу 2015 ожид'!Область_печати</vt:lpstr>
      <vt:lpstr>'СВОД к прогнозу2016,2017,2018'!Область_печати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ef</cp:lastModifiedBy>
  <cp:lastPrinted>2025-09-29T07:26:59Z</cp:lastPrinted>
  <dcterms:created xsi:type="dcterms:W3CDTF">1996-10-08T23:32:33Z</dcterms:created>
  <dcterms:modified xsi:type="dcterms:W3CDTF">2025-09-29T07:38:50Z</dcterms:modified>
</cp:coreProperties>
</file>