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Z:\ЛОТУС 2026\"/>
    </mc:Choice>
  </mc:AlternateContent>
  <bookViews>
    <workbookView xWindow="0" yWindow="0" windowWidth="20490" windowHeight="7155" activeTab="2"/>
  </bookViews>
  <sheets>
    <sheet name="Лист1" sheetId="1" r:id="rId1"/>
    <sheet name="Лист2" sheetId="10" state="hidden" r:id="rId2"/>
    <sheet name="2025" sheetId="31" r:id="rId3"/>
    <sheet name="Лист4" sheetId="33" r:id="rId4"/>
    <sheet name="Лист3" sheetId="32" r:id="rId5"/>
  </sheets>
  <definedNames>
    <definedName name="_xlnm.Print_Titles" localSheetId="2">'2025'!$3:$5</definedName>
    <definedName name="_xlnm.Print_Area" localSheetId="2">'2025'!$A$1:$AD$746</definedName>
  </definedNames>
  <calcPr calcId="152511"/>
</workbook>
</file>

<file path=xl/calcChain.xml><?xml version="1.0" encoding="utf-8"?>
<calcChain xmlns="http://schemas.openxmlformats.org/spreadsheetml/2006/main">
  <c r="X13" i="31" l="1"/>
  <c r="X14" i="31"/>
  <c r="X15" i="31"/>
  <c r="X12" i="31"/>
  <c r="W13" i="31"/>
  <c r="W14" i="31"/>
  <c r="W15" i="31"/>
  <c r="W12" i="31"/>
  <c r="U13" i="31"/>
  <c r="U14" i="31"/>
  <c r="U15" i="31"/>
  <c r="U12" i="31"/>
  <c r="T13" i="31"/>
  <c r="T14" i="31"/>
  <c r="T15" i="31"/>
  <c r="T12" i="31"/>
  <c r="T7" i="31" s="1"/>
  <c r="M227" i="31"/>
  <c r="M228" i="31"/>
  <c r="M229" i="31"/>
  <c r="M230" i="31"/>
  <c r="X241" i="31"/>
  <c r="W241" i="31"/>
  <c r="U241" i="31"/>
  <c r="T241" i="31"/>
  <c r="R241" i="31"/>
  <c r="AA240" i="31"/>
  <c r="Z240" i="31"/>
  <c r="V240" i="31"/>
  <c r="S240" i="31"/>
  <c r="M240" i="31"/>
  <c r="AA239" i="31"/>
  <c r="Z239" i="31"/>
  <c r="Y239" i="31"/>
  <c r="V239" i="31"/>
  <c r="S239" i="31"/>
  <c r="M239" i="31"/>
  <c r="AA238" i="31"/>
  <c r="Z238" i="31"/>
  <c r="V238" i="31"/>
  <c r="S238" i="31"/>
  <c r="M238" i="31"/>
  <c r="Y238" i="31" s="1"/>
  <c r="AA237" i="31"/>
  <c r="Z237" i="31"/>
  <c r="Y237" i="31"/>
  <c r="V237" i="31"/>
  <c r="S237" i="31"/>
  <c r="S241" i="31" s="1"/>
  <c r="M237" i="31"/>
  <c r="X236" i="31"/>
  <c r="W236" i="31"/>
  <c r="U236" i="31"/>
  <c r="T236" i="31"/>
  <c r="R236" i="31"/>
  <c r="AA235" i="31"/>
  <c r="Z235" i="31"/>
  <c r="V235" i="31"/>
  <c r="S235" i="31"/>
  <c r="M235" i="31"/>
  <c r="AA234" i="31"/>
  <c r="Z234" i="31"/>
  <c r="Y234" i="31"/>
  <c r="V234" i="31"/>
  <c r="S234" i="31"/>
  <c r="M234" i="31"/>
  <c r="AA233" i="31"/>
  <c r="Z233" i="31"/>
  <c r="V233" i="31"/>
  <c r="S233" i="31"/>
  <c r="M233" i="31"/>
  <c r="Y233" i="31" s="1"/>
  <c r="AA232" i="31"/>
  <c r="Z232" i="31"/>
  <c r="V232" i="31"/>
  <c r="S232" i="31"/>
  <c r="M232" i="31"/>
  <c r="Y232" i="31" s="1"/>
  <c r="X231" i="31"/>
  <c r="W231" i="31"/>
  <c r="U231" i="31"/>
  <c r="T231" i="31"/>
  <c r="R231" i="31"/>
  <c r="AA230" i="31"/>
  <c r="Z230" i="31"/>
  <c r="V230" i="31"/>
  <c r="S230" i="31"/>
  <c r="AA229" i="31"/>
  <c r="Z229" i="31"/>
  <c r="V229" i="31"/>
  <c r="S229" i="31"/>
  <c r="Y229" i="31"/>
  <c r="AA228" i="31"/>
  <c r="Z228" i="31"/>
  <c r="V228" i="31"/>
  <c r="S228" i="31"/>
  <c r="AA227" i="31"/>
  <c r="Z227" i="31"/>
  <c r="V227" i="31"/>
  <c r="S227" i="31"/>
  <c r="AA48" i="31"/>
  <c r="Z48" i="31"/>
  <c r="Z49" i="31"/>
  <c r="Y240" i="31" l="1"/>
  <c r="V241" i="31"/>
  <c r="Y228" i="31"/>
  <c r="Y227" i="31"/>
  <c r="V236" i="31"/>
  <c r="S236" i="31"/>
  <c r="Y235" i="31"/>
  <c r="V231" i="31"/>
  <c r="S231" i="31"/>
  <c r="Y230" i="31"/>
  <c r="Z403" i="31"/>
  <c r="Z404" i="31"/>
  <c r="X480" i="31"/>
  <c r="U480" i="31"/>
  <c r="T480" i="31"/>
  <c r="W480" i="31"/>
  <c r="X671" i="31" l="1"/>
  <c r="W671" i="31"/>
  <c r="T671" i="31"/>
  <c r="R671" i="31"/>
  <c r="AA670" i="31"/>
  <c r="Z670" i="31"/>
  <c r="V670" i="31"/>
  <c r="S670" i="31"/>
  <c r="M670" i="31"/>
  <c r="AA669" i="31"/>
  <c r="Z669" i="31"/>
  <c r="V669" i="31"/>
  <c r="S669" i="31"/>
  <c r="M669" i="31"/>
  <c r="AA668" i="31"/>
  <c r="Z668" i="31"/>
  <c r="V668" i="31"/>
  <c r="S668" i="31"/>
  <c r="M668" i="31"/>
  <c r="Y668" i="31" s="1"/>
  <c r="AA667" i="31"/>
  <c r="Z667" i="31"/>
  <c r="V667" i="31"/>
  <c r="S667" i="31"/>
  <c r="M667" i="31"/>
  <c r="Y667" i="31" s="1"/>
  <c r="X666" i="31"/>
  <c r="W666" i="31"/>
  <c r="T666" i="31"/>
  <c r="R666" i="31"/>
  <c r="AA665" i="31"/>
  <c r="Z665" i="31"/>
  <c r="V665" i="31"/>
  <c r="S665" i="31"/>
  <c r="M665" i="31"/>
  <c r="AA664" i="31"/>
  <c r="Z664" i="31"/>
  <c r="V664" i="31"/>
  <c r="S664" i="31"/>
  <c r="M664" i="31"/>
  <c r="AA663" i="31"/>
  <c r="Z663" i="31"/>
  <c r="V663" i="31"/>
  <c r="S663" i="31"/>
  <c r="M663" i="31"/>
  <c r="AA662" i="31"/>
  <c r="Z662" i="31"/>
  <c r="V662" i="31"/>
  <c r="S662" i="31"/>
  <c r="M662" i="31"/>
  <c r="AA609" i="31"/>
  <c r="Z610" i="31"/>
  <c r="AA610" i="31"/>
  <c r="X736" i="31"/>
  <c r="V671" i="31" l="1"/>
  <c r="S671" i="31"/>
  <c r="Y670" i="31"/>
  <c r="Y669" i="31"/>
  <c r="V666" i="31"/>
  <c r="Y665" i="31"/>
  <c r="Y664" i="31"/>
  <c r="S666" i="31"/>
  <c r="Y663" i="31"/>
  <c r="Y662" i="31"/>
  <c r="S685" i="31"/>
  <c r="W253" i="31"/>
  <c r="W254" i="31"/>
  <c r="W255" i="31"/>
  <c r="S260" i="31" l="1"/>
  <c r="W708" i="31" l="1"/>
  <c r="X708" i="31"/>
  <c r="W709" i="31"/>
  <c r="X709" i="31"/>
  <c r="W710" i="31"/>
  <c r="X710" i="31"/>
  <c r="X707" i="31"/>
  <c r="W707" i="31"/>
  <c r="T708" i="31"/>
  <c r="U708" i="31"/>
  <c r="T709" i="31"/>
  <c r="U709" i="31"/>
  <c r="T710" i="31"/>
  <c r="U710" i="31"/>
  <c r="U707" i="31"/>
  <c r="T707" i="31"/>
  <c r="W736" i="31"/>
  <c r="U736" i="31"/>
  <c r="T736" i="31"/>
  <c r="R736" i="31"/>
  <c r="AA735" i="31"/>
  <c r="Z735" i="31"/>
  <c r="V735" i="31"/>
  <c r="S735" i="31"/>
  <c r="M735" i="31"/>
  <c r="AA734" i="31"/>
  <c r="Z734" i="31"/>
  <c r="V734" i="31"/>
  <c r="S734" i="31"/>
  <c r="M734" i="31"/>
  <c r="AA733" i="31"/>
  <c r="Z733" i="31"/>
  <c r="V733" i="31"/>
  <c r="S733" i="31"/>
  <c r="M733" i="31"/>
  <c r="Y733" i="31" s="1"/>
  <c r="AA732" i="31"/>
  <c r="Z732" i="31"/>
  <c r="V732" i="31"/>
  <c r="S732" i="31"/>
  <c r="M732" i="31"/>
  <c r="X731" i="31"/>
  <c r="W731" i="31"/>
  <c r="U731" i="31"/>
  <c r="T731" i="31"/>
  <c r="R731" i="31"/>
  <c r="V730" i="31"/>
  <c r="S730" i="31"/>
  <c r="V729" i="31"/>
  <c r="S729" i="31"/>
  <c r="V728" i="31"/>
  <c r="S728" i="31"/>
  <c r="AA728" i="31"/>
  <c r="AA729" i="31" s="1"/>
  <c r="AA730" i="31" s="1"/>
  <c r="AA727" i="31"/>
  <c r="Z727" i="31"/>
  <c r="V727" i="31"/>
  <c r="S727" i="31"/>
  <c r="M727" i="31"/>
  <c r="Y732" i="31" l="1"/>
  <c r="V736" i="31"/>
  <c r="Y734" i="31"/>
  <c r="Y735" i="31"/>
  <c r="S736" i="31"/>
  <c r="S731" i="31"/>
  <c r="V731" i="31"/>
  <c r="Y727" i="31"/>
  <c r="M728" i="31"/>
  <c r="Y728" i="31" s="1"/>
  <c r="Z728" i="31"/>
  <c r="M729" i="31" l="1"/>
  <c r="Y729" i="31" s="1"/>
  <c r="Z729" i="31"/>
  <c r="M730" i="31" l="1"/>
  <c r="Y730" i="31" s="1"/>
  <c r="Z730" i="31"/>
  <c r="X226" i="31" l="1"/>
  <c r="W226" i="31"/>
  <c r="U226" i="31"/>
  <c r="T226" i="31"/>
  <c r="R226" i="31"/>
  <c r="AA225" i="31"/>
  <c r="Z225" i="31"/>
  <c r="V225" i="31"/>
  <c r="S225" i="31"/>
  <c r="M225" i="31"/>
  <c r="AA224" i="31"/>
  <c r="Z224" i="31"/>
  <c r="V224" i="31"/>
  <c r="S224" i="31"/>
  <c r="M224" i="31"/>
  <c r="AA223" i="31"/>
  <c r="Z223" i="31"/>
  <c r="V223" i="31"/>
  <c r="S223" i="31"/>
  <c r="M223" i="31"/>
  <c r="AA222" i="31"/>
  <c r="Z222" i="31"/>
  <c r="V222" i="31"/>
  <c r="S222" i="31"/>
  <c r="M222" i="31"/>
  <c r="N242" i="31"/>
  <c r="O242" i="31"/>
  <c r="T242" i="31"/>
  <c r="Z242" i="31" s="1"/>
  <c r="U242" i="31"/>
  <c r="W242" i="31"/>
  <c r="X242" i="31"/>
  <c r="V242" i="31" s="1"/>
  <c r="M243" i="31"/>
  <c r="N243" i="31"/>
  <c r="O243" i="31"/>
  <c r="T243" i="31"/>
  <c r="Z243" i="31" s="1"/>
  <c r="U243" i="31"/>
  <c r="W243" i="31"/>
  <c r="X243" i="31"/>
  <c r="V243" i="31" s="1"/>
  <c r="N244" i="31"/>
  <c r="O244" i="31"/>
  <c r="T244" i="31"/>
  <c r="U244" i="31"/>
  <c r="W244" i="31"/>
  <c r="X244" i="31"/>
  <c r="V244" i="31" s="1"/>
  <c r="N245" i="31"/>
  <c r="O245" i="31"/>
  <c r="T245" i="31"/>
  <c r="U245" i="31"/>
  <c r="W245" i="31"/>
  <c r="X245" i="31"/>
  <c r="V245" i="31" s="1"/>
  <c r="X221" i="31"/>
  <c r="W221" i="31"/>
  <c r="U221" i="31"/>
  <c r="T221" i="31"/>
  <c r="R221" i="31"/>
  <c r="AA220" i="31"/>
  <c r="Z220" i="31"/>
  <c r="V220" i="31"/>
  <c r="S220" i="31"/>
  <c r="M220" i="31"/>
  <c r="AA219" i="31"/>
  <c r="Z219" i="31"/>
  <c r="V219" i="31"/>
  <c r="S219" i="31"/>
  <c r="M219" i="31"/>
  <c r="AA218" i="31"/>
  <c r="Z218" i="31"/>
  <c r="V218" i="31"/>
  <c r="S218" i="31"/>
  <c r="M218" i="31"/>
  <c r="AA217" i="31"/>
  <c r="Z217" i="31"/>
  <c r="V217" i="31"/>
  <c r="S217" i="31"/>
  <c r="M217" i="31"/>
  <c r="U478" i="31"/>
  <c r="U479" i="31"/>
  <c r="U477" i="31"/>
  <c r="T478" i="31"/>
  <c r="T479" i="31"/>
  <c r="T477" i="31"/>
  <c r="X478" i="31"/>
  <c r="X479" i="31"/>
  <c r="X477" i="31"/>
  <c r="W478" i="31"/>
  <c r="W479" i="31"/>
  <c r="W477" i="31"/>
  <c r="X661" i="31"/>
  <c r="W661" i="31"/>
  <c r="T661" i="31"/>
  <c r="R661" i="31"/>
  <c r="AA660" i="31"/>
  <c r="Z660" i="31"/>
  <c r="V660" i="31"/>
  <c r="S660" i="31"/>
  <c r="M660" i="31"/>
  <c r="AA659" i="31"/>
  <c r="Z659" i="31"/>
  <c r="V659" i="31"/>
  <c r="S659" i="31"/>
  <c r="M659" i="31"/>
  <c r="AA658" i="31"/>
  <c r="Z658" i="31"/>
  <c r="V658" i="31"/>
  <c r="S658" i="31"/>
  <c r="M658" i="31"/>
  <c r="AA657" i="31"/>
  <c r="Z657" i="31"/>
  <c r="V657" i="31"/>
  <c r="S657" i="31"/>
  <c r="M657" i="31"/>
  <c r="W16" i="31" l="1"/>
  <c r="M242" i="31"/>
  <c r="S244" i="31"/>
  <c r="AA242" i="31"/>
  <c r="V226" i="31"/>
  <c r="Y225" i="31"/>
  <c r="S245" i="31"/>
  <c r="M245" i="31"/>
  <c r="Y245" i="31" s="1"/>
  <c r="S243" i="31"/>
  <c r="Y243" i="31" s="1"/>
  <c r="AA245" i="31"/>
  <c r="M244" i="31"/>
  <c r="Y244" i="31" s="1"/>
  <c r="Z245" i="31"/>
  <c r="S242" i="31"/>
  <c r="Y222" i="31"/>
  <c r="AA244" i="31"/>
  <c r="Z244" i="31"/>
  <c r="S226" i="31"/>
  <c r="Y220" i="31"/>
  <c r="AA243" i="31"/>
  <c r="Y223" i="31"/>
  <c r="Y224" i="31"/>
  <c r="V246" i="31"/>
  <c r="V661" i="31"/>
  <c r="Y219" i="31"/>
  <c r="Y217" i="31"/>
  <c r="S221" i="31"/>
  <c r="Y218" i="31"/>
  <c r="V221" i="31"/>
  <c r="Y660" i="31"/>
  <c r="Y659" i="31"/>
  <c r="S661" i="31"/>
  <c r="Y658" i="31"/>
  <c r="Y657" i="31"/>
  <c r="Y242" i="31" l="1"/>
  <c r="S522" i="31"/>
  <c r="X673" i="31" l="1"/>
  <c r="X674" i="31"/>
  <c r="X675" i="31"/>
  <c r="X672" i="31"/>
  <c r="W673" i="31"/>
  <c r="W674" i="31"/>
  <c r="W675" i="31"/>
  <c r="W672" i="31"/>
  <c r="T675" i="31"/>
  <c r="U673" i="31"/>
  <c r="U674" i="31"/>
  <c r="U675" i="31"/>
  <c r="U672" i="31"/>
  <c r="T673" i="31"/>
  <c r="T674" i="31"/>
  <c r="T672" i="31"/>
  <c r="X706" i="31" l="1"/>
  <c r="W706" i="31"/>
  <c r="U706" i="31"/>
  <c r="T706" i="31"/>
  <c r="R706" i="31"/>
  <c r="AA705" i="31"/>
  <c r="Z705" i="31"/>
  <c r="V705" i="31"/>
  <c r="S705" i="31"/>
  <c r="M705" i="31"/>
  <c r="AA704" i="31"/>
  <c r="Z704" i="31"/>
  <c r="V704" i="31"/>
  <c r="S704" i="31"/>
  <c r="M704" i="31"/>
  <c r="AA703" i="31"/>
  <c r="Z703" i="31"/>
  <c r="V703" i="31"/>
  <c r="S703" i="31"/>
  <c r="M703" i="31"/>
  <c r="AA702" i="31"/>
  <c r="Z702" i="31"/>
  <c r="V702" i="31"/>
  <c r="S702" i="31"/>
  <c r="M702" i="31"/>
  <c r="S683" i="31"/>
  <c r="S684" i="31"/>
  <c r="X253" i="31"/>
  <c r="X254" i="31"/>
  <c r="X252" i="31"/>
  <c r="W252" i="31"/>
  <c r="W256" i="31" s="1"/>
  <c r="U253" i="31"/>
  <c r="U254" i="31"/>
  <c r="U252" i="31"/>
  <c r="T253" i="31"/>
  <c r="T254" i="31"/>
  <c r="T252" i="31"/>
  <c r="X391" i="31"/>
  <c r="W391" i="31"/>
  <c r="U391" i="31"/>
  <c r="T391" i="31"/>
  <c r="R391" i="31"/>
  <c r="V390" i="31"/>
  <c r="S390" i="31"/>
  <c r="V389" i="31"/>
  <c r="S389" i="31"/>
  <c r="V388" i="31"/>
  <c r="S388" i="31"/>
  <c r="AA387" i="31"/>
  <c r="O388" i="31" s="1"/>
  <c r="AA388" i="31" s="1"/>
  <c r="O389" i="31" s="1"/>
  <c r="AA389" i="31" s="1"/>
  <c r="O390" i="31" s="1"/>
  <c r="AA390" i="31" s="1"/>
  <c r="Z387" i="31"/>
  <c r="N388" i="31" s="1"/>
  <c r="Z388" i="31" s="1"/>
  <c r="N389" i="31" s="1"/>
  <c r="V387" i="31"/>
  <c r="S387" i="31"/>
  <c r="M387" i="31"/>
  <c r="X386" i="31"/>
  <c r="W386" i="31"/>
  <c r="U386" i="31"/>
  <c r="T386" i="31"/>
  <c r="R386" i="31"/>
  <c r="V385" i="31"/>
  <c r="S385" i="31"/>
  <c r="V384" i="31"/>
  <c r="S384" i="31"/>
  <c r="V383" i="31"/>
  <c r="S383" i="31"/>
  <c r="AA382" i="31"/>
  <c r="O383" i="31" s="1"/>
  <c r="AA383" i="31" s="1"/>
  <c r="O384" i="31" s="1"/>
  <c r="AA384" i="31" s="1"/>
  <c r="O385" i="31" s="1"/>
  <c r="AA385" i="31" s="1"/>
  <c r="Z382" i="31"/>
  <c r="N383" i="31" s="1"/>
  <c r="V382" i="31"/>
  <c r="S382" i="31"/>
  <c r="M382" i="31"/>
  <c r="X381" i="31"/>
  <c r="W381" i="31"/>
  <c r="U381" i="31"/>
  <c r="T381" i="31"/>
  <c r="R381" i="31"/>
  <c r="V380" i="31"/>
  <c r="S380" i="31"/>
  <c r="V379" i="31"/>
  <c r="S379" i="31"/>
  <c r="V378" i="31"/>
  <c r="S378" i="31"/>
  <c r="AA377" i="31"/>
  <c r="O378" i="31" s="1"/>
  <c r="AA378" i="31" s="1"/>
  <c r="O379" i="31" s="1"/>
  <c r="AA379" i="31" s="1"/>
  <c r="O380" i="31" s="1"/>
  <c r="AA380" i="31" s="1"/>
  <c r="Z377" i="31"/>
  <c r="N378" i="31" s="1"/>
  <c r="V377" i="31"/>
  <c r="S377" i="31"/>
  <c r="M377" i="31"/>
  <c r="S259" i="31"/>
  <c r="Y704" i="31" l="1"/>
  <c r="V706" i="31"/>
  <c r="V391" i="31"/>
  <c r="Y702" i="31"/>
  <c r="Y703" i="31"/>
  <c r="Y387" i="31"/>
  <c r="S706" i="31"/>
  <c r="Y705" i="31"/>
  <c r="S391" i="31"/>
  <c r="Z389" i="31"/>
  <c r="N390" i="31" s="1"/>
  <c r="M389" i="31"/>
  <c r="Y389" i="31" s="1"/>
  <c r="S381" i="31"/>
  <c r="S386" i="31"/>
  <c r="V381" i="31"/>
  <c r="M388" i="31"/>
  <c r="Y388" i="31" s="1"/>
  <c r="Y382" i="31"/>
  <c r="V386" i="31"/>
  <c r="Z383" i="31"/>
  <c r="N384" i="31" s="1"/>
  <c r="M383" i="31"/>
  <c r="Y383" i="31" s="1"/>
  <c r="Y377" i="31"/>
  <c r="Z378" i="31"/>
  <c r="N379" i="31" s="1"/>
  <c r="M378" i="31"/>
  <c r="Y378" i="31" s="1"/>
  <c r="X656" i="31"/>
  <c r="W656" i="31"/>
  <c r="T656" i="31"/>
  <c r="R656" i="31"/>
  <c r="AA655" i="31"/>
  <c r="Z655" i="31"/>
  <c r="V655" i="31"/>
  <c r="S655" i="31"/>
  <c r="M655" i="31"/>
  <c r="AA654" i="31"/>
  <c r="Z654" i="31"/>
  <c r="V654" i="31"/>
  <c r="S654" i="31"/>
  <c r="M654" i="31"/>
  <c r="AA653" i="31"/>
  <c r="Z653" i="31"/>
  <c r="V653" i="31"/>
  <c r="S653" i="31"/>
  <c r="M653" i="31"/>
  <c r="AA652" i="31"/>
  <c r="Z652" i="31"/>
  <c r="V652" i="31"/>
  <c r="S652" i="31"/>
  <c r="M652" i="31"/>
  <c r="X651" i="31"/>
  <c r="W651" i="31"/>
  <c r="T651" i="31"/>
  <c r="R651" i="31"/>
  <c r="AA650" i="31"/>
  <c r="Z650" i="31"/>
  <c r="V650" i="31"/>
  <c r="S650" i="31"/>
  <c r="M650" i="31"/>
  <c r="AA649" i="31"/>
  <c r="Z649" i="31"/>
  <c r="V649" i="31"/>
  <c r="S649" i="31"/>
  <c r="M649" i="31"/>
  <c r="AA648" i="31"/>
  <c r="Z648" i="31"/>
  <c r="V648" i="31"/>
  <c r="S648" i="31"/>
  <c r="M648" i="31"/>
  <c r="AA647" i="31"/>
  <c r="Z647" i="31"/>
  <c r="V647" i="31"/>
  <c r="S647" i="31"/>
  <c r="M647" i="31"/>
  <c r="X646" i="31"/>
  <c r="W646" i="31"/>
  <c r="T646" i="31"/>
  <c r="R646" i="31"/>
  <c r="V645" i="31"/>
  <c r="S645" i="31"/>
  <c r="V644" i="31"/>
  <c r="S644" i="31"/>
  <c r="V643" i="31"/>
  <c r="S643" i="31"/>
  <c r="AA643" i="31"/>
  <c r="AA644" i="31" s="1"/>
  <c r="AA645" i="31" s="1"/>
  <c r="M643" i="31"/>
  <c r="AA642" i="31"/>
  <c r="Z642" i="31"/>
  <c r="V642" i="31"/>
  <c r="S642" i="31"/>
  <c r="M642" i="31"/>
  <c r="Y654" i="31" l="1"/>
  <c r="Z390" i="31"/>
  <c r="M390" i="31"/>
  <c r="Y390" i="31" s="1"/>
  <c r="V656" i="31"/>
  <c r="Y652" i="31"/>
  <c r="T481" i="31"/>
  <c r="U481" i="31"/>
  <c r="Z384" i="31"/>
  <c r="N385" i="31" s="1"/>
  <c r="M384" i="31"/>
  <c r="Y384" i="31" s="1"/>
  <c r="S646" i="31"/>
  <c r="Y650" i="31"/>
  <c r="Y655" i="31"/>
  <c r="Z379" i="31"/>
  <c r="N380" i="31" s="1"/>
  <c r="M379" i="31"/>
  <c r="Y379" i="31" s="1"/>
  <c r="Y653" i="31"/>
  <c r="S656" i="31"/>
  <c r="V651" i="31"/>
  <c r="Y649" i="31"/>
  <c r="Y647" i="31"/>
  <c r="V646" i="31"/>
  <c r="S651" i="31"/>
  <c r="Y648" i="31"/>
  <c r="Y643" i="31"/>
  <c r="Y642" i="31"/>
  <c r="Z643" i="31"/>
  <c r="O707" i="31"/>
  <c r="N707" i="31"/>
  <c r="Z385" i="31" l="1"/>
  <c r="M385" i="31"/>
  <c r="Y385" i="31" s="1"/>
  <c r="Z380" i="31"/>
  <c r="M380" i="31"/>
  <c r="Y380" i="31" s="1"/>
  <c r="T711" i="31"/>
  <c r="U711" i="31"/>
  <c r="W711" i="31"/>
  <c r="X711" i="31"/>
  <c r="M644" i="31"/>
  <c r="Y644" i="31" s="1"/>
  <c r="Z644" i="31"/>
  <c r="X216" i="31"/>
  <c r="W216" i="31"/>
  <c r="U216" i="31"/>
  <c r="T216" i="31"/>
  <c r="R216" i="31"/>
  <c r="AA215" i="31"/>
  <c r="Z215" i="31"/>
  <c r="V215" i="31"/>
  <c r="S215" i="31"/>
  <c r="M215" i="31"/>
  <c r="AA214" i="31"/>
  <c r="Z214" i="31"/>
  <c r="V214" i="31"/>
  <c r="S214" i="31"/>
  <c r="M214" i="31"/>
  <c r="AA213" i="31"/>
  <c r="Z213" i="31"/>
  <c r="V213" i="31"/>
  <c r="S213" i="31"/>
  <c r="M213" i="31"/>
  <c r="AA212" i="31"/>
  <c r="Z212" i="31"/>
  <c r="V212" i="31"/>
  <c r="S212" i="31"/>
  <c r="M212" i="31"/>
  <c r="M645" i="31" l="1"/>
  <c r="Y645" i="31" s="1"/>
  <c r="Z645" i="31"/>
  <c r="S216" i="31"/>
  <c r="Y213" i="31"/>
  <c r="Y215" i="31"/>
  <c r="V216" i="31"/>
  <c r="Y214" i="31"/>
  <c r="Y212" i="31"/>
  <c r="V78" i="31"/>
  <c r="X701" i="31"/>
  <c r="W701" i="31"/>
  <c r="U701" i="31"/>
  <c r="T701" i="31"/>
  <c r="R701" i="31"/>
  <c r="AA700" i="31"/>
  <c r="Z700" i="31"/>
  <c r="V700" i="31"/>
  <c r="S700" i="31"/>
  <c r="M700" i="31"/>
  <c r="AA699" i="31"/>
  <c r="Z699" i="31"/>
  <c r="V699" i="31"/>
  <c r="S699" i="31"/>
  <c r="M699" i="31"/>
  <c r="AA698" i="31"/>
  <c r="Z698" i="31"/>
  <c r="V698" i="31"/>
  <c r="S698" i="31"/>
  <c r="M698" i="31"/>
  <c r="AA697" i="31"/>
  <c r="Z697" i="31"/>
  <c r="V697" i="31"/>
  <c r="S697" i="31"/>
  <c r="M697" i="31"/>
  <c r="S678" i="31"/>
  <c r="S679" i="31"/>
  <c r="S680" i="31"/>
  <c r="Y700" i="31" l="1"/>
  <c r="Y699" i="31"/>
  <c r="S701" i="31"/>
  <c r="Y698" i="31"/>
  <c r="V701" i="31"/>
  <c r="Y697" i="31"/>
  <c r="X393" i="31"/>
  <c r="X394" i="31"/>
  <c r="X395" i="31"/>
  <c r="X392" i="31"/>
  <c r="W393" i="31"/>
  <c r="W394" i="31"/>
  <c r="W395" i="31"/>
  <c r="W392" i="31"/>
  <c r="U393" i="31"/>
  <c r="U394" i="31"/>
  <c r="U395" i="31"/>
  <c r="U392" i="31"/>
  <c r="T393" i="31"/>
  <c r="T394" i="31"/>
  <c r="T395" i="31"/>
  <c r="T392" i="31"/>
  <c r="X476" i="31"/>
  <c r="W476" i="31"/>
  <c r="U476" i="31"/>
  <c r="T476" i="31"/>
  <c r="R476" i="31"/>
  <c r="AA475" i="31"/>
  <c r="Z475" i="31"/>
  <c r="V475" i="31"/>
  <c r="S475" i="31"/>
  <c r="M475" i="31"/>
  <c r="AA474" i="31"/>
  <c r="Z474" i="31"/>
  <c r="V474" i="31"/>
  <c r="S474" i="31"/>
  <c r="M474" i="31"/>
  <c r="AA473" i="31"/>
  <c r="Z473" i="31"/>
  <c r="V473" i="31"/>
  <c r="S473" i="31"/>
  <c r="M473" i="31"/>
  <c r="AA472" i="31"/>
  <c r="Z472" i="31"/>
  <c r="V472" i="31"/>
  <c r="S472" i="31"/>
  <c r="M472" i="31"/>
  <c r="AA450" i="31"/>
  <c r="AA449" i="31"/>
  <c r="Z450" i="31"/>
  <c r="Y472" i="31" l="1"/>
  <c r="Y474" i="31"/>
  <c r="Y475" i="31"/>
  <c r="V476" i="31"/>
  <c r="S476" i="31"/>
  <c r="Y473" i="31"/>
  <c r="X255" i="31"/>
  <c r="U255" i="31"/>
  <c r="T255" i="31"/>
  <c r="X376" i="31"/>
  <c r="W376" i="31"/>
  <c r="U376" i="31"/>
  <c r="T376" i="31"/>
  <c r="R376" i="31"/>
  <c r="V375" i="31"/>
  <c r="S375" i="31"/>
  <c r="V374" i="31"/>
  <c r="S374" i="31"/>
  <c r="V373" i="31"/>
  <c r="S373" i="31"/>
  <c r="AA372" i="31"/>
  <c r="O373" i="31" s="1"/>
  <c r="AA373" i="31" s="1"/>
  <c r="O374" i="31" s="1"/>
  <c r="AA374" i="31" s="1"/>
  <c r="O375" i="31" s="1"/>
  <c r="AA375" i="31" s="1"/>
  <c r="Z372" i="31"/>
  <c r="N373" i="31" s="1"/>
  <c r="V372" i="31"/>
  <c r="S372" i="31"/>
  <c r="M372" i="31"/>
  <c r="X371" i="31"/>
  <c r="W371" i="31"/>
  <c r="U371" i="31"/>
  <c r="T371" i="31"/>
  <c r="R371" i="31"/>
  <c r="V370" i="31"/>
  <c r="S370" i="31"/>
  <c r="V369" i="31"/>
  <c r="S369" i="31"/>
  <c r="V368" i="31"/>
  <c r="S368" i="31"/>
  <c r="AA367" i="31"/>
  <c r="O368" i="31" s="1"/>
  <c r="Z367" i="31"/>
  <c r="N368" i="31" s="1"/>
  <c r="Z368" i="31" s="1"/>
  <c r="N369" i="31" s="1"/>
  <c r="V367" i="31"/>
  <c r="S367" i="31"/>
  <c r="M367" i="31"/>
  <c r="X366" i="31"/>
  <c r="W366" i="31"/>
  <c r="U366" i="31"/>
  <c r="T366" i="31"/>
  <c r="R366" i="31"/>
  <c r="V365" i="31"/>
  <c r="S365" i="31"/>
  <c r="V364" i="31"/>
  <c r="S364" i="31"/>
  <c r="V363" i="31"/>
  <c r="S363" i="31"/>
  <c r="AA362" i="31"/>
  <c r="O363" i="31" s="1"/>
  <c r="AA363" i="31" s="1"/>
  <c r="O364" i="31" s="1"/>
  <c r="AA364" i="31" s="1"/>
  <c r="O365" i="31" s="1"/>
  <c r="AA365" i="31" s="1"/>
  <c r="Z362" i="31"/>
  <c r="N363" i="31" s="1"/>
  <c r="V362" i="31"/>
  <c r="S362" i="31"/>
  <c r="M362" i="31"/>
  <c r="X361" i="31"/>
  <c r="W361" i="31"/>
  <c r="U361" i="31"/>
  <c r="T361" i="31"/>
  <c r="R361" i="31"/>
  <c r="V360" i="31"/>
  <c r="S360" i="31"/>
  <c r="V359" i="31"/>
  <c r="S359" i="31"/>
  <c r="V358" i="31"/>
  <c r="S358" i="31"/>
  <c r="AA357" i="31"/>
  <c r="O358" i="31" s="1"/>
  <c r="AA358" i="31" s="1"/>
  <c r="O359" i="31" s="1"/>
  <c r="AA359" i="31" s="1"/>
  <c r="O360" i="31" s="1"/>
  <c r="AA360" i="31" s="1"/>
  <c r="Z357" i="31"/>
  <c r="N358" i="31" s="1"/>
  <c r="V357" i="31"/>
  <c r="S357" i="31"/>
  <c r="M357" i="31"/>
  <c r="X356" i="31"/>
  <c r="W356" i="31"/>
  <c r="U356" i="31"/>
  <c r="T356" i="31"/>
  <c r="R356" i="31"/>
  <c r="V355" i="31"/>
  <c r="S355" i="31"/>
  <c r="V354" i="31"/>
  <c r="S354" i="31"/>
  <c r="V353" i="31"/>
  <c r="S353" i="31"/>
  <c r="AA352" i="31"/>
  <c r="O353" i="31" s="1"/>
  <c r="AA353" i="31" s="1"/>
  <c r="O354" i="31" s="1"/>
  <c r="AA354" i="31" s="1"/>
  <c r="O355" i="31" s="1"/>
  <c r="AA355" i="31" s="1"/>
  <c r="Z352" i="31"/>
  <c r="N353" i="31" s="1"/>
  <c r="V352" i="31"/>
  <c r="S352" i="31"/>
  <c r="M352" i="31"/>
  <c r="X351" i="31"/>
  <c r="W351" i="31"/>
  <c r="U351" i="31"/>
  <c r="T351" i="31"/>
  <c r="R351" i="31"/>
  <c r="V350" i="31"/>
  <c r="S350" i="31"/>
  <c r="V349" i="31"/>
  <c r="S349" i="31"/>
  <c r="V348" i="31"/>
  <c r="S348" i="31"/>
  <c r="AA347" i="31"/>
  <c r="O348" i="31" s="1"/>
  <c r="AA348" i="31" s="1"/>
  <c r="O349" i="31" s="1"/>
  <c r="AA349" i="31" s="1"/>
  <c r="O350" i="31" s="1"/>
  <c r="AA350" i="31" s="1"/>
  <c r="Z347" i="31"/>
  <c r="N348" i="31" s="1"/>
  <c r="V347" i="31"/>
  <c r="S347" i="31"/>
  <c r="M347" i="31"/>
  <c r="X346" i="31"/>
  <c r="W346" i="31"/>
  <c r="U346" i="31"/>
  <c r="T346" i="31"/>
  <c r="R346" i="31"/>
  <c r="V345" i="31"/>
  <c r="S345" i="31"/>
  <c r="V344" i="31"/>
  <c r="S344" i="31"/>
  <c r="V343" i="31"/>
  <c r="S343" i="31"/>
  <c r="AA342" i="31"/>
  <c r="O343" i="31" s="1"/>
  <c r="AA343" i="31" s="1"/>
  <c r="O344" i="31" s="1"/>
  <c r="AA344" i="31" s="1"/>
  <c r="O345" i="31" s="1"/>
  <c r="AA345" i="31" s="1"/>
  <c r="Z342" i="31"/>
  <c r="N343" i="31" s="1"/>
  <c r="V342" i="31"/>
  <c r="S342" i="31"/>
  <c r="M342" i="31"/>
  <c r="X341" i="31"/>
  <c r="W341" i="31"/>
  <c r="U341" i="31"/>
  <c r="T341" i="31"/>
  <c r="R341" i="31"/>
  <c r="V340" i="31"/>
  <c r="S340" i="31"/>
  <c r="V339" i="31"/>
  <c r="S339" i="31"/>
  <c r="V338" i="31"/>
  <c r="S338" i="31"/>
  <c r="AA337" i="31"/>
  <c r="O338" i="31" s="1"/>
  <c r="AA338" i="31" s="1"/>
  <c r="O339" i="31" s="1"/>
  <c r="AA339" i="31" s="1"/>
  <c r="O340" i="31" s="1"/>
  <c r="AA340" i="31" s="1"/>
  <c r="Z337" i="31"/>
  <c r="N338" i="31" s="1"/>
  <c r="V337" i="31"/>
  <c r="S337" i="31"/>
  <c r="M337" i="31"/>
  <c r="S258" i="31"/>
  <c r="S376" i="31" l="1"/>
  <c r="V366" i="31"/>
  <c r="V371" i="31"/>
  <c r="V376" i="31"/>
  <c r="Y372" i="31"/>
  <c r="Z373" i="31"/>
  <c r="N374" i="31" s="1"/>
  <c r="M373" i="31"/>
  <c r="Y373" i="31" s="1"/>
  <c r="S371" i="31"/>
  <c r="Z369" i="31"/>
  <c r="N370" i="31" s="1"/>
  <c r="M368" i="31"/>
  <c r="Y368" i="31" s="1"/>
  <c r="AA368" i="31"/>
  <c r="O369" i="31" s="1"/>
  <c r="AA369" i="31" s="1"/>
  <c r="O370" i="31" s="1"/>
  <c r="AA370" i="31" s="1"/>
  <c r="Y352" i="31"/>
  <c r="Y357" i="31"/>
  <c r="Y362" i="31"/>
  <c r="Y367" i="31"/>
  <c r="Y347" i="31"/>
  <c r="S361" i="31"/>
  <c r="S366" i="31"/>
  <c r="M363" i="31"/>
  <c r="Y363" i="31" s="1"/>
  <c r="Z363" i="31"/>
  <c r="N364" i="31" s="1"/>
  <c r="V356" i="31"/>
  <c r="V361" i="31"/>
  <c r="M353" i="31"/>
  <c r="Y353" i="31" s="1"/>
  <c r="Z358" i="31"/>
  <c r="N359" i="31" s="1"/>
  <c r="M358" i="31"/>
  <c r="Y358" i="31" s="1"/>
  <c r="S356" i="31"/>
  <c r="Z353" i="31"/>
  <c r="N354" i="31" s="1"/>
  <c r="S351" i="31"/>
  <c r="V346" i="31"/>
  <c r="V351" i="31"/>
  <c r="Z348" i="31"/>
  <c r="N349" i="31" s="1"/>
  <c r="M348" i="31"/>
  <c r="Y348" i="31" s="1"/>
  <c r="Y342" i="31"/>
  <c r="S346" i="31"/>
  <c r="Z343" i="31"/>
  <c r="N344" i="31" s="1"/>
  <c r="M343" i="31"/>
  <c r="Y343" i="31" s="1"/>
  <c r="S341" i="31"/>
  <c r="V341" i="31"/>
  <c r="M338" i="31"/>
  <c r="Y338" i="31" s="1"/>
  <c r="Y337" i="31"/>
  <c r="Z338" i="31"/>
  <c r="N339" i="31" s="1"/>
  <c r="O392" i="31"/>
  <c r="N392" i="31"/>
  <c r="W421" i="31"/>
  <c r="X421" i="31"/>
  <c r="Z374" i="31" l="1"/>
  <c r="N375" i="31" s="1"/>
  <c r="M374" i="31"/>
  <c r="Y374" i="31" s="1"/>
  <c r="M369" i="31"/>
  <c r="Y369" i="31" s="1"/>
  <c r="Z370" i="31"/>
  <c r="M370" i="31"/>
  <c r="Y370" i="31" s="1"/>
  <c r="M364" i="31"/>
  <c r="Y364" i="31" s="1"/>
  <c r="Z364" i="31"/>
  <c r="N365" i="31" s="1"/>
  <c r="Z359" i="31"/>
  <c r="N360" i="31" s="1"/>
  <c r="M359" i="31"/>
  <c r="Y359" i="31" s="1"/>
  <c r="M354" i="31"/>
  <c r="Y354" i="31" s="1"/>
  <c r="Z354" i="31"/>
  <c r="N355" i="31" s="1"/>
  <c r="Z349" i="31"/>
  <c r="N350" i="31" s="1"/>
  <c r="M349" i="31"/>
  <c r="Y349" i="31" s="1"/>
  <c r="Z344" i="31"/>
  <c r="N345" i="31" s="1"/>
  <c r="M344" i="31"/>
  <c r="Y344" i="31" s="1"/>
  <c r="M339" i="31"/>
  <c r="Y339" i="31" s="1"/>
  <c r="Z339" i="31"/>
  <c r="N340" i="31" s="1"/>
  <c r="O252" i="31"/>
  <c r="N252" i="31"/>
  <c r="Z375" i="31" l="1"/>
  <c r="M375" i="31"/>
  <c r="Y375" i="31" s="1"/>
  <c r="M365" i="31"/>
  <c r="Y365" i="31" s="1"/>
  <c r="Z365" i="31"/>
  <c r="Z360" i="31"/>
  <c r="M360" i="31"/>
  <c r="Y360" i="31" s="1"/>
  <c r="M355" i="31"/>
  <c r="Y355" i="31" s="1"/>
  <c r="Z355" i="31"/>
  <c r="Z350" i="31"/>
  <c r="M350" i="31"/>
  <c r="Y350" i="31" s="1"/>
  <c r="Z345" i="31"/>
  <c r="M345" i="31"/>
  <c r="Y345" i="31" s="1"/>
  <c r="M340" i="31"/>
  <c r="Y340" i="31" s="1"/>
  <c r="Z340" i="31"/>
  <c r="N13" i="31"/>
  <c r="O13" i="31"/>
  <c r="N14" i="31"/>
  <c r="O14" i="31"/>
  <c r="N15" i="31"/>
  <c r="O15" i="31"/>
  <c r="O12" i="31"/>
  <c r="N12" i="31"/>
  <c r="Z12" i="31" l="1"/>
  <c r="AA38" i="31"/>
  <c r="AA39" i="31"/>
  <c r="AA40" i="31"/>
  <c r="AA37" i="31"/>
  <c r="O477" i="31" l="1"/>
  <c r="N477" i="31"/>
  <c r="X641" i="31" l="1"/>
  <c r="W641" i="31"/>
  <c r="T641" i="31"/>
  <c r="R641" i="31"/>
  <c r="V640" i="31"/>
  <c r="S640" i="31"/>
  <c r="V639" i="31"/>
  <c r="S639" i="31"/>
  <c r="V638" i="31"/>
  <c r="S638" i="31"/>
  <c r="AA637" i="31"/>
  <c r="O638" i="31" s="1"/>
  <c r="AA638" i="31" s="1"/>
  <c r="O639" i="31" s="1"/>
  <c r="Z637" i="31"/>
  <c r="N638" i="31" s="1"/>
  <c r="V637" i="31"/>
  <c r="S637" i="31"/>
  <c r="M637" i="31"/>
  <c r="S641" i="31" l="1"/>
  <c r="V641" i="31"/>
  <c r="W481" i="31"/>
  <c r="Y637" i="31"/>
  <c r="J637" i="31"/>
  <c r="AA639" i="31"/>
  <c r="Z638" i="31"/>
  <c r="N639" i="31" s="1"/>
  <c r="M638" i="31"/>
  <c r="Y638" i="31" s="1"/>
  <c r="O640" i="31" l="1"/>
  <c r="AA640" i="31" s="1"/>
  <c r="Z639" i="31"/>
  <c r="N640" i="31" s="1"/>
  <c r="M639" i="31"/>
  <c r="Y639" i="31" s="1"/>
  <c r="Z640" i="31" l="1"/>
  <c r="M640" i="31"/>
  <c r="Y640" i="31" s="1"/>
  <c r="AA685" i="31" l="1"/>
  <c r="AA684" i="31"/>
  <c r="AA683" i="31"/>
  <c r="AA682" i="31"/>
  <c r="U691" i="31" l="1"/>
  <c r="U696" i="31"/>
  <c r="U716" i="31"/>
  <c r="U721" i="31"/>
  <c r="U726" i="31"/>
  <c r="U741" i="31"/>
  <c r="U746" i="31"/>
  <c r="X636" i="31" l="1"/>
  <c r="W636" i="31"/>
  <c r="T636" i="31"/>
  <c r="R636" i="31"/>
  <c r="V635" i="31"/>
  <c r="S635" i="31"/>
  <c r="V634" i="31"/>
  <c r="S634" i="31"/>
  <c r="V633" i="31"/>
  <c r="S633" i="31"/>
  <c r="AA632" i="31"/>
  <c r="O633" i="31" s="1"/>
  <c r="Z632" i="31"/>
  <c r="N633" i="31" s="1"/>
  <c r="Z633" i="31" s="1"/>
  <c r="N634" i="31" s="1"/>
  <c r="V632" i="31"/>
  <c r="S632" i="31"/>
  <c r="J632" i="31" s="1"/>
  <c r="M632" i="31"/>
  <c r="M633" i="31" l="1"/>
  <c r="Y633" i="31" s="1"/>
  <c r="AA633" i="31"/>
  <c r="O634" i="31" s="1"/>
  <c r="AA634" i="31" s="1"/>
  <c r="V636" i="31"/>
  <c r="Y632" i="31"/>
  <c r="S636" i="31"/>
  <c r="Z634" i="31"/>
  <c r="N635" i="31" s="1"/>
  <c r="V525" i="31"/>
  <c r="O635" i="31" l="1"/>
  <c r="AA635" i="31" s="1"/>
  <c r="M634" i="31"/>
  <c r="Y634" i="31" s="1"/>
  <c r="Z635" i="31"/>
  <c r="M635" i="31" l="1"/>
  <c r="Y635" i="31" s="1"/>
  <c r="T396" i="31"/>
  <c r="X471" i="31"/>
  <c r="W471" i="31"/>
  <c r="U471" i="31"/>
  <c r="T471" i="31"/>
  <c r="R471" i="31"/>
  <c r="AA470" i="31"/>
  <c r="Z470" i="31"/>
  <c r="V470" i="31"/>
  <c r="S470" i="31"/>
  <c r="M470" i="31"/>
  <c r="AA469" i="31"/>
  <c r="Z469" i="31"/>
  <c r="V469" i="31"/>
  <c r="S469" i="31"/>
  <c r="M469" i="31"/>
  <c r="AA468" i="31"/>
  <c r="Z468" i="31"/>
  <c r="V468" i="31"/>
  <c r="S468" i="31"/>
  <c r="M468" i="31"/>
  <c r="AA467" i="31"/>
  <c r="Z467" i="31"/>
  <c r="V467" i="31"/>
  <c r="S467" i="31"/>
  <c r="M467" i="31"/>
  <c r="Y467" i="31" l="1"/>
  <c r="Y469" i="31"/>
  <c r="V471" i="31"/>
  <c r="Y468" i="31"/>
  <c r="U396" i="31"/>
  <c r="S396" i="31" s="1"/>
  <c r="Y470" i="31"/>
  <c r="S471" i="31"/>
  <c r="Z398" i="31"/>
  <c r="Z399" i="31"/>
  <c r="Z400" i="31"/>
  <c r="AA398" i="31"/>
  <c r="AA399" i="31"/>
  <c r="V399" i="31"/>
  <c r="V400" i="31"/>
  <c r="X211" i="31" l="1"/>
  <c r="W211" i="31"/>
  <c r="U211" i="31"/>
  <c r="T211" i="31"/>
  <c r="R211" i="31"/>
  <c r="AA210" i="31"/>
  <c r="Z210" i="31"/>
  <c r="V210" i="31"/>
  <c r="S210" i="31"/>
  <c r="M210" i="31"/>
  <c r="AA209" i="31"/>
  <c r="Z209" i="31"/>
  <c r="V209" i="31"/>
  <c r="S209" i="31"/>
  <c r="M209" i="31"/>
  <c r="AA208" i="31"/>
  <c r="Z208" i="31"/>
  <c r="V208" i="31"/>
  <c r="S208" i="31"/>
  <c r="M208" i="31"/>
  <c r="AA207" i="31"/>
  <c r="Z207" i="31"/>
  <c r="V207" i="31"/>
  <c r="S207" i="31"/>
  <c r="M207" i="31"/>
  <c r="X206" i="31"/>
  <c r="W206" i="31"/>
  <c r="U206" i="31"/>
  <c r="T206" i="31"/>
  <c r="R206" i="31"/>
  <c r="AA205" i="31"/>
  <c r="Z205" i="31"/>
  <c r="V205" i="31"/>
  <c r="S205" i="31"/>
  <c r="M205" i="31"/>
  <c r="AA204" i="31"/>
  <c r="Z204" i="31"/>
  <c r="V204" i="31"/>
  <c r="S204" i="31"/>
  <c r="M204" i="31"/>
  <c r="AA203" i="31"/>
  <c r="Z203" i="31"/>
  <c r="V203" i="31"/>
  <c r="S203" i="31"/>
  <c r="M203" i="31"/>
  <c r="AA202" i="31"/>
  <c r="Z202" i="31"/>
  <c r="V202" i="31"/>
  <c r="S202" i="31"/>
  <c r="M202" i="31"/>
  <c r="X201" i="31"/>
  <c r="W201" i="31"/>
  <c r="U201" i="31"/>
  <c r="T201" i="31"/>
  <c r="R201" i="31"/>
  <c r="AA200" i="31"/>
  <c r="Z200" i="31"/>
  <c r="V200" i="31"/>
  <c r="S200" i="31"/>
  <c r="M200" i="31"/>
  <c r="AA199" i="31"/>
  <c r="Z199" i="31"/>
  <c r="V199" i="31"/>
  <c r="S199" i="31"/>
  <c r="M199" i="31"/>
  <c r="AA198" i="31"/>
  <c r="Z198" i="31"/>
  <c r="V198" i="31"/>
  <c r="S198" i="31"/>
  <c r="M198" i="31"/>
  <c r="AA197" i="31"/>
  <c r="Z197" i="31"/>
  <c r="V197" i="31"/>
  <c r="S197" i="31"/>
  <c r="M197" i="31"/>
  <c r="Y209" i="31" l="1"/>
  <c r="Y207" i="31"/>
  <c r="Y208" i="31"/>
  <c r="Y203" i="31"/>
  <c r="V206" i="31"/>
  <c r="Y204" i="31"/>
  <c r="Y205" i="31"/>
  <c r="V211" i="31"/>
  <c r="S211" i="31"/>
  <c r="Y210" i="31"/>
  <c r="Y202" i="31"/>
  <c r="S206" i="31"/>
  <c r="Y199" i="31"/>
  <c r="S201" i="31"/>
  <c r="Y198" i="31"/>
  <c r="V201" i="31"/>
  <c r="Y200" i="31"/>
  <c r="Y197" i="31"/>
  <c r="X196" i="31" l="1"/>
  <c r="W196" i="31"/>
  <c r="U196" i="31"/>
  <c r="T196" i="31"/>
  <c r="R196" i="31"/>
  <c r="AA195" i="31"/>
  <c r="Z195" i="31"/>
  <c r="V195" i="31"/>
  <c r="S195" i="31"/>
  <c r="M195" i="31"/>
  <c r="AA194" i="31"/>
  <c r="Z194" i="31"/>
  <c r="V194" i="31"/>
  <c r="S194" i="31"/>
  <c r="M194" i="31"/>
  <c r="AA193" i="31"/>
  <c r="Z193" i="31"/>
  <c r="V193" i="31"/>
  <c r="S193" i="31"/>
  <c r="M193" i="31"/>
  <c r="AA192" i="31"/>
  <c r="Z192" i="31"/>
  <c r="V192" i="31"/>
  <c r="S192" i="31"/>
  <c r="M192" i="31"/>
  <c r="Y194" i="31" l="1"/>
  <c r="V196" i="31"/>
  <c r="Y193" i="31"/>
  <c r="Y192" i="31"/>
  <c r="S196" i="31"/>
  <c r="Y195" i="31"/>
  <c r="X191" i="31"/>
  <c r="W191" i="31"/>
  <c r="U191" i="31"/>
  <c r="T191" i="31"/>
  <c r="R191" i="31"/>
  <c r="AA190" i="31"/>
  <c r="Z190" i="31"/>
  <c r="V190" i="31"/>
  <c r="S190" i="31"/>
  <c r="M190" i="31"/>
  <c r="AA189" i="31"/>
  <c r="Z189" i="31"/>
  <c r="V189" i="31"/>
  <c r="S189" i="31"/>
  <c r="M189" i="31"/>
  <c r="AA188" i="31"/>
  <c r="Z188" i="31"/>
  <c r="V188" i="31"/>
  <c r="S188" i="31"/>
  <c r="M188" i="31"/>
  <c r="AA187" i="31"/>
  <c r="Z187" i="31"/>
  <c r="V187" i="31"/>
  <c r="S187" i="31"/>
  <c r="M187" i="31"/>
  <c r="X66" i="31"/>
  <c r="S20" i="31"/>
  <c r="Y187" i="31" l="1"/>
  <c r="Y189" i="31"/>
  <c r="Y188" i="31"/>
  <c r="S191" i="31"/>
  <c r="Y190" i="31"/>
  <c r="V191" i="31"/>
  <c r="T676" i="31" l="1"/>
  <c r="W676" i="31"/>
  <c r="X631" i="31" l="1"/>
  <c r="W631" i="31"/>
  <c r="T631" i="31"/>
  <c r="R631" i="31"/>
  <c r="V630" i="31"/>
  <c r="S630" i="31"/>
  <c r="V629" i="31"/>
  <c r="S629" i="31"/>
  <c r="AA628" i="31"/>
  <c r="Z628" i="31"/>
  <c r="N629" i="31" s="1"/>
  <c r="Z629" i="31" s="1"/>
  <c r="N630" i="31" s="1"/>
  <c r="V628" i="31"/>
  <c r="S628" i="31"/>
  <c r="M628" i="31"/>
  <c r="AA627" i="31"/>
  <c r="Z627" i="31"/>
  <c r="V627" i="31"/>
  <c r="S627" i="31"/>
  <c r="M627" i="31"/>
  <c r="X626" i="31"/>
  <c r="W626" i="31"/>
  <c r="U626" i="31"/>
  <c r="T626" i="31"/>
  <c r="R626" i="31"/>
  <c r="V625" i="31"/>
  <c r="S625" i="31"/>
  <c r="V624" i="31"/>
  <c r="S624" i="31"/>
  <c r="AA623" i="31"/>
  <c r="O624" i="31" s="1"/>
  <c r="AA624" i="31" s="1"/>
  <c r="O625" i="31" s="1"/>
  <c r="AA625" i="31" s="1"/>
  <c r="Z623" i="31"/>
  <c r="N624" i="31" s="1"/>
  <c r="V623" i="31"/>
  <c r="S623" i="31"/>
  <c r="M623" i="31"/>
  <c r="AA622" i="31"/>
  <c r="Z622" i="31"/>
  <c r="V622" i="31"/>
  <c r="S622" i="31"/>
  <c r="M622" i="31"/>
  <c r="O629" i="31" l="1"/>
  <c r="AA629" i="31" s="1"/>
  <c r="Y622" i="31"/>
  <c r="S631" i="31"/>
  <c r="Y627" i="31"/>
  <c r="V631" i="31"/>
  <c r="Y628" i="31"/>
  <c r="Z630" i="31"/>
  <c r="S626" i="31"/>
  <c r="V626" i="31"/>
  <c r="Y623" i="31"/>
  <c r="Z624" i="31"/>
  <c r="N625" i="31" s="1"/>
  <c r="M624" i="31"/>
  <c r="Y624" i="31" s="1"/>
  <c r="M629" i="31" l="1"/>
  <c r="Y629" i="31" s="1"/>
  <c r="O630" i="31"/>
  <c r="M630" i="31" s="1"/>
  <c r="Y630" i="31" s="1"/>
  <c r="Z625" i="31"/>
  <c r="M625" i="31"/>
  <c r="Y625" i="31" s="1"/>
  <c r="AA630" i="31" l="1"/>
  <c r="X621" i="31"/>
  <c r="W621" i="31"/>
  <c r="U621" i="31"/>
  <c r="T621" i="31"/>
  <c r="R621" i="31"/>
  <c r="V620" i="31"/>
  <c r="S620" i="31"/>
  <c r="V619" i="31"/>
  <c r="S619" i="31"/>
  <c r="AA618" i="31"/>
  <c r="Z618" i="31"/>
  <c r="N619" i="31" s="1"/>
  <c r="V618" i="31"/>
  <c r="S618" i="31"/>
  <c r="M618" i="31"/>
  <c r="AA617" i="31"/>
  <c r="Z617" i="31"/>
  <c r="V617" i="31"/>
  <c r="S617" i="31"/>
  <c r="M617" i="31"/>
  <c r="N672" i="31"/>
  <c r="O672" i="31"/>
  <c r="N673" i="31"/>
  <c r="O673" i="31"/>
  <c r="N674" i="31"/>
  <c r="O674" i="31"/>
  <c r="S674" i="31"/>
  <c r="N675" i="31"/>
  <c r="O675" i="31"/>
  <c r="S675" i="31"/>
  <c r="V675" i="31"/>
  <c r="O619" i="31" l="1"/>
  <c r="AA619" i="31" s="1"/>
  <c r="M672" i="31"/>
  <c r="V673" i="31"/>
  <c r="X676" i="31"/>
  <c r="V672" i="31"/>
  <c r="V674" i="31"/>
  <c r="AA673" i="31"/>
  <c r="M673" i="31"/>
  <c r="Y617" i="31"/>
  <c r="Z675" i="31"/>
  <c r="AA675" i="31"/>
  <c r="Z673" i="31"/>
  <c r="AA672" i="31"/>
  <c r="Z674" i="31"/>
  <c r="Z672" i="31"/>
  <c r="AA674" i="31"/>
  <c r="M674" i="31"/>
  <c r="S673" i="31"/>
  <c r="V621" i="31"/>
  <c r="S621" i="31"/>
  <c r="Y618" i="31"/>
  <c r="Z619" i="31"/>
  <c r="N620" i="31" s="1"/>
  <c r="S672" i="31"/>
  <c r="M675" i="31"/>
  <c r="Y675" i="31" s="1"/>
  <c r="M619" i="31" l="1"/>
  <c r="Y619" i="31" s="1"/>
  <c r="O620" i="31"/>
  <c r="AA620" i="31" s="1"/>
  <c r="V676" i="31"/>
  <c r="Y672" i="31"/>
  <c r="Y673" i="31"/>
  <c r="Y674" i="31"/>
  <c r="Z620" i="31"/>
  <c r="M620" i="31" l="1"/>
  <c r="Y620" i="31" s="1"/>
  <c r="X466" i="31"/>
  <c r="W466" i="31"/>
  <c r="U466" i="31"/>
  <c r="T466" i="31"/>
  <c r="R466" i="31"/>
  <c r="AA465" i="31"/>
  <c r="Z465" i="31"/>
  <c r="V465" i="31"/>
  <c r="S465" i="31"/>
  <c r="M465" i="31"/>
  <c r="AA464" i="31"/>
  <c r="Z464" i="31"/>
  <c r="V464" i="31"/>
  <c r="S464" i="31"/>
  <c r="M464" i="31"/>
  <c r="AA463" i="31"/>
  <c r="Z463" i="31"/>
  <c r="V463" i="31"/>
  <c r="S463" i="31"/>
  <c r="M463" i="31"/>
  <c r="AA462" i="31"/>
  <c r="Z462" i="31"/>
  <c r="V462" i="31"/>
  <c r="S462" i="31"/>
  <c r="M462" i="31"/>
  <c r="M477" i="31"/>
  <c r="V478" i="31"/>
  <c r="V479" i="31"/>
  <c r="V480" i="31"/>
  <c r="Y462" i="31" l="1"/>
  <c r="V466" i="31"/>
  <c r="AA477" i="31"/>
  <c r="Y463" i="31"/>
  <c r="S480" i="31"/>
  <c r="Y464" i="31"/>
  <c r="Y465" i="31"/>
  <c r="S478" i="31"/>
  <c r="X481" i="31"/>
  <c r="S479" i="31"/>
  <c r="S466" i="31"/>
  <c r="S477" i="31"/>
  <c r="Z477" i="31"/>
  <c r="V477" i="31"/>
  <c r="V481" i="31" s="1"/>
  <c r="Y477" i="31" l="1"/>
  <c r="X8" i="31"/>
  <c r="X9" i="31"/>
  <c r="X10" i="31"/>
  <c r="X7" i="31"/>
  <c r="W8" i="31"/>
  <c r="W9" i="31"/>
  <c r="W10" i="31"/>
  <c r="M163" i="31" l="1"/>
  <c r="M164" i="31"/>
  <c r="M165" i="31"/>
  <c r="S163" i="31"/>
  <c r="S164" i="31"/>
  <c r="S165" i="31"/>
  <c r="S162" i="31"/>
  <c r="S253" i="31" l="1"/>
  <c r="S252" i="31"/>
  <c r="S254" i="31"/>
  <c r="S392" i="31"/>
  <c r="V392" i="31"/>
  <c r="V393" i="31"/>
  <c r="V394" i="31"/>
  <c r="S395" i="31"/>
  <c r="V395" i="31"/>
  <c r="X336" i="31"/>
  <c r="W336" i="31"/>
  <c r="U336" i="31"/>
  <c r="T336" i="31"/>
  <c r="R336" i="31"/>
  <c r="V335" i="31"/>
  <c r="S335" i="31"/>
  <c r="V334" i="31"/>
  <c r="S334" i="31"/>
  <c r="V333" i="31"/>
  <c r="S333" i="31"/>
  <c r="AA332" i="31"/>
  <c r="O333" i="31" s="1"/>
  <c r="AA333" i="31" s="1"/>
  <c r="O334" i="31" s="1"/>
  <c r="AA334" i="31" s="1"/>
  <c r="O335" i="31" s="1"/>
  <c r="AA335" i="31" s="1"/>
  <c r="Z332" i="31"/>
  <c r="N333" i="31" s="1"/>
  <c r="Z333" i="31" s="1"/>
  <c r="N334" i="31" s="1"/>
  <c r="V332" i="31"/>
  <c r="S332" i="31"/>
  <c r="M332" i="31"/>
  <c r="X331" i="31"/>
  <c r="W331" i="31"/>
  <c r="U331" i="31"/>
  <c r="T331" i="31"/>
  <c r="R331" i="31"/>
  <c r="V330" i="31"/>
  <c r="S330" i="31"/>
  <c r="V329" i="31"/>
  <c r="S329" i="31"/>
  <c r="V328" i="31"/>
  <c r="S328" i="31"/>
  <c r="AA327" i="31"/>
  <c r="O328" i="31" s="1"/>
  <c r="AA328" i="31" s="1"/>
  <c r="O329" i="31" s="1"/>
  <c r="AA329" i="31" s="1"/>
  <c r="O330" i="31" s="1"/>
  <c r="AA330" i="31" s="1"/>
  <c r="Z327" i="31"/>
  <c r="N328" i="31" s="1"/>
  <c r="V327" i="31"/>
  <c r="S327" i="31"/>
  <c r="M327" i="31"/>
  <c r="X326" i="31"/>
  <c r="W326" i="31"/>
  <c r="U326" i="31"/>
  <c r="T326" i="31"/>
  <c r="R326" i="31"/>
  <c r="V325" i="31"/>
  <c r="S325" i="31"/>
  <c r="V324" i="31"/>
  <c r="S324" i="31"/>
  <c r="V323" i="31"/>
  <c r="S323" i="31"/>
  <c r="AA322" i="31"/>
  <c r="O323" i="31" s="1"/>
  <c r="AA323" i="31" s="1"/>
  <c r="O324" i="31" s="1"/>
  <c r="AA324" i="31" s="1"/>
  <c r="O325" i="31" s="1"/>
  <c r="AA325" i="31" s="1"/>
  <c r="Z322" i="31"/>
  <c r="N323" i="31" s="1"/>
  <c r="Z323" i="31" s="1"/>
  <c r="N324" i="31" s="1"/>
  <c r="V322" i="31"/>
  <c r="S322" i="31"/>
  <c r="M322" i="31"/>
  <c r="X321" i="31"/>
  <c r="W321" i="31"/>
  <c r="U321" i="31"/>
  <c r="T321" i="31"/>
  <c r="R321" i="31"/>
  <c r="V320" i="31"/>
  <c r="S320" i="31"/>
  <c r="V319" i="31"/>
  <c r="S319" i="31"/>
  <c r="V318" i="31"/>
  <c r="S318" i="31"/>
  <c r="AA317" i="31"/>
  <c r="O318" i="31" s="1"/>
  <c r="AA318" i="31" s="1"/>
  <c r="O319" i="31" s="1"/>
  <c r="AA319" i="31" s="1"/>
  <c r="O320" i="31" s="1"/>
  <c r="AA320" i="31" s="1"/>
  <c r="Z317" i="31"/>
  <c r="N318" i="31" s="1"/>
  <c r="V317" i="31"/>
  <c r="S317" i="31"/>
  <c r="M317" i="31"/>
  <c r="W396" i="31" l="1"/>
  <c r="V396" i="31"/>
  <c r="S394" i="31"/>
  <c r="AA392" i="31"/>
  <c r="S336" i="31"/>
  <c r="S393" i="31"/>
  <c r="X396" i="31"/>
  <c r="Z392" i="31"/>
  <c r="V326" i="31"/>
  <c r="M392" i="31"/>
  <c r="Y392" i="31" s="1"/>
  <c r="Y322" i="31"/>
  <c r="V336" i="31"/>
  <c r="Z334" i="31"/>
  <c r="N335" i="31" s="1"/>
  <c r="M334" i="31"/>
  <c r="Y334" i="31" s="1"/>
  <c r="Y327" i="31"/>
  <c r="M333" i="31"/>
  <c r="Y333" i="31" s="1"/>
  <c r="Y332" i="31"/>
  <c r="V331" i="31"/>
  <c r="S331" i="31"/>
  <c r="Z328" i="31"/>
  <c r="N329" i="31" s="1"/>
  <c r="M328" i="31"/>
  <c r="Y328" i="31" s="1"/>
  <c r="S326" i="31"/>
  <c r="Z324" i="31"/>
  <c r="N325" i="31" s="1"/>
  <c r="M324" i="31"/>
  <c r="Y324" i="31" s="1"/>
  <c r="S321" i="31"/>
  <c r="M323" i="31"/>
  <c r="Y323" i="31" s="1"/>
  <c r="Y317" i="31"/>
  <c r="V321" i="31"/>
  <c r="N319" i="31"/>
  <c r="M318" i="31"/>
  <c r="Z335" i="31" l="1"/>
  <c r="M335" i="31"/>
  <c r="Y335" i="31" s="1"/>
  <c r="Z329" i="31"/>
  <c r="N330" i="31" s="1"/>
  <c r="M329" i="31"/>
  <c r="Y329" i="31" s="1"/>
  <c r="Z325" i="31"/>
  <c r="M325" i="31"/>
  <c r="Y325" i="31" s="1"/>
  <c r="Z319" i="31"/>
  <c r="N320" i="31" s="1"/>
  <c r="M319" i="31"/>
  <c r="Y319" i="31" s="1"/>
  <c r="Z330" i="31" l="1"/>
  <c r="M330" i="31"/>
  <c r="Y330" i="31" s="1"/>
  <c r="Z320" i="31"/>
  <c r="M320" i="31"/>
  <c r="Y320" i="31" s="1"/>
  <c r="X696" i="31" l="1"/>
  <c r="W696" i="31"/>
  <c r="T696" i="31"/>
  <c r="R696" i="31"/>
  <c r="AA695" i="31"/>
  <c r="Z695" i="31"/>
  <c r="V695" i="31"/>
  <c r="S695" i="31"/>
  <c r="M695" i="31"/>
  <c r="AA694" i="31"/>
  <c r="Z694" i="31"/>
  <c r="V694" i="31"/>
  <c r="S694" i="31"/>
  <c r="M694" i="31"/>
  <c r="AA693" i="31"/>
  <c r="Z693" i="31"/>
  <c r="V693" i="31"/>
  <c r="S693" i="31"/>
  <c r="M693" i="31"/>
  <c r="AA692" i="31"/>
  <c r="Z692" i="31"/>
  <c r="V692" i="31"/>
  <c r="S692" i="31"/>
  <c r="M692" i="31"/>
  <c r="Y695" i="31" l="1"/>
  <c r="V696" i="31"/>
  <c r="Y694" i="31"/>
  <c r="Y693" i="31"/>
  <c r="Y692" i="31"/>
  <c r="S696" i="31"/>
  <c r="Z458" i="31" l="1"/>
  <c r="Z459" i="31"/>
  <c r="X461" i="31"/>
  <c r="W461" i="31"/>
  <c r="U461" i="31"/>
  <c r="T461" i="31"/>
  <c r="R461" i="31"/>
  <c r="AA460" i="31"/>
  <c r="Z460" i="31"/>
  <c r="V460" i="31"/>
  <c r="S460" i="31"/>
  <c r="M460" i="31"/>
  <c r="AA459" i="31"/>
  <c r="V459" i="31"/>
  <c r="S459" i="31"/>
  <c r="M459" i="31"/>
  <c r="AA458" i="31"/>
  <c r="V458" i="31"/>
  <c r="S458" i="31"/>
  <c r="M458" i="31"/>
  <c r="AA457" i="31"/>
  <c r="Z457" i="31"/>
  <c r="V457" i="31"/>
  <c r="S457" i="31"/>
  <c r="M457" i="31"/>
  <c r="AA252" i="31"/>
  <c r="Z252" i="31"/>
  <c r="X316" i="31"/>
  <c r="W316" i="31"/>
  <c r="U316" i="31"/>
  <c r="T316" i="31"/>
  <c r="R316" i="31"/>
  <c r="V315" i="31"/>
  <c r="S315" i="31"/>
  <c r="V314" i="31"/>
  <c r="S314" i="31"/>
  <c r="V313" i="31"/>
  <c r="S313" i="31"/>
  <c r="AA312" i="31"/>
  <c r="O313" i="31" s="1"/>
  <c r="AA313" i="31" s="1"/>
  <c r="O314" i="31" s="1"/>
  <c r="AA314" i="31" s="1"/>
  <c r="O315" i="31" s="1"/>
  <c r="AA315" i="31" s="1"/>
  <c r="Z312" i="31"/>
  <c r="N313" i="31" s="1"/>
  <c r="V312" i="31"/>
  <c r="S312" i="31"/>
  <c r="M312" i="31"/>
  <c r="X311" i="31"/>
  <c r="W311" i="31"/>
  <c r="U311" i="31"/>
  <c r="T311" i="31"/>
  <c r="R311" i="31"/>
  <c r="V310" i="31"/>
  <c r="S310" i="31"/>
  <c r="V309" i="31"/>
  <c r="S309" i="31"/>
  <c r="V308" i="31"/>
  <c r="S308" i="31"/>
  <c r="AA307" i="31"/>
  <c r="O308" i="31" s="1"/>
  <c r="AA308" i="31" s="1"/>
  <c r="O309" i="31" s="1"/>
  <c r="AA309" i="31" s="1"/>
  <c r="O310" i="31" s="1"/>
  <c r="AA310" i="31" s="1"/>
  <c r="Z307" i="31"/>
  <c r="N308" i="31" s="1"/>
  <c r="V307" i="31"/>
  <c r="S307" i="31"/>
  <c r="M307" i="31"/>
  <c r="T21" i="31"/>
  <c r="Y457" i="31" l="1"/>
  <c r="Y458" i="31"/>
  <c r="Y459" i="31"/>
  <c r="S316" i="31"/>
  <c r="Y460" i="31"/>
  <c r="V461" i="31"/>
  <c r="S461" i="31"/>
  <c r="V316" i="31"/>
  <c r="Y312" i="31"/>
  <c r="Z313" i="31"/>
  <c r="N314" i="31" s="1"/>
  <c r="M313" i="31"/>
  <c r="Y313" i="31" s="1"/>
  <c r="V311" i="31"/>
  <c r="Y307" i="31"/>
  <c r="S311" i="31"/>
  <c r="Z308" i="31"/>
  <c r="N309" i="31" s="1"/>
  <c r="M308" i="31"/>
  <c r="Y308" i="31" s="1"/>
  <c r="U16" i="31"/>
  <c r="T16" i="31"/>
  <c r="X16" i="31"/>
  <c r="X186" i="31"/>
  <c r="W186" i="31"/>
  <c r="U186" i="31"/>
  <c r="T186" i="31"/>
  <c r="R186" i="31"/>
  <c r="AA185" i="31"/>
  <c r="Z185" i="31"/>
  <c r="V185" i="31"/>
  <c r="S185" i="31"/>
  <c r="M185" i="31"/>
  <c r="AA184" i="31"/>
  <c r="Z184" i="31"/>
  <c r="V184" i="31"/>
  <c r="S184" i="31"/>
  <c r="M184" i="31"/>
  <c r="AA183" i="31"/>
  <c r="Z183" i="31"/>
  <c r="V183" i="31"/>
  <c r="S183" i="31"/>
  <c r="M183" i="31"/>
  <c r="AA182" i="31"/>
  <c r="Z182" i="31"/>
  <c r="V182" i="31"/>
  <c r="S182" i="31"/>
  <c r="M182" i="31"/>
  <c r="N7" i="31"/>
  <c r="O7" i="31"/>
  <c r="U7" i="31"/>
  <c r="W7" i="31"/>
  <c r="W11" i="31" s="1"/>
  <c r="T8" i="31"/>
  <c r="U8" i="31"/>
  <c r="T9" i="31"/>
  <c r="U9" i="31"/>
  <c r="T10" i="31"/>
  <c r="U10" i="31"/>
  <c r="M177" i="31"/>
  <c r="M178" i="31"/>
  <c r="M179" i="31"/>
  <c r="M180" i="31"/>
  <c r="X181" i="31"/>
  <c r="W181" i="31"/>
  <c r="U181" i="31"/>
  <c r="T181" i="31"/>
  <c r="R181" i="31"/>
  <c r="V180" i="31"/>
  <c r="S180" i="31"/>
  <c r="V179" i="31"/>
  <c r="S179" i="31"/>
  <c r="AA179" i="31"/>
  <c r="AA180" i="31" s="1"/>
  <c r="AA178" i="31"/>
  <c r="Z178" i="31"/>
  <c r="V178" i="31"/>
  <c r="S178" i="31"/>
  <c r="AA177" i="31"/>
  <c r="Z177" i="31"/>
  <c r="V177" i="31"/>
  <c r="S177" i="31"/>
  <c r="Z314" i="31" l="1"/>
  <c r="N315" i="31" s="1"/>
  <c r="M314" i="31"/>
  <c r="Y314" i="31" s="1"/>
  <c r="S16" i="31"/>
  <c r="Y178" i="31"/>
  <c r="Z309" i="31"/>
  <c r="N310" i="31" s="1"/>
  <c r="M309" i="31"/>
  <c r="Y309" i="31" s="1"/>
  <c r="S186" i="31"/>
  <c r="Y183" i="31"/>
  <c r="V186" i="31"/>
  <c r="Y184" i="31"/>
  <c r="Y185" i="31"/>
  <c r="S181" i="31"/>
  <c r="Y182" i="31"/>
  <c r="V181" i="31"/>
  <c r="Y179" i="31"/>
  <c r="Z179" i="31"/>
  <c r="Y177" i="31"/>
  <c r="Z315" i="31" l="1"/>
  <c r="M315" i="31"/>
  <c r="Y315" i="31" s="1"/>
  <c r="Z310" i="31"/>
  <c r="M310" i="31"/>
  <c r="Y310" i="31" s="1"/>
  <c r="Y180" i="31"/>
  <c r="Z180" i="31"/>
  <c r="X176" i="31" l="1"/>
  <c r="W176" i="31"/>
  <c r="U176" i="31"/>
  <c r="T176" i="31"/>
  <c r="R176" i="31"/>
  <c r="V175" i="31"/>
  <c r="S175" i="31"/>
  <c r="V174" i="31"/>
  <c r="S174" i="31"/>
  <c r="AA173" i="31"/>
  <c r="AA174" i="31" s="1"/>
  <c r="AA175" i="31" s="1"/>
  <c r="Z173" i="31"/>
  <c r="Z174" i="31" s="1"/>
  <c r="V173" i="31"/>
  <c r="S173" i="31"/>
  <c r="M173" i="31"/>
  <c r="AA172" i="31"/>
  <c r="Z172" i="31"/>
  <c r="V172" i="31"/>
  <c r="S172" i="31"/>
  <c r="M172" i="31"/>
  <c r="V176" i="31" l="1"/>
  <c r="Y173" i="31"/>
  <c r="S176" i="31"/>
  <c r="Z175" i="31"/>
  <c r="M175" i="31"/>
  <c r="Y175" i="31" s="1"/>
  <c r="Y172" i="31"/>
  <c r="M174" i="31"/>
  <c r="Y174" i="31" s="1"/>
  <c r="Z168" i="31"/>
  <c r="Z169" i="31"/>
  <c r="Z170" i="31"/>
  <c r="AA103" i="31" l="1"/>
  <c r="AA104" i="31"/>
  <c r="Z103" i="31"/>
  <c r="Z104" i="31"/>
  <c r="AA83" i="31"/>
  <c r="AA84" i="31"/>
  <c r="AA85" i="31"/>
  <c r="Z83" i="31"/>
  <c r="Z84" i="31"/>
  <c r="Z85" i="31"/>
  <c r="Z68" i="31"/>
  <c r="Z69" i="31"/>
  <c r="X616" i="31" l="1"/>
  <c r="W616" i="31"/>
  <c r="U616" i="31"/>
  <c r="T616" i="31"/>
  <c r="R616" i="31"/>
  <c r="V615" i="31"/>
  <c r="S615" i="31"/>
  <c r="V614" i="31"/>
  <c r="S614" i="31"/>
  <c r="AA613" i="31"/>
  <c r="AA614" i="31" s="1"/>
  <c r="AA615" i="31" s="1"/>
  <c r="Z613" i="31"/>
  <c r="V613" i="31"/>
  <c r="S613" i="31"/>
  <c r="M613" i="31"/>
  <c r="AA612" i="31"/>
  <c r="Z612" i="31"/>
  <c r="V612" i="31"/>
  <c r="S612" i="31"/>
  <c r="M612" i="31"/>
  <c r="X611" i="31"/>
  <c r="W611" i="31"/>
  <c r="U611" i="31"/>
  <c r="T611" i="31"/>
  <c r="R611" i="31"/>
  <c r="V610" i="31"/>
  <c r="S610" i="31"/>
  <c r="M610" i="31"/>
  <c r="Z609" i="31"/>
  <c r="V609" i="31"/>
  <c r="S609" i="31"/>
  <c r="M609" i="31"/>
  <c r="AA608" i="31"/>
  <c r="Z608" i="31"/>
  <c r="V608" i="31"/>
  <c r="S608" i="31"/>
  <c r="M608" i="31"/>
  <c r="AA607" i="31"/>
  <c r="Z607" i="31"/>
  <c r="V607" i="31"/>
  <c r="S607" i="31"/>
  <c r="M607" i="31"/>
  <c r="X606" i="31"/>
  <c r="W606" i="31"/>
  <c r="U606" i="31"/>
  <c r="T606" i="31"/>
  <c r="R606" i="31"/>
  <c r="AA605" i="31"/>
  <c r="Z605" i="31"/>
  <c r="V605" i="31"/>
  <c r="S605" i="31"/>
  <c r="M605" i="31"/>
  <c r="AA604" i="31"/>
  <c r="Z604" i="31"/>
  <c r="V604" i="31"/>
  <c r="S604" i="31"/>
  <c r="M604" i="31"/>
  <c r="AA603" i="31"/>
  <c r="Z603" i="31"/>
  <c r="V603" i="31"/>
  <c r="S603" i="31"/>
  <c r="M603" i="31"/>
  <c r="AA602" i="31"/>
  <c r="Z602" i="31"/>
  <c r="V602" i="31"/>
  <c r="S602" i="31"/>
  <c r="M602" i="31"/>
  <c r="X601" i="31"/>
  <c r="W601" i="31"/>
  <c r="U601" i="31"/>
  <c r="T601" i="31"/>
  <c r="R601" i="31"/>
  <c r="AA600" i="31"/>
  <c r="Z600" i="31"/>
  <c r="V600" i="31"/>
  <c r="S600" i="31"/>
  <c r="M600" i="31"/>
  <c r="AA599" i="31"/>
  <c r="Z599" i="31"/>
  <c r="V599" i="31"/>
  <c r="S599" i="31"/>
  <c r="M599" i="31"/>
  <c r="AA598" i="31"/>
  <c r="Z598" i="31"/>
  <c r="V598" i="31"/>
  <c r="S598" i="31"/>
  <c r="M598" i="31"/>
  <c r="AA597" i="31"/>
  <c r="Z597" i="31"/>
  <c r="V597" i="31"/>
  <c r="S597" i="31"/>
  <c r="M597" i="31"/>
  <c r="S616" i="31" l="1"/>
  <c r="Y603" i="31"/>
  <c r="Y613" i="31"/>
  <c r="V616" i="31"/>
  <c r="Y612" i="31"/>
  <c r="Z614" i="31"/>
  <c r="M614" i="31"/>
  <c r="Y614" i="31" s="1"/>
  <c r="S611" i="31"/>
  <c r="Y610" i="31"/>
  <c r="Y609" i="31"/>
  <c r="Y608" i="31"/>
  <c r="Y607" i="31"/>
  <c r="V611" i="31"/>
  <c r="Y602" i="31"/>
  <c r="Y604" i="31"/>
  <c r="Y597" i="31"/>
  <c r="Y600" i="31"/>
  <c r="Y605" i="31"/>
  <c r="V606" i="31"/>
  <c r="S606" i="31"/>
  <c r="Y598" i="31"/>
  <c r="V601" i="31"/>
  <c r="Y599" i="31"/>
  <c r="S601" i="31"/>
  <c r="X596" i="31"/>
  <c r="W596" i="31"/>
  <c r="U596" i="31"/>
  <c r="T596" i="31"/>
  <c r="R596" i="31"/>
  <c r="AA595" i="31"/>
  <c r="Z595" i="31"/>
  <c r="V595" i="31"/>
  <c r="S595" i="31"/>
  <c r="M595" i="31"/>
  <c r="AA594" i="31"/>
  <c r="Z594" i="31"/>
  <c r="V594" i="31"/>
  <c r="S594" i="31"/>
  <c r="M594" i="31"/>
  <c r="AA593" i="31"/>
  <c r="Z593" i="31"/>
  <c r="V593" i="31"/>
  <c r="S593" i="31"/>
  <c r="M593" i="31"/>
  <c r="AA592" i="31"/>
  <c r="Z592" i="31"/>
  <c r="V592" i="31"/>
  <c r="S592" i="31"/>
  <c r="M592" i="31"/>
  <c r="X591" i="31"/>
  <c r="W591" i="31"/>
  <c r="U591" i="31"/>
  <c r="T591" i="31"/>
  <c r="R591" i="31"/>
  <c r="AA590" i="31"/>
  <c r="Z590" i="31"/>
  <c r="V590" i="31"/>
  <c r="S590" i="31"/>
  <c r="M590" i="31"/>
  <c r="AA589" i="31"/>
  <c r="Z589" i="31"/>
  <c r="V589" i="31"/>
  <c r="S589" i="31"/>
  <c r="M589" i="31"/>
  <c r="AA588" i="31"/>
  <c r="Z588" i="31"/>
  <c r="V588" i="31"/>
  <c r="S588" i="31"/>
  <c r="M588" i="31"/>
  <c r="AA587" i="31"/>
  <c r="Z587" i="31"/>
  <c r="V587" i="31"/>
  <c r="S587" i="31"/>
  <c r="M587" i="31"/>
  <c r="X586" i="31"/>
  <c r="W586" i="31"/>
  <c r="U586" i="31"/>
  <c r="T586" i="31"/>
  <c r="R586" i="31"/>
  <c r="AA585" i="31"/>
  <c r="Z585" i="31"/>
  <c r="V585" i="31"/>
  <c r="S585" i="31"/>
  <c r="M585" i="31"/>
  <c r="AA584" i="31"/>
  <c r="Z584" i="31"/>
  <c r="V584" i="31"/>
  <c r="S584" i="31"/>
  <c r="M584" i="31"/>
  <c r="AA583" i="31"/>
  <c r="Z583" i="31"/>
  <c r="V583" i="31"/>
  <c r="S583" i="31"/>
  <c r="M583" i="31"/>
  <c r="AA582" i="31"/>
  <c r="Z582" i="31"/>
  <c r="V582" i="31"/>
  <c r="S582" i="31"/>
  <c r="M582" i="31"/>
  <c r="Y594" i="31" l="1"/>
  <c r="Z615" i="31"/>
  <c r="M615" i="31"/>
  <c r="Y615" i="31" s="1"/>
  <c r="Y592" i="31"/>
  <c r="Y593" i="31"/>
  <c r="Y587" i="31"/>
  <c r="V596" i="31"/>
  <c r="Y595" i="31"/>
  <c r="S596" i="31"/>
  <c r="Y588" i="31"/>
  <c r="Y589" i="31"/>
  <c r="Y584" i="31"/>
  <c r="V591" i="31"/>
  <c r="Y590" i="31"/>
  <c r="S591" i="31"/>
  <c r="Y585" i="31"/>
  <c r="Y582" i="31"/>
  <c r="S586" i="31"/>
  <c r="V586" i="31"/>
  <c r="Y583" i="31"/>
  <c r="X581" i="31" l="1"/>
  <c r="W581" i="31"/>
  <c r="U581" i="31"/>
  <c r="T581" i="31"/>
  <c r="R581" i="31"/>
  <c r="AA580" i="31"/>
  <c r="Z580" i="31"/>
  <c r="V580" i="31"/>
  <c r="S580" i="31"/>
  <c r="M580" i="31"/>
  <c r="AA579" i="31"/>
  <c r="Z579" i="31"/>
  <c r="V579" i="31"/>
  <c r="S579" i="31"/>
  <c r="M579" i="31"/>
  <c r="AA578" i="31"/>
  <c r="Z578" i="31"/>
  <c r="V578" i="31"/>
  <c r="S578" i="31"/>
  <c r="M578" i="31"/>
  <c r="AA577" i="31"/>
  <c r="Z577" i="31"/>
  <c r="V577" i="31"/>
  <c r="S577" i="31"/>
  <c r="J577" i="31" s="1"/>
  <c r="M577" i="31"/>
  <c r="S581" i="31" l="1"/>
  <c r="V581" i="31"/>
  <c r="Y579" i="31"/>
  <c r="Y580" i="31"/>
  <c r="Y578" i="31"/>
  <c r="Y577" i="31"/>
  <c r="M512" i="31" l="1"/>
  <c r="X11" i="31" l="1"/>
  <c r="Z707" i="31"/>
  <c r="V147" i="31" l="1"/>
  <c r="S148" i="31"/>
  <c r="S149" i="31"/>
  <c r="S150" i="31"/>
  <c r="S147" i="31"/>
  <c r="Z58" i="31" l="1"/>
  <c r="Z59" i="31"/>
  <c r="Z60" i="31"/>
  <c r="W61" i="31"/>
  <c r="V254" i="31" l="1"/>
  <c r="V255" i="31"/>
  <c r="X306" i="31"/>
  <c r="W306" i="31"/>
  <c r="U306" i="31"/>
  <c r="T306" i="31"/>
  <c r="R306" i="31"/>
  <c r="V305" i="31"/>
  <c r="S305" i="31"/>
  <c r="V304" i="31"/>
  <c r="S304" i="31"/>
  <c r="V303" i="31"/>
  <c r="S303" i="31"/>
  <c r="AA302" i="31"/>
  <c r="O303" i="31" s="1"/>
  <c r="AA303" i="31" s="1"/>
  <c r="O304" i="31" s="1"/>
  <c r="AA304" i="31" s="1"/>
  <c r="O305" i="31" s="1"/>
  <c r="AA305" i="31" s="1"/>
  <c r="Z302" i="31"/>
  <c r="N303" i="31" s="1"/>
  <c r="V302" i="31"/>
  <c r="S302" i="31"/>
  <c r="M302" i="31"/>
  <c r="X256" i="31" l="1"/>
  <c r="U256" i="31"/>
  <c r="T256" i="31"/>
  <c r="S306" i="31"/>
  <c r="V306" i="31"/>
  <c r="Y302" i="31"/>
  <c r="Z303" i="31"/>
  <c r="N304" i="31" s="1"/>
  <c r="M303" i="31"/>
  <c r="Y303" i="31" s="1"/>
  <c r="M258" i="31"/>
  <c r="M259" i="31"/>
  <c r="M260" i="31"/>
  <c r="AA453" i="31"/>
  <c r="AA454" i="31"/>
  <c r="AA455" i="31"/>
  <c r="Z453" i="31"/>
  <c r="Z454" i="31"/>
  <c r="Z455" i="31"/>
  <c r="U576" i="31"/>
  <c r="Z684" i="31"/>
  <c r="M684" i="31"/>
  <c r="Z304" i="31" l="1"/>
  <c r="N305" i="31" s="1"/>
  <c r="M304" i="31"/>
  <c r="Y304" i="31" s="1"/>
  <c r="Z305" i="31" l="1"/>
  <c r="M305" i="31"/>
  <c r="Y305" i="31" s="1"/>
  <c r="X746" i="31" l="1"/>
  <c r="W746" i="31"/>
  <c r="T746" i="31"/>
  <c r="R746" i="31"/>
  <c r="V745" i="31"/>
  <c r="S745" i="31"/>
  <c r="V744" i="31"/>
  <c r="S744" i="31"/>
  <c r="V743" i="31"/>
  <c r="S743" i="31"/>
  <c r="AA742" i="31"/>
  <c r="O743" i="31" s="1"/>
  <c r="AA743" i="31" s="1"/>
  <c r="O744" i="31" s="1"/>
  <c r="AA744" i="31" s="1"/>
  <c r="O745" i="31" s="1"/>
  <c r="AA745" i="31" s="1"/>
  <c r="Z742" i="31"/>
  <c r="N743" i="31" s="1"/>
  <c r="V742" i="31"/>
  <c r="S742" i="31"/>
  <c r="M742" i="31"/>
  <c r="X741" i="31"/>
  <c r="W741" i="31"/>
  <c r="T741" i="31"/>
  <c r="R741" i="31"/>
  <c r="V740" i="31"/>
  <c r="S740" i="31"/>
  <c r="V739" i="31"/>
  <c r="S739" i="31"/>
  <c r="V738" i="31"/>
  <c r="S738" i="31"/>
  <c r="AA737" i="31"/>
  <c r="O738" i="31" s="1"/>
  <c r="AA738" i="31" s="1"/>
  <c r="O739" i="31" s="1"/>
  <c r="AA739" i="31" s="1"/>
  <c r="O740" i="31" s="1"/>
  <c r="AA740" i="31" s="1"/>
  <c r="Z737" i="31"/>
  <c r="N738" i="31" s="1"/>
  <c r="V737" i="31"/>
  <c r="S737" i="31"/>
  <c r="M737" i="31"/>
  <c r="S746" i="31" l="1"/>
  <c r="V746" i="31"/>
  <c r="Y737" i="31"/>
  <c r="S741" i="31"/>
  <c r="Y742" i="31"/>
  <c r="Z743" i="31"/>
  <c r="N744" i="31" s="1"/>
  <c r="M743" i="31"/>
  <c r="Y743" i="31" s="1"/>
  <c r="V741" i="31"/>
  <c r="M738" i="31"/>
  <c r="Y738" i="31" s="1"/>
  <c r="Z738" i="31"/>
  <c r="N739" i="31" s="1"/>
  <c r="Z744" i="31" l="1"/>
  <c r="N745" i="31" s="1"/>
  <c r="M744" i="31"/>
  <c r="Y744" i="31" s="1"/>
  <c r="M739" i="31"/>
  <c r="Y739" i="31" s="1"/>
  <c r="Z739" i="31"/>
  <c r="N740" i="31" s="1"/>
  <c r="X171" i="31"/>
  <c r="W171" i="31"/>
  <c r="U171" i="31"/>
  <c r="T171" i="31"/>
  <c r="R171" i="31"/>
  <c r="V170" i="31"/>
  <c r="S170" i="31"/>
  <c r="V169" i="31"/>
  <c r="S169" i="31"/>
  <c r="V168" i="31"/>
  <c r="S168" i="31"/>
  <c r="AA167" i="31"/>
  <c r="AA168" i="31" s="1"/>
  <c r="AA169" i="31" s="1"/>
  <c r="AA170" i="31" s="1"/>
  <c r="Z167" i="31"/>
  <c r="V167" i="31"/>
  <c r="S167" i="31"/>
  <c r="M167" i="31"/>
  <c r="Z73" i="31"/>
  <c r="Z74" i="31"/>
  <c r="Z75" i="31"/>
  <c r="AA78" i="31"/>
  <c r="AA79" i="31"/>
  <c r="AA80" i="31"/>
  <c r="AA98" i="31"/>
  <c r="AA99" i="31"/>
  <c r="AA105" i="31"/>
  <c r="AA12" i="31" l="1"/>
  <c r="S171" i="31"/>
  <c r="M168" i="31"/>
  <c r="Y168" i="31" s="1"/>
  <c r="Z745" i="31"/>
  <c r="M745" i="31"/>
  <c r="Y745" i="31" s="1"/>
  <c r="Y167" i="31"/>
  <c r="M740" i="31"/>
  <c r="Y740" i="31" s="1"/>
  <c r="Z740" i="31"/>
  <c r="M169" i="31"/>
  <c r="Y169" i="31" s="1"/>
  <c r="V171" i="31"/>
  <c r="AA128" i="31"/>
  <c r="AA129" i="31"/>
  <c r="AA130" i="31"/>
  <c r="Z128" i="31"/>
  <c r="Z129" i="31"/>
  <c r="Z130" i="31"/>
  <c r="AA138" i="31"/>
  <c r="AA139" i="31"/>
  <c r="AA143" i="31"/>
  <c r="AA144" i="31"/>
  <c r="AA148" i="31"/>
  <c r="AA149" i="31"/>
  <c r="AA150" i="31"/>
  <c r="AA147" i="31"/>
  <c r="Z148" i="31"/>
  <c r="Z149" i="31"/>
  <c r="AA153" i="31"/>
  <c r="AA154" i="31"/>
  <c r="M170" i="31" l="1"/>
  <c r="Y170" i="31" s="1"/>
  <c r="AA18" i="31"/>
  <c r="AA19" i="31"/>
  <c r="AA20" i="31"/>
  <c r="M18" i="31"/>
  <c r="M19" i="31"/>
  <c r="M20" i="31"/>
  <c r="V10" i="31"/>
  <c r="V8" i="31"/>
  <c r="V9" i="31"/>
  <c r="M537" i="31"/>
  <c r="S490" i="31"/>
  <c r="X686" i="31" l="1"/>
  <c r="X726" i="31"/>
  <c r="W726" i="31"/>
  <c r="T726" i="31"/>
  <c r="R726" i="31"/>
  <c r="V725" i="31"/>
  <c r="S725" i="31"/>
  <c r="V724" i="31"/>
  <c r="S724" i="31"/>
  <c r="V723" i="31"/>
  <c r="S723" i="31"/>
  <c r="AA722" i="31"/>
  <c r="O723" i="31" s="1"/>
  <c r="Z722" i="31"/>
  <c r="N723" i="31" s="1"/>
  <c r="Z723" i="31" s="1"/>
  <c r="N724" i="31" s="1"/>
  <c r="V722" i="31"/>
  <c r="S722" i="31"/>
  <c r="M722" i="31"/>
  <c r="X721" i="31"/>
  <c r="W721" i="31"/>
  <c r="T721" i="31"/>
  <c r="R721" i="31"/>
  <c r="V720" i="31"/>
  <c r="S720" i="31"/>
  <c r="V719" i="31"/>
  <c r="S719" i="31"/>
  <c r="V718" i="31"/>
  <c r="S718" i="31"/>
  <c r="AA717" i="31"/>
  <c r="O718" i="31" s="1"/>
  <c r="AA718" i="31" s="1"/>
  <c r="O719" i="31" s="1"/>
  <c r="AA719" i="31" s="1"/>
  <c r="O720" i="31" s="1"/>
  <c r="AA720" i="31" s="1"/>
  <c r="Z717" i="31"/>
  <c r="N718" i="31" s="1"/>
  <c r="Z718" i="31" s="1"/>
  <c r="N719" i="31" s="1"/>
  <c r="V717" i="31"/>
  <c r="S717" i="31"/>
  <c r="M717" i="31"/>
  <c r="X716" i="31"/>
  <c r="W716" i="31"/>
  <c r="T716" i="31"/>
  <c r="R716" i="31"/>
  <c r="V715" i="31"/>
  <c r="S715" i="31"/>
  <c r="V714" i="31"/>
  <c r="S714" i="31"/>
  <c r="V713" i="31"/>
  <c r="S713" i="31"/>
  <c r="AA712" i="31"/>
  <c r="O713" i="31" s="1"/>
  <c r="Z712" i="31"/>
  <c r="N713" i="31" s="1"/>
  <c r="V712" i="31"/>
  <c r="S712" i="31"/>
  <c r="M712" i="31"/>
  <c r="O708" i="31" l="1"/>
  <c r="N708" i="31"/>
  <c r="Z713" i="31"/>
  <c r="N714" i="31" s="1"/>
  <c r="N709" i="31" s="1"/>
  <c r="AA713" i="31"/>
  <c r="O714" i="31" s="1"/>
  <c r="V726" i="31"/>
  <c r="Y717" i="31"/>
  <c r="S726" i="31"/>
  <c r="Z724" i="31"/>
  <c r="N725" i="31" s="1"/>
  <c r="M723" i="31"/>
  <c r="Y723" i="31" s="1"/>
  <c r="AA723" i="31"/>
  <c r="O724" i="31" s="1"/>
  <c r="AA724" i="31" s="1"/>
  <c r="O725" i="31" s="1"/>
  <c r="AA725" i="31" s="1"/>
  <c r="S721" i="31"/>
  <c r="Y722" i="31"/>
  <c r="V716" i="31"/>
  <c r="V721" i="31"/>
  <c r="Z719" i="31"/>
  <c r="N720" i="31" s="1"/>
  <c r="M719" i="31"/>
  <c r="Y719" i="31" s="1"/>
  <c r="S716" i="31"/>
  <c r="M718" i="31"/>
  <c r="Y718" i="31" s="1"/>
  <c r="Y712" i="31"/>
  <c r="M713" i="31"/>
  <c r="Y713" i="31" s="1"/>
  <c r="O709" i="31" l="1"/>
  <c r="Z714" i="31"/>
  <c r="N715" i="31" s="1"/>
  <c r="N710" i="31" s="1"/>
  <c r="AA714" i="31"/>
  <c r="O715" i="31" s="1"/>
  <c r="O710" i="31" s="1"/>
  <c r="M724" i="31"/>
  <c r="Y724" i="31" s="1"/>
  <c r="Z725" i="31"/>
  <c r="M725" i="31"/>
  <c r="Y725" i="31" s="1"/>
  <c r="Z720" i="31"/>
  <c r="M720" i="31"/>
  <c r="Y720" i="31" s="1"/>
  <c r="M714" i="31"/>
  <c r="Y714" i="31" s="1"/>
  <c r="AA715" i="31" l="1"/>
  <c r="Z715" i="31"/>
  <c r="M715" i="31"/>
  <c r="Y715" i="31" s="1"/>
  <c r="V710" i="31" l="1"/>
  <c r="V709" i="31"/>
  <c r="V708" i="31"/>
  <c r="AA708" i="31" l="1"/>
  <c r="S711" i="31"/>
  <c r="M707" i="31"/>
  <c r="S707" i="31"/>
  <c r="S710" i="31"/>
  <c r="S709" i="31"/>
  <c r="Z709" i="31"/>
  <c r="V707" i="31"/>
  <c r="V711" i="31" s="1"/>
  <c r="AA707" i="31"/>
  <c r="S708" i="31"/>
  <c r="Z708" i="31"/>
  <c r="X451" i="31"/>
  <c r="W451" i="31"/>
  <c r="U451" i="31"/>
  <c r="T451" i="31"/>
  <c r="R451" i="31"/>
  <c r="V450" i="31"/>
  <c r="S450" i="31"/>
  <c r="V449" i="31"/>
  <c r="S449" i="31"/>
  <c r="V448" i="31"/>
  <c r="S448" i="31"/>
  <c r="AA447" i="31"/>
  <c r="AA448" i="31" s="1"/>
  <c r="Z447" i="31"/>
  <c r="V447" i="31"/>
  <c r="S447" i="31"/>
  <c r="M447" i="31"/>
  <c r="M708" i="31" l="1"/>
  <c r="Y708" i="31" s="1"/>
  <c r="AA709" i="31"/>
  <c r="Y707" i="31"/>
  <c r="V451" i="31"/>
  <c r="S451" i="31"/>
  <c r="Y447" i="31"/>
  <c r="M448" i="31"/>
  <c r="Y448" i="31" s="1"/>
  <c r="Z448" i="31"/>
  <c r="AA710" i="31" l="1"/>
  <c r="Z710" i="31"/>
  <c r="M709" i="31"/>
  <c r="Y709" i="31" s="1"/>
  <c r="M449" i="31"/>
  <c r="Y449" i="31" s="1"/>
  <c r="Z449" i="31"/>
  <c r="M450" i="31" s="1"/>
  <c r="Y450" i="31" s="1"/>
  <c r="M710" i="31" l="1"/>
  <c r="Y710" i="31" s="1"/>
  <c r="S14" i="31"/>
  <c r="S13" i="31"/>
  <c r="V252" i="31"/>
  <c r="X251" i="31"/>
  <c r="X246" i="31" s="1"/>
  <c r="X571" i="31"/>
  <c r="W571" i="31"/>
  <c r="U571" i="31"/>
  <c r="T571" i="31"/>
  <c r="R571" i="31"/>
  <c r="AA570" i="31"/>
  <c r="Z570" i="31"/>
  <c r="V570" i="31"/>
  <c r="S570" i="31"/>
  <c r="M570" i="31"/>
  <c r="AA569" i="31"/>
  <c r="Z569" i="31"/>
  <c r="V569" i="31"/>
  <c r="S569" i="31"/>
  <c r="M569" i="31"/>
  <c r="AA568" i="31"/>
  <c r="Z568" i="31"/>
  <c r="V568" i="31"/>
  <c r="S568" i="31"/>
  <c r="M568" i="31"/>
  <c r="AA567" i="31"/>
  <c r="Z567" i="31"/>
  <c r="V567" i="31"/>
  <c r="S567" i="31"/>
  <c r="J567" i="31" s="1"/>
  <c r="M567" i="31"/>
  <c r="X566" i="31"/>
  <c r="W566" i="31"/>
  <c r="U566" i="31"/>
  <c r="T566" i="31"/>
  <c r="R566" i="31"/>
  <c r="AA565" i="31"/>
  <c r="Z565" i="31"/>
  <c r="V565" i="31"/>
  <c r="S565" i="31"/>
  <c r="M565" i="31"/>
  <c r="AA564" i="31"/>
  <c r="Z564" i="31"/>
  <c r="V564" i="31"/>
  <c r="S564" i="31"/>
  <c r="M564" i="31"/>
  <c r="AA563" i="31"/>
  <c r="Z563" i="31"/>
  <c r="V563" i="31"/>
  <c r="S563" i="31"/>
  <c r="M563" i="31"/>
  <c r="AA562" i="31"/>
  <c r="Z562" i="31"/>
  <c r="V562" i="31"/>
  <c r="S562" i="31"/>
  <c r="M562" i="31"/>
  <c r="Y569" i="31" l="1"/>
  <c r="Y564" i="31"/>
  <c r="V571" i="31"/>
  <c r="S571" i="31"/>
  <c r="Y570" i="31"/>
  <c r="Y567" i="31"/>
  <c r="Y568" i="31"/>
  <c r="Y562" i="31"/>
  <c r="V566" i="31"/>
  <c r="Y563" i="31"/>
  <c r="S566" i="31"/>
  <c r="Y565" i="31"/>
  <c r="S489" i="31" l="1"/>
  <c r="X691" i="31" l="1"/>
  <c r="W691" i="31"/>
  <c r="T691" i="31"/>
  <c r="R691" i="31"/>
  <c r="V690" i="31"/>
  <c r="S690" i="31"/>
  <c r="V689" i="31"/>
  <c r="S689" i="31"/>
  <c r="V688" i="31"/>
  <c r="S688" i="31"/>
  <c r="AA687" i="31"/>
  <c r="Z687" i="31"/>
  <c r="V687" i="31"/>
  <c r="S687" i="31"/>
  <c r="M687" i="31"/>
  <c r="W686" i="31"/>
  <c r="U686" i="31"/>
  <c r="T686" i="31"/>
  <c r="R686" i="31"/>
  <c r="V685" i="31"/>
  <c r="V684" i="31"/>
  <c r="V683" i="31"/>
  <c r="Z682" i="31"/>
  <c r="V682" i="31"/>
  <c r="S682" i="31"/>
  <c r="M682" i="31"/>
  <c r="X681" i="31"/>
  <c r="W681" i="31"/>
  <c r="U681" i="31"/>
  <c r="U676" i="31" s="1"/>
  <c r="T681" i="31"/>
  <c r="R681" i="31"/>
  <c r="V680" i="31"/>
  <c r="V679" i="31"/>
  <c r="V678" i="31"/>
  <c r="AA677" i="31"/>
  <c r="Z677" i="31"/>
  <c r="V677" i="31"/>
  <c r="S677" i="31"/>
  <c r="M677" i="31"/>
  <c r="W251" i="31"/>
  <c r="W246" i="31" s="1"/>
  <c r="S248" i="31"/>
  <c r="S249" i="31"/>
  <c r="S250" i="31"/>
  <c r="S247" i="31"/>
  <c r="Y684" i="31" l="1"/>
  <c r="Z683" i="31"/>
  <c r="M683" i="31"/>
  <c r="Y683" i="31" s="1"/>
  <c r="AA688" i="31"/>
  <c r="Y682" i="31"/>
  <c r="Y687" i="31"/>
  <c r="S681" i="31"/>
  <c r="S686" i="31"/>
  <c r="V681" i="31"/>
  <c r="V686" i="31"/>
  <c r="V691" i="31"/>
  <c r="S691" i="31"/>
  <c r="Y677" i="31"/>
  <c r="Z688" i="31"/>
  <c r="M688" i="31"/>
  <c r="Y688" i="31" s="1"/>
  <c r="AA678" i="31"/>
  <c r="Z678" i="31"/>
  <c r="M678" i="31"/>
  <c r="Y678" i="31" s="1"/>
  <c r="S676" i="31" l="1"/>
  <c r="AA689" i="31"/>
  <c r="Z689" i="31"/>
  <c r="M689" i="31"/>
  <c r="Y689" i="31" s="1"/>
  <c r="Z679" i="31"/>
  <c r="M679" i="31"/>
  <c r="Y679" i="31" s="1"/>
  <c r="AA679" i="31"/>
  <c r="M685" i="31" l="1"/>
  <c r="Y685" i="31" s="1"/>
  <c r="Z685" i="31"/>
  <c r="AA690" i="31"/>
  <c r="Z690" i="31"/>
  <c r="M690" i="31"/>
  <c r="Y690" i="31" s="1"/>
  <c r="Z680" i="31"/>
  <c r="M680" i="31"/>
  <c r="Y680" i="31" s="1"/>
  <c r="AA680" i="31"/>
  <c r="X166" i="31" l="1"/>
  <c r="W166" i="31"/>
  <c r="U166" i="31"/>
  <c r="T166" i="31"/>
  <c r="R166" i="31"/>
  <c r="V165" i="31"/>
  <c r="V164" i="31"/>
  <c r="V163" i="31"/>
  <c r="AA162" i="31"/>
  <c r="AA163" i="31" s="1"/>
  <c r="AA164" i="31" s="1"/>
  <c r="AA165" i="31" s="1"/>
  <c r="Z162" i="31"/>
  <c r="V162" i="31"/>
  <c r="M162" i="31"/>
  <c r="S92" i="31"/>
  <c r="S93" i="31"/>
  <c r="S94" i="31"/>
  <c r="S95" i="31"/>
  <c r="V79" i="31"/>
  <c r="V80" i="31"/>
  <c r="V77" i="31"/>
  <c r="V82" i="31"/>
  <c r="V83" i="31"/>
  <c r="S82" i="31"/>
  <c r="S83" i="31"/>
  <c r="S84" i="31"/>
  <c r="S85" i="31"/>
  <c r="U86" i="31"/>
  <c r="T86" i="31"/>
  <c r="S77" i="31"/>
  <c r="S78" i="31"/>
  <c r="S79" i="31"/>
  <c r="S80" i="31"/>
  <c r="U81" i="31"/>
  <c r="T81" i="31"/>
  <c r="T76" i="31"/>
  <c r="V68" i="31"/>
  <c r="V69" i="31"/>
  <c r="V70" i="31"/>
  <c r="S68" i="31"/>
  <c r="S69" i="31"/>
  <c r="S70" i="31"/>
  <c r="U71" i="31"/>
  <c r="T71" i="31"/>
  <c r="U66" i="31"/>
  <c r="T66" i="31"/>
  <c r="U61" i="31"/>
  <c r="T61" i="31"/>
  <c r="V63" i="31"/>
  <c r="S63" i="31"/>
  <c r="S64" i="31"/>
  <c r="S65" i="31"/>
  <c r="S10" i="31" l="1"/>
  <c r="S9" i="31"/>
  <c r="S8" i="31"/>
  <c r="S7" i="31"/>
  <c r="S166" i="31"/>
  <c r="V166" i="31"/>
  <c r="S81" i="31"/>
  <c r="Y162" i="31"/>
  <c r="Z163" i="31"/>
  <c r="Y163" i="31"/>
  <c r="V54" i="31"/>
  <c r="S54" i="31"/>
  <c r="S55" i="31"/>
  <c r="U56" i="31"/>
  <c r="T56" i="31"/>
  <c r="V49" i="31"/>
  <c r="V50" i="31"/>
  <c r="T51" i="31"/>
  <c r="U51" i="31"/>
  <c r="S49" i="31"/>
  <c r="U46" i="31"/>
  <c r="T46" i="31"/>
  <c r="V40" i="31"/>
  <c r="S40" i="31"/>
  <c r="U41" i="31"/>
  <c r="T41" i="31"/>
  <c r="Z164" i="31" l="1"/>
  <c r="Y164" i="31"/>
  <c r="U36" i="31"/>
  <c r="T36" i="31"/>
  <c r="Z165" i="31" l="1"/>
  <c r="Y165" i="31"/>
  <c r="S18" i="31"/>
  <c r="S36" i="31" l="1"/>
  <c r="S37" i="31"/>
  <c r="V37" i="31"/>
  <c r="S38" i="31"/>
  <c r="V38" i="31"/>
  <c r="S39" i="31"/>
  <c r="V39" i="31"/>
  <c r="S41" i="31"/>
  <c r="S42" i="31"/>
  <c r="V42" i="31"/>
  <c r="S43" i="31"/>
  <c r="V43" i="31"/>
  <c r="S44" i="31"/>
  <c r="V44" i="31"/>
  <c r="S45" i="31"/>
  <c r="V45" i="31"/>
  <c r="S46" i="31"/>
  <c r="S47" i="31"/>
  <c r="V47" i="31"/>
  <c r="S48" i="31"/>
  <c r="V48" i="31"/>
  <c r="S50" i="31"/>
  <c r="S52" i="31"/>
  <c r="V52" i="31"/>
  <c r="S53" i="31"/>
  <c r="V53" i="31"/>
  <c r="V55" i="31"/>
  <c r="S56" i="31"/>
  <c r="S57" i="31"/>
  <c r="V57" i="31"/>
  <c r="S58" i="31"/>
  <c r="V58" i="31"/>
  <c r="S59" i="31"/>
  <c r="V59" i="31"/>
  <c r="S60" i="31"/>
  <c r="V60" i="31"/>
  <c r="S61" i="31"/>
  <c r="S62" i="31"/>
  <c r="V62" i="31"/>
  <c r="V64" i="31"/>
  <c r="V65" i="31"/>
  <c r="S66" i="31"/>
  <c r="S67" i="31"/>
  <c r="V67" i="31"/>
  <c r="S71" i="31"/>
  <c r="S72" i="31"/>
  <c r="V72" i="31"/>
  <c r="S73" i="31"/>
  <c r="V73" i="31"/>
  <c r="S74" i="31"/>
  <c r="V74" i="31"/>
  <c r="S75" i="31"/>
  <c r="V75" i="31"/>
  <c r="S76" i="31"/>
  <c r="V84" i="31"/>
  <c r="V85" i="31"/>
  <c r="S86" i="31"/>
  <c r="S87" i="31"/>
  <c r="V87" i="31"/>
  <c r="S88" i="31"/>
  <c r="V88" i="31"/>
  <c r="S89" i="31"/>
  <c r="V89" i="31"/>
  <c r="S90" i="31"/>
  <c r="V90" i="31"/>
  <c r="T91" i="31"/>
  <c r="U91" i="31"/>
  <c r="V92" i="31"/>
  <c r="V91" i="31" l="1"/>
  <c r="S91" i="31"/>
  <c r="S51" i="31"/>
  <c r="M452" i="31"/>
  <c r="M397" i="31"/>
  <c r="V280" i="31" l="1"/>
  <c r="V279" i="31"/>
  <c r="V278" i="31"/>
  <c r="V277" i="31"/>
  <c r="M247" i="31"/>
  <c r="M158" i="31" l="1"/>
  <c r="M159" i="31"/>
  <c r="M160" i="31"/>
  <c r="V148" i="31"/>
  <c r="V149" i="31"/>
  <c r="V150" i="31"/>
  <c r="AA133" i="31"/>
  <c r="AA134" i="31"/>
  <c r="AA135" i="31"/>
  <c r="S12" i="31" l="1"/>
  <c r="M157" i="31"/>
  <c r="M88" i="31"/>
  <c r="M153" i="31"/>
  <c r="M152" i="31"/>
  <c r="X456" i="31" l="1"/>
  <c r="W456" i="31"/>
  <c r="U456" i="31"/>
  <c r="T456" i="31"/>
  <c r="R456" i="31"/>
  <c r="V455" i="31"/>
  <c r="S455" i="31"/>
  <c r="V454" i="31"/>
  <c r="S454" i="31"/>
  <c r="V453" i="31"/>
  <c r="S453" i="31"/>
  <c r="AA452" i="31"/>
  <c r="Z452" i="31"/>
  <c r="V452" i="31"/>
  <c r="S452" i="31"/>
  <c r="M453" i="31" l="1"/>
  <c r="Y453" i="31" s="1"/>
  <c r="Y452" i="31"/>
  <c r="S456" i="31"/>
  <c r="V456" i="31"/>
  <c r="V253" i="31"/>
  <c r="V256" i="31" s="1"/>
  <c r="M454" i="31" l="1"/>
  <c r="Y454" i="31" s="1"/>
  <c r="M455" i="31"/>
  <c r="Y455" i="31" s="1"/>
  <c r="T251" i="31"/>
  <c r="T246" i="31" s="1"/>
  <c r="X156" i="31" l="1"/>
  <c r="W156" i="31"/>
  <c r="R156" i="31"/>
  <c r="V155" i="31"/>
  <c r="S155" i="31"/>
  <c r="V154" i="31"/>
  <c r="S154" i="31"/>
  <c r="V153" i="31"/>
  <c r="S153" i="31"/>
  <c r="V152" i="31"/>
  <c r="AA152" i="31"/>
  <c r="AA155" i="31" s="1"/>
  <c r="Y153" i="31" l="1"/>
  <c r="U156" i="31"/>
  <c r="T156" i="31"/>
  <c r="Z152" i="31"/>
  <c r="Z153" i="31" s="1"/>
  <c r="S152" i="31"/>
  <c r="V156" i="31"/>
  <c r="X561" i="31"/>
  <c r="W561" i="31"/>
  <c r="U561" i="31"/>
  <c r="T561" i="31"/>
  <c r="R561" i="31"/>
  <c r="AA560" i="31"/>
  <c r="Z560" i="31"/>
  <c r="V560" i="31"/>
  <c r="S560" i="31"/>
  <c r="M560" i="31"/>
  <c r="AA559" i="31"/>
  <c r="Z559" i="31"/>
  <c r="V559" i="31"/>
  <c r="S559" i="31"/>
  <c r="M559" i="31"/>
  <c r="AA558" i="31"/>
  <c r="Z558" i="31"/>
  <c r="V558" i="31"/>
  <c r="S558" i="31"/>
  <c r="M558" i="31"/>
  <c r="AA557" i="31"/>
  <c r="Z557" i="31"/>
  <c r="V557" i="31"/>
  <c r="S557" i="31"/>
  <c r="M557" i="31"/>
  <c r="X556" i="31"/>
  <c r="W556" i="31"/>
  <c r="U556" i="31"/>
  <c r="T556" i="31"/>
  <c r="R556" i="31"/>
  <c r="AA555" i="31"/>
  <c r="Z555" i="31"/>
  <c r="V555" i="31"/>
  <c r="S555" i="31"/>
  <c r="M555" i="31"/>
  <c r="AA554" i="31"/>
  <c r="Z554" i="31"/>
  <c r="V554" i="31"/>
  <c r="S554" i="31"/>
  <c r="M554" i="31"/>
  <c r="AA553" i="31"/>
  <c r="Z553" i="31"/>
  <c r="V553" i="31"/>
  <c r="S553" i="31"/>
  <c r="M553" i="31"/>
  <c r="AA552" i="31"/>
  <c r="Z552" i="31"/>
  <c r="V552" i="31"/>
  <c r="S552" i="31"/>
  <c r="M552" i="31"/>
  <c r="Z154" i="31" l="1"/>
  <c r="M154" i="31"/>
  <c r="Y154" i="31" s="1"/>
  <c r="Y560" i="31"/>
  <c r="S156" i="31"/>
  <c r="Y152" i="31"/>
  <c r="Y559" i="31"/>
  <c r="V561" i="31"/>
  <c r="Y557" i="31"/>
  <c r="V556" i="31"/>
  <c r="Y554" i="31"/>
  <c r="S561" i="31"/>
  <c r="Y558" i="31"/>
  <c r="Y552" i="31"/>
  <c r="Y553" i="31"/>
  <c r="S556" i="31"/>
  <c r="Y555" i="31"/>
  <c r="V489" i="31"/>
  <c r="Z155" i="31" l="1"/>
  <c r="M155" i="31"/>
  <c r="Y155" i="31" s="1"/>
  <c r="AA575" i="31"/>
  <c r="Z575" i="31"/>
  <c r="M572" i="31"/>
  <c r="S572" i="31"/>
  <c r="V572" i="31"/>
  <c r="Z572" i="31"/>
  <c r="AA572" i="31"/>
  <c r="M573" i="31"/>
  <c r="S573" i="31"/>
  <c r="V573" i="31"/>
  <c r="Z573" i="31"/>
  <c r="AA573" i="31"/>
  <c r="M574" i="31"/>
  <c r="S574" i="31"/>
  <c r="V574" i="31"/>
  <c r="Z574" i="31"/>
  <c r="AA574" i="31"/>
  <c r="M575" i="31"/>
  <c r="S575" i="31"/>
  <c r="V575" i="31"/>
  <c r="R576" i="31"/>
  <c r="T576" i="31"/>
  <c r="W576" i="31"/>
  <c r="X576" i="31"/>
  <c r="V576" i="31" l="1"/>
  <c r="Y574" i="31"/>
  <c r="Y575" i="31"/>
  <c r="Y572" i="31"/>
  <c r="Y573" i="31"/>
  <c r="S576" i="31"/>
  <c r="V420" i="31"/>
  <c r="S399" i="31" l="1"/>
  <c r="X551" i="31" l="1"/>
  <c r="W551" i="31"/>
  <c r="U551" i="31"/>
  <c r="T551" i="31"/>
  <c r="R551" i="31"/>
  <c r="V550" i="31"/>
  <c r="S550" i="31"/>
  <c r="V549" i="31"/>
  <c r="S549" i="31"/>
  <c r="V548" i="31"/>
  <c r="S548" i="31"/>
  <c r="AA547" i="31"/>
  <c r="Z547" i="31"/>
  <c r="V547" i="31"/>
  <c r="S547" i="31"/>
  <c r="M547" i="31"/>
  <c r="J547" i="31"/>
  <c r="X546" i="31"/>
  <c r="W546" i="31"/>
  <c r="U546" i="31"/>
  <c r="T546" i="31"/>
  <c r="R546" i="31"/>
  <c r="V545" i="31"/>
  <c r="S545" i="31"/>
  <c r="V544" i="31"/>
  <c r="S544" i="31"/>
  <c r="V543" i="31"/>
  <c r="S543" i="31"/>
  <c r="AA542" i="31"/>
  <c r="AA543" i="31" s="1"/>
  <c r="AA544" i="31" s="1"/>
  <c r="AA545" i="31" s="1"/>
  <c r="Z542" i="31"/>
  <c r="V542" i="31"/>
  <c r="S542" i="31"/>
  <c r="M542" i="31"/>
  <c r="X541" i="31"/>
  <c r="W541" i="31"/>
  <c r="U541" i="31"/>
  <c r="T541" i="31"/>
  <c r="R541" i="31"/>
  <c r="V540" i="31"/>
  <c r="S540" i="31"/>
  <c r="V539" i="31"/>
  <c r="S539" i="31"/>
  <c r="V538" i="31"/>
  <c r="S538" i="31"/>
  <c r="AA537" i="31"/>
  <c r="AA538" i="31" s="1"/>
  <c r="AA539" i="31" s="1"/>
  <c r="AA540" i="31" s="1"/>
  <c r="Z537" i="31"/>
  <c r="V537" i="31"/>
  <c r="S537" i="31"/>
  <c r="X536" i="31"/>
  <c r="W536" i="31"/>
  <c r="U536" i="31"/>
  <c r="T536" i="31"/>
  <c r="R536" i="31"/>
  <c r="V535" i="31"/>
  <c r="S535" i="31"/>
  <c r="V534" i="31"/>
  <c r="S534" i="31"/>
  <c r="V533" i="31"/>
  <c r="S533" i="31"/>
  <c r="AA532" i="31"/>
  <c r="AA533" i="31" s="1"/>
  <c r="AA534" i="31" s="1"/>
  <c r="AA535" i="31" s="1"/>
  <c r="Z532" i="31"/>
  <c r="V532" i="31"/>
  <c r="S532" i="31"/>
  <c r="M532" i="31"/>
  <c r="X531" i="31"/>
  <c r="W531" i="31"/>
  <c r="U531" i="31"/>
  <c r="T531" i="31"/>
  <c r="R531" i="31"/>
  <c r="V530" i="31"/>
  <c r="S530" i="31"/>
  <c r="V529" i="31"/>
  <c r="S529" i="31"/>
  <c r="V528" i="31"/>
  <c r="S528" i="31"/>
  <c r="AA527" i="31"/>
  <c r="Z527" i="31"/>
  <c r="V527" i="31"/>
  <c r="S527" i="31"/>
  <c r="M527" i="31"/>
  <c r="X526" i="31"/>
  <c r="W526" i="31"/>
  <c r="U526" i="31"/>
  <c r="T526" i="31"/>
  <c r="R526" i="31"/>
  <c r="S525" i="31"/>
  <c r="V524" i="31"/>
  <c r="S524" i="31"/>
  <c r="V523" i="31"/>
  <c r="S523" i="31"/>
  <c r="AA522" i="31"/>
  <c r="AA523" i="31" s="1"/>
  <c r="Z522" i="31"/>
  <c r="V522" i="31"/>
  <c r="M522" i="31"/>
  <c r="X521" i="31"/>
  <c r="W521" i="31"/>
  <c r="U521" i="31"/>
  <c r="T521" i="31"/>
  <c r="R521" i="31"/>
  <c r="V520" i="31"/>
  <c r="S520" i="31"/>
  <c r="V519" i="31"/>
  <c r="S519" i="31"/>
  <c r="V518" i="31"/>
  <c r="S518" i="31"/>
  <c r="AA517" i="31"/>
  <c r="O518" i="31" s="1"/>
  <c r="Z517" i="31"/>
  <c r="V517" i="31"/>
  <c r="S517" i="31"/>
  <c r="M517" i="31"/>
  <c r="X516" i="31"/>
  <c r="W516" i="31"/>
  <c r="U516" i="31"/>
  <c r="T516" i="31"/>
  <c r="R516" i="31"/>
  <c r="V515" i="31"/>
  <c r="S515" i="31"/>
  <c r="V514" i="31"/>
  <c r="S514" i="31"/>
  <c r="V513" i="31"/>
  <c r="S513" i="31"/>
  <c r="AA512" i="31"/>
  <c r="AA513" i="31" s="1"/>
  <c r="AA514" i="31" s="1"/>
  <c r="AA515" i="31" s="1"/>
  <c r="Z512" i="31"/>
  <c r="V512" i="31"/>
  <c r="S512" i="31"/>
  <c r="X511" i="31"/>
  <c r="W511" i="31"/>
  <c r="U511" i="31"/>
  <c r="T511" i="31"/>
  <c r="R511" i="31"/>
  <c r="V510" i="31"/>
  <c r="S510" i="31"/>
  <c r="V509" i="31"/>
  <c r="S509" i="31"/>
  <c r="V508" i="31"/>
  <c r="S508" i="31"/>
  <c r="AA507" i="31"/>
  <c r="AA508" i="31" s="1"/>
  <c r="O509" i="31" s="1"/>
  <c r="AA509" i="31" s="1"/>
  <c r="O510" i="31" s="1"/>
  <c r="AA510" i="31" s="1"/>
  <c r="Z507" i="31"/>
  <c r="Z508" i="31" s="1"/>
  <c r="N509" i="31" s="1"/>
  <c r="V507" i="31"/>
  <c r="S507" i="31"/>
  <c r="M507" i="31"/>
  <c r="X506" i="31"/>
  <c r="W506" i="31"/>
  <c r="U506" i="31"/>
  <c r="T506" i="31"/>
  <c r="R506" i="31"/>
  <c r="V505" i="31"/>
  <c r="S505" i="31"/>
  <c r="V504" i="31"/>
  <c r="S504" i="31"/>
  <c r="V503" i="31"/>
  <c r="S503" i="31"/>
  <c r="AA502" i="31"/>
  <c r="AA503" i="31" s="1"/>
  <c r="O504" i="31" s="1"/>
  <c r="AA504" i="31" s="1"/>
  <c r="O505" i="31" s="1"/>
  <c r="AA505" i="31" s="1"/>
  <c r="Z502" i="31"/>
  <c r="Z503" i="31" s="1"/>
  <c r="N504" i="31" s="1"/>
  <c r="V502" i="31"/>
  <c r="S502" i="31"/>
  <c r="M502" i="31"/>
  <c r="X501" i="31"/>
  <c r="W501" i="31"/>
  <c r="U501" i="31"/>
  <c r="T501" i="31"/>
  <c r="R501" i="31"/>
  <c r="V500" i="31"/>
  <c r="S500" i="31"/>
  <c r="V499" i="31"/>
  <c r="S499" i="31"/>
  <c r="V498" i="31"/>
  <c r="S498" i="31"/>
  <c r="AA497" i="31"/>
  <c r="AA498" i="31" s="1"/>
  <c r="O499" i="31" s="1"/>
  <c r="AA499" i="31" s="1"/>
  <c r="O500" i="31" s="1"/>
  <c r="AA500" i="31" s="1"/>
  <c r="Z497" i="31"/>
  <c r="Z498" i="31" s="1"/>
  <c r="N499" i="31" s="1"/>
  <c r="V497" i="31"/>
  <c r="S497" i="31"/>
  <c r="M497" i="31"/>
  <c r="X496" i="31"/>
  <c r="W496" i="31"/>
  <c r="U496" i="31"/>
  <c r="T496" i="31"/>
  <c r="R496" i="31"/>
  <c r="V495" i="31"/>
  <c r="S495" i="31"/>
  <c r="V494" i="31"/>
  <c r="S494" i="31"/>
  <c r="V493" i="31"/>
  <c r="S493" i="31"/>
  <c r="AA492" i="31"/>
  <c r="AA493" i="31" s="1"/>
  <c r="Z492" i="31"/>
  <c r="V492" i="31"/>
  <c r="S492" i="31"/>
  <c r="M492" i="31"/>
  <c r="X491" i="31"/>
  <c r="W491" i="31"/>
  <c r="U491" i="31"/>
  <c r="T491" i="31"/>
  <c r="R491" i="31"/>
  <c r="V490" i="31"/>
  <c r="V488" i="31"/>
  <c r="S488" i="31"/>
  <c r="AA487" i="31"/>
  <c r="O488" i="31" s="1"/>
  <c r="O478" i="31" s="1"/>
  <c r="Z487" i="31"/>
  <c r="N488" i="31" s="1"/>
  <c r="V487" i="31"/>
  <c r="S487" i="31"/>
  <c r="M487" i="31"/>
  <c r="X486" i="31"/>
  <c r="W486" i="31"/>
  <c r="U486" i="31"/>
  <c r="T486" i="31"/>
  <c r="R486" i="31"/>
  <c r="V485" i="31"/>
  <c r="S485" i="31"/>
  <c r="V484" i="31"/>
  <c r="S484" i="31"/>
  <c r="V483" i="31"/>
  <c r="S483" i="31"/>
  <c r="AA482" i="31"/>
  <c r="Z482" i="31"/>
  <c r="V482" i="31"/>
  <c r="S482" i="31"/>
  <c r="M482" i="31"/>
  <c r="AA524" i="31" l="1"/>
  <c r="O525" i="31" s="1"/>
  <c r="AA525" i="31" s="1"/>
  <c r="S481" i="31"/>
  <c r="N478" i="31"/>
  <c r="Z478" i="31" s="1"/>
  <c r="AA518" i="31"/>
  <c r="O519" i="31" s="1"/>
  <c r="AA478" i="31"/>
  <c r="AA494" i="31"/>
  <c r="Z488" i="31"/>
  <c r="N489" i="31" s="1"/>
  <c r="AA488" i="31"/>
  <c r="O489" i="31" s="1"/>
  <c r="AA483" i="31"/>
  <c r="AA528" i="31"/>
  <c r="O529" i="31" s="1"/>
  <c r="AA548" i="31"/>
  <c r="S501" i="31"/>
  <c r="S521" i="31"/>
  <c r="V546" i="31"/>
  <c r="V526" i="31"/>
  <c r="V551" i="31"/>
  <c r="S526" i="31"/>
  <c r="Y527" i="31"/>
  <c r="S516" i="31"/>
  <c r="S511" i="31"/>
  <c r="V521" i="31"/>
  <c r="S536" i="31"/>
  <c r="S546" i="31"/>
  <c r="V491" i="31"/>
  <c r="Y507" i="31"/>
  <c r="Y502" i="31"/>
  <c r="S486" i="31"/>
  <c r="Y497" i="31"/>
  <c r="S506" i="31"/>
  <c r="V516" i="31"/>
  <c r="V536" i="31"/>
  <c r="Y537" i="31"/>
  <c r="V486" i="31"/>
  <c r="Y512" i="31"/>
  <c r="S496" i="31"/>
  <c r="V506" i="31"/>
  <c r="V511" i="31"/>
  <c r="Y547" i="31"/>
  <c r="Y517" i="31"/>
  <c r="Y522" i="31"/>
  <c r="Y532" i="31"/>
  <c r="Y542" i="31"/>
  <c r="Y482" i="31"/>
  <c r="S491" i="31"/>
  <c r="V496" i="31"/>
  <c r="V501" i="31"/>
  <c r="V531" i="31"/>
  <c r="V541" i="31"/>
  <c r="Z509" i="31"/>
  <c r="N510" i="31" s="1"/>
  <c r="M509" i="31"/>
  <c r="Y509" i="31" s="1"/>
  <c r="Z483" i="31"/>
  <c r="M483" i="31"/>
  <c r="Y483" i="31" s="1"/>
  <c r="Z504" i="31"/>
  <c r="N505" i="31" s="1"/>
  <c r="M504" i="31"/>
  <c r="Y504" i="31" s="1"/>
  <c r="Z499" i="31"/>
  <c r="N500" i="31" s="1"/>
  <c r="M499" i="31"/>
  <c r="Y499" i="31" s="1"/>
  <c r="M488" i="31"/>
  <c r="Y488" i="31" s="1"/>
  <c r="M503" i="31"/>
  <c r="Y503" i="31" s="1"/>
  <c r="M493" i="31"/>
  <c r="Y493" i="31" s="1"/>
  <c r="Z548" i="31"/>
  <c r="N549" i="31" s="1"/>
  <c r="M548" i="31"/>
  <c r="Y548" i="31" s="1"/>
  <c r="Y487" i="31"/>
  <c r="Y492" i="31"/>
  <c r="Z493" i="31"/>
  <c r="M498" i="31"/>
  <c r="Y498" i="31" s="1"/>
  <c r="M508" i="31"/>
  <c r="Y508" i="31" s="1"/>
  <c r="S531" i="31"/>
  <c r="S541" i="31"/>
  <c r="M513" i="31"/>
  <c r="Y513" i="31" s="1"/>
  <c r="Z513" i="31"/>
  <c r="M518" i="31"/>
  <c r="Y518" i="31" s="1"/>
  <c r="Z518" i="31"/>
  <c r="N519" i="31" s="1"/>
  <c r="M523" i="31"/>
  <c r="Y523" i="31" s="1"/>
  <c r="Z523" i="31"/>
  <c r="N524" i="31" s="1"/>
  <c r="M524" i="31" s="1"/>
  <c r="M533" i="31"/>
  <c r="Y533" i="31" s="1"/>
  <c r="Z533" i="31"/>
  <c r="M543" i="31"/>
  <c r="Y543" i="31" s="1"/>
  <c r="Z543" i="31"/>
  <c r="S551" i="31"/>
  <c r="Z528" i="31"/>
  <c r="N529" i="31" s="1"/>
  <c r="M528" i="31"/>
  <c r="Y528" i="31" s="1"/>
  <c r="Z538" i="31"/>
  <c r="M538" i="31"/>
  <c r="Y538" i="31" s="1"/>
  <c r="AA489" i="31" l="1"/>
  <c r="O490" i="31" s="1"/>
  <c r="O479" i="31"/>
  <c r="AA479" i="31" s="1"/>
  <c r="Z489" i="31"/>
  <c r="N490" i="31" s="1"/>
  <c r="N479" i="31"/>
  <c r="Z479" i="31" s="1"/>
  <c r="AA519" i="31"/>
  <c r="O520" i="31" s="1"/>
  <c r="M478" i="31"/>
  <c r="Y478" i="31" s="1"/>
  <c r="AA495" i="31"/>
  <c r="M489" i="31"/>
  <c r="Y489" i="31" s="1"/>
  <c r="AA484" i="31"/>
  <c r="AA529" i="31"/>
  <c r="O530" i="31" s="1"/>
  <c r="AA549" i="31"/>
  <c r="O550" i="31" s="1"/>
  <c r="Y524" i="31"/>
  <c r="Z524" i="31"/>
  <c r="N525" i="31" s="1"/>
  <c r="Z500" i="31"/>
  <c r="M500" i="31"/>
  <c r="Y500" i="31" s="1"/>
  <c r="Z505" i="31"/>
  <c r="M505" i="31"/>
  <c r="Y505" i="31" s="1"/>
  <c r="Z510" i="31"/>
  <c r="M510" i="31"/>
  <c r="Y510" i="31" s="1"/>
  <c r="M544" i="31"/>
  <c r="Y544" i="31" s="1"/>
  <c r="Z544" i="31"/>
  <c r="M534" i="31"/>
  <c r="Y534" i="31" s="1"/>
  <c r="Z534" i="31"/>
  <c r="M514" i="31"/>
  <c r="Y514" i="31" s="1"/>
  <c r="Z514" i="31"/>
  <c r="M494" i="31"/>
  <c r="Y494" i="31" s="1"/>
  <c r="Z494" i="31"/>
  <c r="Z539" i="31"/>
  <c r="M539" i="31"/>
  <c r="Y539" i="31" s="1"/>
  <c r="M519" i="31"/>
  <c r="Y519" i="31" s="1"/>
  <c r="Z519" i="31"/>
  <c r="N520" i="31" s="1"/>
  <c r="Z529" i="31"/>
  <c r="N530" i="31" s="1"/>
  <c r="M529" i="31"/>
  <c r="Y529" i="31" s="1"/>
  <c r="Z549" i="31"/>
  <c r="N550" i="31" s="1"/>
  <c r="M549" i="31"/>
  <c r="Y549" i="31" s="1"/>
  <c r="Z484" i="31"/>
  <c r="M484" i="31"/>
  <c r="Y484" i="31" s="1"/>
  <c r="AA490" i="31" l="1"/>
  <c r="O480" i="31"/>
  <c r="AA480" i="31" s="1"/>
  <c r="Z490" i="31"/>
  <c r="N480" i="31"/>
  <c r="Z480" i="31" s="1"/>
  <c r="M490" i="31"/>
  <c r="Y490" i="31" s="1"/>
  <c r="AA520" i="31"/>
  <c r="M479" i="31"/>
  <c r="Y479" i="31" s="1"/>
  <c r="AA485" i="31"/>
  <c r="AA530" i="31"/>
  <c r="AA550" i="31"/>
  <c r="M495" i="31"/>
  <c r="Y495" i="31" s="1"/>
  <c r="Z495" i="31"/>
  <c r="M525" i="31"/>
  <c r="Y525" i="31" s="1"/>
  <c r="Z525" i="31"/>
  <c r="Z485" i="31"/>
  <c r="M485" i="31"/>
  <c r="Y485" i="31" s="1"/>
  <c r="Z550" i="31"/>
  <c r="M550" i="31"/>
  <c r="Y550" i="31" s="1"/>
  <c r="Z530" i="31"/>
  <c r="M530" i="31"/>
  <c r="Y530" i="31" s="1"/>
  <c r="Z540" i="31"/>
  <c r="M540" i="31"/>
  <c r="Y540" i="31" s="1"/>
  <c r="M515" i="31"/>
  <c r="Y515" i="31" s="1"/>
  <c r="Z515" i="31"/>
  <c r="M545" i="31"/>
  <c r="Y545" i="31" s="1"/>
  <c r="Z545" i="31"/>
  <c r="M520" i="31"/>
  <c r="Y520" i="31" s="1"/>
  <c r="Z520" i="31"/>
  <c r="M535" i="31"/>
  <c r="Y535" i="31" s="1"/>
  <c r="Z535" i="31"/>
  <c r="M480" i="31" l="1"/>
  <c r="Y480" i="31" s="1"/>
  <c r="X296" i="31"/>
  <c r="W296" i="31"/>
  <c r="U296" i="31"/>
  <c r="T296" i="31"/>
  <c r="R296" i="31"/>
  <c r="V295" i="31"/>
  <c r="S295" i="31"/>
  <c r="V294" i="31"/>
  <c r="S294" i="31"/>
  <c r="V293" i="31"/>
  <c r="S293" i="31"/>
  <c r="AA292" i="31"/>
  <c r="O293" i="31" s="1"/>
  <c r="AA293" i="31" s="1"/>
  <c r="O294" i="31" s="1"/>
  <c r="AA294" i="31" s="1"/>
  <c r="O295" i="31" s="1"/>
  <c r="AA295" i="31" s="1"/>
  <c r="Z292" i="31"/>
  <c r="N293" i="31" s="1"/>
  <c r="V292" i="31"/>
  <c r="S292" i="31"/>
  <c r="M292" i="31"/>
  <c r="X291" i="31"/>
  <c r="W291" i="31"/>
  <c r="U291" i="31"/>
  <c r="T291" i="31"/>
  <c r="R291" i="31"/>
  <c r="V290" i="31"/>
  <c r="S290" i="31"/>
  <c r="V289" i="31"/>
  <c r="S289" i="31"/>
  <c r="V288" i="31"/>
  <c r="S288" i="31"/>
  <c r="AA287" i="31"/>
  <c r="O288" i="31" s="1"/>
  <c r="AA288" i="31" s="1"/>
  <c r="O289" i="31" s="1"/>
  <c r="AA289" i="31" s="1"/>
  <c r="O290" i="31" s="1"/>
  <c r="AA290" i="31" s="1"/>
  <c r="Z287" i="31"/>
  <c r="N288" i="31" s="1"/>
  <c r="V287" i="31"/>
  <c r="S287" i="31"/>
  <c r="M287" i="31"/>
  <c r="X301" i="31"/>
  <c r="W301" i="31"/>
  <c r="U301" i="31"/>
  <c r="T301" i="31"/>
  <c r="R301" i="31"/>
  <c r="V300" i="31"/>
  <c r="S300" i="31"/>
  <c r="V299" i="31"/>
  <c r="S299" i="31"/>
  <c r="V298" i="31"/>
  <c r="S298" i="31"/>
  <c r="AA297" i="31"/>
  <c r="O298" i="31" s="1"/>
  <c r="AA298" i="31" s="1"/>
  <c r="O299" i="31" s="1"/>
  <c r="AA299" i="31" s="1"/>
  <c r="O300" i="31" s="1"/>
  <c r="AA300" i="31" s="1"/>
  <c r="Z297" i="31"/>
  <c r="N298" i="31" s="1"/>
  <c r="V297" i="31"/>
  <c r="S297" i="31"/>
  <c r="M297" i="31"/>
  <c r="X286" i="31"/>
  <c r="W286" i="31"/>
  <c r="U286" i="31"/>
  <c r="T286" i="31"/>
  <c r="R286" i="31"/>
  <c r="V285" i="31"/>
  <c r="S285" i="31"/>
  <c r="V284" i="31"/>
  <c r="S284" i="31"/>
  <c r="V283" i="31"/>
  <c r="S283" i="31"/>
  <c r="AA282" i="31"/>
  <c r="O283" i="31" s="1"/>
  <c r="AA283" i="31" s="1"/>
  <c r="Z282" i="31"/>
  <c r="N283" i="31" s="1"/>
  <c r="V282" i="31"/>
  <c r="S282" i="31"/>
  <c r="M282" i="31"/>
  <c r="O284" i="31" l="1"/>
  <c r="AA284" i="31" s="1"/>
  <c r="O285" i="31" s="1"/>
  <c r="AA285" i="31" s="1"/>
  <c r="V296" i="31"/>
  <c r="V291" i="31"/>
  <c r="Y292" i="31"/>
  <c r="S301" i="31"/>
  <c r="S291" i="31"/>
  <c r="S296" i="31"/>
  <c r="Z293" i="31"/>
  <c r="N294" i="31" s="1"/>
  <c r="M293" i="31"/>
  <c r="Y293" i="31" s="1"/>
  <c r="Y287" i="31"/>
  <c r="Z288" i="31"/>
  <c r="N289" i="31" s="1"/>
  <c r="M288" i="31"/>
  <c r="Y288" i="31" s="1"/>
  <c r="Y297" i="31"/>
  <c r="V301" i="31"/>
  <c r="Z298" i="31"/>
  <c r="N299" i="31" s="1"/>
  <c r="M298" i="31"/>
  <c r="Y298" i="31" s="1"/>
  <c r="S286" i="31"/>
  <c r="V286" i="31"/>
  <c r="M283" i="31"/>
  <c r="Y283" i="31" s="1"/>
  <c r="Y282" i="31"/>
  <c r="Z283" i="31"/>
  <c r="N284" i="31" s="1"/>
  <c r="Z294" i="31" l="1"/>
  <c r="N295" i="31" s="1"/>
  <c r="M294" i="31"/>
  <c r="Y294" i="31" s="1"/>
  <c r="Z289" i="31"/>
  <c r="N290" i="31" s="1"/>
  <c r="M289" i="31"/>
  <c r="Y289" i="31" s="1"/>
  <c r="Z299" i="31"/>
  <c r="N300" i="31" s="1"/>
  <c r="M299" i="31"/>
  <c r="Y299" i="31" s="1"/>
  <c r="M284" i="31"/>
  <c r="Y284" i="31" s="1"/>
  <c r="Z284" i="31"/>
  <c r="N285" i="31" s="1"/>
  <c r="Z295" i="31" l="1"/>
  <c r="M295" i="31"/>
  <c r="Y295" i="31" s="1"/>
  <c r="Z290" i="31"/>
  <c r="M290" i="31"/>
  <c r="Y290" i="31" s="1"/>
  <c r="Z300" i="31"/>
  <c r="M300" i="31"/>
  <c r="Y300" i="31" s="1"/>
  <c r="M285" i="31"/>
  <c r="Y285" i="31" s="1"/>
  <c r="Z285" i="31"/>
  <c r="X281" i="31" l="1"/>
  <c r="W281" i="31"/>
  <c r="U281" i="31"/>
  <c r="T281" i="31"/>
  <c r="R281" i="31"/>
  <c r="V281" i="31"/>
  <c r="S280" i="31"/>
  <c r="S279" i="31"/>
  <c r="S278" i="31"/>
  <c r="AA277" i="31"/>
  <c r="O278" i="31" s="1"/>
  <c r="AA278" i="31" s="1"/>
  <c r="O279" i="31" s="1"/>
  <c r="AA279" i="31" s="1"/>
  <c r="O280" i="31" s="1"/>
  <c r="AA280" i="31" s="1"/>
  <c r="Z277" i="31"/>
  <c r="N278" i="31" s="1"/>
  <c r="S277" i="31"/>
  <c r="M277" i="31"/>
  <c r="V14" i="31" l="1"/>
  <c r="S281" i="31"/>
  <c r="Y277" i="31"/>
  <c r="Z278" i="31"/>
  <c r="N279" i="31" s="1"/>
  <c r="M278" i="31"/>
  <c r="Y278" i="31" s="1"/>
  <c r="Z279" i="31" l="1"/>
  <c r="N280" i="31" s="1"/>
  <c r="M279" i="31"/>
  <c r="Y279" i="31" s="1"/>
  <c r="X161" i="31"/>
  <c r="W161" i="31"/>
  <c r="R161" i="31"/>
  <c r="V160" i="31"/>
  <c r="S160" i="31"/>
  <c r="V159" i="31"/>
  <c r="S159" i="31"/>
  <c r="V158" i="31"/>
  <c r="S158" i="31"/>
  <c r="V157" i="31"/>
  <c r="AA157" i="31"/>
  <c r="AA158" i="31" s="1"/>
  <c r="AA159" i="31" s="1"/>
  <c r="AA160" i="31" s="1"/>
  <c r="Y158" i="31" l="1"/>
  <c r="Y159" i="31"/>
  <c r="V13" i="31"/>
  <c r="Z280" i="31"/>
  <c r="M280" i="31"/>
  <c r="Y280" i="31" s="1"/>
  <c r="U161" i="31"/>
  <c r="V161" i="31"/>
  <c r="S257" i="31"/>
  <c r="S107" i="31"/>
  <c r="S17" i="31"/>
  <c r="T161" i="31" l="1"/>
  <c r="S157" i="31"/>
  <c r="Z157" i="31"/>
  <c r="X446" i="31"/>
  <c r="W446" i="31"/>
  <c r="U446" i="31"/>
  <c r="T446" i="31"/>
  <c r="R446" i="31"/>
  <c r="V445" i="31"/>
  <c r="S445" i="31"/>
  <c r="V444" i="31"/>
  <c r="S444" i="31"/>
  <c r="V443" i="31"/>
  <c r="S443" i="31"/>
  <c r="AA442" i="31"/>
  <c r="Z442" i="31"/>
  <c r="V442" i="31"/>
  <c r="S442" i="31"/>
  <c r="X441" i="31"/>
  <c r="W441" i="31"/>
  <c r="U441" i="31"/>
  <c r="T441" i="31"/>
  <c r="R441" i="31"/>
  <c r="V440" i="31"/>
  <c r="S440" i="31"/>
  <c r="V439" i="31"/>
  <c r="S439" i="31"/>
  <c r="V438" i="31"/>
  <c r="S438" i="31"/>
  <c r="AA437" i="31"/>
  <c r="Z437" i="31"/>
  <c r="V437" i="31"/>
  <c r="S437" i="31"/>
  <c r="X436" i="31"/>
  <c r="W436" i="31"/>
  <c r="U436" i="31"/>
  <c r="T436" i="31"/>
  <c r="R436" i="31"/>
  <c r="V435" i="31"/>
  <c r="S435" i="31"/>
  <c r="V434" i="31"/>
  <c r="S434" i="31"/>
  <c r="V433" i="31"/>
  <c r="S433" i="31"/>
  <c r="AA432" i="31"/>
  <c r="Z432" i="31"/>
  <c r="V432" i="31"/>
  <c r="S432" i="31"/>
  <c r="X431" i="31"/>
  <c r="W431" i="31"/>
  <c r="U431" i="31"/>
  <c r="T431" i="31"/>
  <c r="R431" i="31"/>
  <c r="V430" i="31"/>
  <c r="S430" i="31"/>
  <c r="V429" i="31"/>
  <c r="S429" i="31"/>
  <c r="V428" i="31"/>
  <c r="S428" i="31"/>
  <c r="AA427" i="31"/>
  <c r="Z427" i="31"/>
  <c r="V427" i="31"/>
  <c r="S427" i="31"/>
  <c r="X426" i="31"/>
  <c r="W426" i="31"/>
  <c r="U426" i="31"/>
  <c r="T426" i="31"/>
  <c r="R426" i="31"/>
  <c r="V425" i="31"/>
  <c r="S425" i="31"/>
  <c r="V424" i="31"/>
  <c r="S424" i="31"/>
  <c r="V423" i="31"/>
  <c r="S423" i="31"/>
  <c r="AA422" i="31"/>
  <c r="Z422" i="31"/>
  <c r="V422" i="31"/>
  <c r="S422" i="31"/>
  <c r="U421" i="31"/>
  <c r="T421" i="31"/>
  <c r="R421" i="31"/>
  <c r="S420" i="31"/>
  <c r="V419" i="31"/>
  <c r="S419" i="31"/>
  <c r="V418" i="31"/>
  <c r="S418" i="31"/>
  <c r="AA417" i="31"/>
  <c r="AA418" i="31" s="1"/>
  <c r="Z417" i="31"/>
  <c r="Z418" i="31" s="1"/>
  <c r="V417" i="31"/>
  <c r="S417" i="31"/>
  <c r="X416" i="31"/>
  <c r="W416" i="31"/>
  <c r="U416" i="31"/>
  <c r="T416" i="31"/>
  <c r="R416" i="31"/>
  <c r="V415" i="31"/>
  <c r="S415" i="31"/>
  <c r="V414" i="31"/>
  <c r="S414" i="31"/>
  <c r="V413" i="31"/>
  <c r="S413" i="31"/>
  <c r="AA412" i="31"/>
  <c r="Z412" i="31"/>
  <c r="Z413" i="31" s="1"/>
  <c r="V412" i="31"/>
  <c r="S412" i="31"/>
  <c r="X411" i="31"/>
  <c r="W411" i="31"/>
  <c r="U411" i="31"/>
  <c r="T411" i="31"/>
  <c r="R411" i="31"/>
  <c r="V410" i="31"/>
  <c r="S410" i="31"/>
  <c r="V409" i="31"/>
  <c r="S409" i="31"/>
  <c r="V408" i="31"/>
  <c r="S408" i="31"/>
  <c r="AA407" i="31"/>
  <c r="Z407" i="31"/>
  <c r="Z408" i="31" s="1"/>
  <c r="V407" i="31"/>
  <c r="S407" i="31"/>
  <c r="X406" i="31"/>
  <c r="W406" i="31"/>
  <c r="U406" i="31"/>
  <c r="T406" i="31"/>
  <c r="R406" i="31"/>
  <c r="V405" i="31"/>
  <c r="S405" i="31"/>
  <c r="V404" i="31"/>
  <c r="S404" i="31"/>
  <c r="V403" i="31"/>
  <c r="S403" i="31"/>
  <c r="AA402" i="31"/>
  <c r="Z402" i="31"/>
  <c r="V402" i="31"/>
  <c r="S402" i="31"/>
  <c r="S397" i="31"/>
  <c r="V397" i="31"/>
  <c r="Z397" i="31"/>
  <c r="AA397" i="31"/>
  <c r="S398" i="31"/>
  <c r="V398" i="31"/>
  <c r="S400" i="31"/>
  <c r="R401" i="31"/>
  <c r="T401" i="31"/>
  <c r="U401" i="31"/>
  <c r="W401" i="31"/>
  <c r="X401" i="31"/>
  <c r="X276" i="31"/>
  <c r="W276" i="31"/>
  <c r="U276" i="31"/>
  <c r="T276" i="31"/>
  <c r="V275" i="31"/>
  <c r="S275" i="31"/>
  <c r="V274" i="31"/>
  <c r="S274" i="31"/>
  <c r="V273" i="31"/>
  <c r="S273" i="31"/>
  <c r="AA272" i="31"/>
  <c r="Z272" i="31"/>
  <c r="V272" i="31"/>
  <c r="S272" i="31"/>
  <c r="X271" i="31"/>
  <c r="W271" i="31"/>
  <c r="U271" i="31"/>
  <c r="T271" i="31"/>
  <c r="V270" i="31"/>
  <c r="S270" i="31"/>
  <c r="V269" i="31"/>
  <c r="S269" i="31"/>
  <c r="V268" i="31"/>
  <c r="S268" i="31"/>
  <c r="AA267" i="31"/>
  <c r="Z267" i="31"/>
  <c r="V267" i="31"/>
  <c r="S267" i="31"/>
  <c r="X266" i="31"/>
  <c r="W266" i="31"/>
  <c r="U266" i="31"/>
  <c r="T266" i="31"/>
  <c r="V265" i="31"/>
  <c r="S265" i="31"/>
  <c r="V264" i="31"/>
  <c r="S264" i="31"/>
  <c r="V263" i="31"/>
  <c r="S263" i="31"/>
  <c r="AA262" i="31"/>
  <c r="Z262" i="31"/>
  <c r="V262" i="31"/>
  <c r="S262" i="31"/>
  <c r="M272" i="31"/>
  <c r="M267" i="31"/>
  <c r="X261" i="31"/>
  <c r="W261" i="31"/>
  <c r="U261" i="31"/>
  <c r="T261" i="31"/>
  <c r="V260" i="31"/>
  <c r="V259" i="31"/>
  <c r="V258" i="31"/>
  <c r="AA257" i="31"/>
  <c r="Z257" i="31"/>
  <c r="V257" i="31"/>
  <c r="AA413" i="31" l="1"/>
  <c r="O393" i="31"/>
  <c r="AA393" i="31" s="1"/>
  <c r="N393" i="31"/>
  <c r="Z393" i="31" s="1"/>
  <c r="R260" i="31"/>
  <c r="Y260" i="31"/>
  <c r="R258" i="31"/>
  <c r="Y258" i="31"/>
  <c r="R259" i="31"/>
  <c r="Y259" i="31"/>
  <c r="M398" i="31"/>
  <c r="Y398" i="31" s="1"/>
  <c r="AA258" i="31"/>
  <c r="Z158" i="31"/>
  <c r="V436" i="31"/>
  <c r="V441" i="31"/>
  <c r="Y157" i="31"/>
  <c r="S161" i="31"/>
  <c r="V271" i="31"/>
  <c r="S421" i="31"/>
  <c r="S431" i="31"/>
  <c r="V411" i="31"/>
  <c r="S271" i="31"/>
  <c r="S266" i="31"/>
  <c r="S276" i="31"/>
  <c r="V421" i="31"/>
  <c r="V431" i="31"/>
  <c r="V266" i="31"/>
  <c r="V276" i="31"/>
  <c r="V416" i="31"/>
  <c r="M418" i="31"/>
  <c r="V426" i="31"/>
  <c r="V446" i="31"/>
  <c r="M403" i="31"/>
  <c r="Y403" i="31" s="1"/>
  <c r="Z258" i="31"/>
  <c r="M408" i="31"/>
  <c r="M413" i="31"/>
  <c r="Y413" i="31" s="1"/>
  <c r="M443" i="31"/>
  <c r="S446" i="31"/>
  <c r="M438" i="31"/>
  <c r="S441" i="31"/>
  <c r="M433" i="31"/>
  <c r="M428" i="31"/>
  <c r="M423" i="31"/>
  <c r="S411" i="31"/>
  <c r="V406" i="31"/>
  <c r="S406" i="31"/>
  <c r="S416" i="31"/>
  <c r="S426" i="31"/>
  <c r="S436" i="31"/>
  <c r="V401" i="31"/>
  <c r="S401" i="31"/>
  <c r="V261" i="31"/>
  <c r="S261" i="31"/>
  <c r="Y272" i="31"/>
  <c r="Y267" i="31"/>
  <c r="S255" i="31"/>
  <c r="Y262" i="31"/>
  <c r="M252" i="31"/>
  <c r="Y257" i="31"/>
  <c r="R257" i="31"/>
  <c r="M107" i="31"/>
  <c r="M102" i="31"/>
  <c r="M97" i="31"/>
  <c r="M92" i="31"/>
  <c r="M87" i="31"/>
  <c r="M82" i="31"/>
  <c r="M67" i="31"/>
  <c r="M62" i="31"/>
  <c r="M57" i="31"/>
  <c r="M52" i="31"/>
  <c r="M47" i="31"/>
  <c r="M37" i="31"/>
  <c r="M32" i="31"/>
  <c r="M27" i="31"/>
  <c r="M22" i="31"/>
  <c r="M393" i="31" l="1"/>
  <c r="Y393" i="31" s="1"/>
  <c r="R261" i="31"/>
  <c r="Z259" i="31"/>
  <c r="Z260" i="31" s="1"/>
  <c r="AA259" i="31"/>
  <c r="V7" i="31"/>
  <c r="V11" i="31" s="1"/>
  <c r="V12" i="31"/>
  <c r="Z159" i="31"/>
  <c r="AA260" i="31" l="1"/>
  <c r="Z160" i="31"/>
  <c r="Y160" i="31"/>
  <c r="O273" i="31" l="1"/>
  <c r="N273" i="31"/>
  <c r="Z247" i="31"/>
  <c r="Z147" i="31"/>
  <c r="Z142" i="31"/>
  <c r="Z137" i="31"/>
  <c r="Z132" i="31"/>
  <c r="Z127" i="31"/>
  <c r="Z122" i="31"/>
  <c r="Z117" i="31"/>
  <c r="Z112" i="31"/>
  <c r="AA107" i="31"/>
  <c r="Z107" i="31"/>
  <c r="AA102" i="31"/>
  <c r="Z102" i="31"/>
  <c r="AA97" i="31"/>
  <c r="Z97" i="31"/>
  <c r="AA92" i="31"/>
  <c r="Z92" i="31"/>
  <c r="AA87" i="31"/>
  <c r="Z87" i="31"/>
  <c r="AA82" i="31"/>
  <c r="Z82" i="31"/>
  <c r="Z77" i="31"/>
  <c r="Z72" i="31"/>
  <c r="Z67" i="31"/>
  <c r="Z62" i="31"/>
  <c r="Z57" i="31"/>
  <c r="Z52" i="31"/>
  <c r="Z47" i="31"/>
  <c r="Z37" i="31"/>
  <c r="Z32" i="31"/>
  <c r="AA27" i="31"/>
  <c r="Z27" i="31"/>
  <c r="AA22" i="31"/>
  <c r="Z22" i="31"/>
  <c r="U251" i="31"/>
  <c r="U246" i="31" s="1"/>
  <c r="S246" i="31" s="1"/>
  <c r="V250" i="31"/>
  <c r="V249" i="31"/>
  <c r="V248" i="31"/>
  <c r="V247" i="31"/>
  <c r="X151" i="31"/>
  <c r="W151" i="31"/>
  <c r="U151" i="31"/>
  <c r="T151" i="31"/>
  <c r="X146" i="31"/>
  <c r="W146" i="31"/>
  <c r="U146" i="31"/>
  <c r="T146" i="31"/>
  <c r="V145" i="31"/>
  <c r="S145" i="31"/>
  <c r="V144" i="31"/>
  <c r="S144" i="31"/>
  <c r="V143" i="31"/>
  <c r="S143" i="31"/>
  <c r="V142" i="31"/>
  <c r="S142" i="31"/>
  <c r="X141" i="31"/>
  <c r="W141" i="31"/>
  <c r="U141" i="31"/>
  <c r="T141" i="31"/>
  <c r="V140" i="31"/>
  <c r="S140" i="31"/>
  <c r="V139" i="31"/>
  <c r="S139" i="31"/>
  <c r="V138" i="31"/>
  <c r="S138" i="31"/>
  <c r="V137" i="31"/>
  <c r="S137" i="31"/>
  <c r="X136" i="31"/>
  <c r="W136" i="31"/>
  <c r="U136" i="31"/>
  <c r="T136" i="31"/>
  <c r="V135" i="31"/>
  <c r="S135" i="31"/>
  <c r="V134" i="31"/>
  <c r="S134" i="31"/>
  <c r="V133" i="31"/>
  <c r="S133" i="31"/>
  <c r="V132" i="31"/>
  <c r="S132" i="31"/>
  <c r="X131" i="31"/>
  <c r="W131" i="31"/>
  <c r="U131" i="31"/>
  <c r="T131" i="31"/>
  <c r="V130" i="31"/>
  <c r="S130" i="31"/>
  <c r="V129" i="31"/>
  <c r="S129" i="31"/>
  <c r="V128" i="31"/>
  <c r="S128" i="31"/>
  <c r="V127" i="31"/>
  <c r="S127" i="31"/>
  <c r="X126" i="31"/>
  <c r="W126" i="31"/>
  <c r="U126" i="31"/>
  <c r="T126" i="31"/>
  <c r="V125" i="31"/>
  <c r="S125" i="31"/>
  <c r="V124" i="31"/>
  <c r="S124" i="31"/>
  <c r="V123" i="31"/>
  <c r="S123" i="31"/>
  <c r="V122" i="31"/>
  <c r="S122" i="31"/>
  <c r="X121" i="31"/>
  <c r="W121" i="31"/>
  <c r="U121" i="31"/>
  <c r="T121" i="31"/>
  <c r="V120" i="31"/>
  <c r="S120" i="31"/>
  <c r="V119" i="31"/>
  <c r="S119" i="31"/>
  <c r="V118" i="31"/>
  <c r="S118" i="31"/>
  <c r="V117" i="31"/>
  <c r="S117" i="31"/>
  <c r="X116" i="31"/>
  <c r="W116" i="31"/>
  <c r="U116" i="31"/>
  <c r="T116" i="31"/>
  <c r="V115" i="31"/>
  <c r="S115" i="31"/>
  <c r="V114" i="31"/>
  <c r="S114" i="31"/>
  <c r="V113" i="31"/>
  <c r="S113" i="31"/>
  <c r="V112" i="31"/>
  <c r="S112" i="31"/>
  <c r="X111" i="31"/>
  <c r="W111" i="31"/>
  <c r="U111" i="31"/>
  <c r="T111" i="31"/>
  <c r="V110" i="31"/>
  <c r="S110" i="31"/>
  <c r="V109" i="31"/>
  <c r="S109" i="31"/>
  <c r="V108" i="31"/>
  <c r="S108" i="31"/>
  <c r="V107" i="31"/>
  <c r="X106" i="31"/>
  <c r="W106" i="31"/>
  <c r="U106" i="31"/>
  <c r="T106" i="31"/>
  <c r="V105" i="31"/>
  <c r="S105" i="31"/>
  <c r="V104" i="31"/>
  <c r="S104" i="31"/>
  <c r="V103" i="31"/>
  <c r="S103" i="31"/>
  <c r="V102" i="31"/>
  <c r="S102" i="31"/>
  <c r="X101" i="31"/>
  <c r="W101" i="31"/>
  <c r="U101" i="31"/>
  <c r="T101" i="31"/>
  <c r="V100" i="31"/>
  <c r="S100" i="31"/>
  <c r="V99" i="31"/>
  <c r="S99" i="31"/>
  <c r="V98" i="31"/>
  <c r="S98" i="31"/>
  <c r="V97" i="31"/>
  <c r="S97" i="31"/>
  <c r="X96" i="31"/>
  <c r="W96" i="31"/>
  <c r="U96" i="31"/>
  <c r="T96" i="31"/>
  <c r="V95" i="31"/>
  <c r="V94" i="31"/>
  <c r="V93" i="31"/>
  <c r="X91" i="31"/>
  <c r="W91" i="31"/>
  <c r="X86" i="31"/>
  <c r="V86" i="31" s="1"/>
  <c r="W86" i="31"/>
  <c r="X81" i="31"/>
  <c r="V81" i="31" s="1"/>
  <c r="W81" i="31"/>
  <c r="X76" i="31"/>
  <c r="V76" i="31" s="1"/>
  <c r="W76" i="31"/>
  <c r="X71" i="31"/>
  <c r="V71" i="31" s="1"/>
  <c r="W71" i="31"/>
  <c r="V66" i="31"/>
  <c r="W66" i="31"/>
  <c r="X61" i="31"/>
  <c r="V61" i="31" s="1"/>
  <c r="X56" i="31"/>
  <c r="V56" i="31" s="1"/>
  <c r="W56" i="31"/>
  <c r="X51" i="31"/>
  <c r="V51" i="31" s="1"/>
  <c r="W51" i="31"/>
  <c r="X46" i="31"/>
  <c r="V46" i="31" s="1"/>
  <c r="W46" i="31"/>
  <c r="X41" i="31"/>
  <c r="V41" i="31" s="1"/>
  <c r="W41" i="31"/>
  <c r="X36" i="31"/>
  <c r="V36" i="31" s="1"/>
  <c r="W36" i="31"/>
  <c r="V35" i="31"/>
  <c r="S35" i="31"/>
  <c r="V34" i="31"/>
  <c r="S34" i="31"/>
  <c r="V33" i="31"/>
  <c r="S33" i="31"/>
  <c r="V32" i="31"/>
  <c r="S32" i="31"/>
  <c r="X31" i="31"/>
  <c r="W31" i="31"/>
  <c r="U31" i="31"/>
  <c r="T31" i="31"/>
  <c r="V30" i="31"/>
  <c r="S30" i="31"/>
  <c r="V29" i="31"/>
  <c r="S29" i="31"/>
  <c r="V28" i="31"/>
  <c r="S28" i="31"/>
  <c r="V27" i="31"/>
  <c r="S27" i="31"/>
  <c r="V25" i="31"/>
  <c r="S25" i="31"/>
  <c r="V24" i="31"/>
  <c r="S24" i="31"/>
  <c r="V23" i="31"/>
  <c r="S23" i="31"/>
  <c r="V22" i="31"/>
  <c r="S22" i="31"/>
  <c r="M17" i="31"/>
  <c r="V20" i="31"/>
  <c r="Y20" i="31" s="1"/>
  <c r="V19" i="31"/>
  <c r="S19" i="31"/>
  <c r="AA17" i="31"/>
  <c r="Z17" i="31"/>
  <c r="V17" i="31"/>
  <c r="V18" i="31"/>
  <c r="Y18" i="31" s="1"/>
  <c r="N253" i="31" l="1"/>
  <c r="N8" i="31" s="1"/>
  <c r="O253" i="31"/>
  <c r="O8" i="31" s="1"/>
  <c r="Y19" i="31"/>
  <c r="AA273" i="31"/>
  <c r="AA268" i="31"/>
  <c r="V251" i="31"/>
  <c r="S96" i="31"/>
  <c r="S131" i="31"/>
  <c r="S141" i="31"/>
  <c r="S121" i="31"/>
  <c r="S106" i="31"/>
  <c r="V111" i="31"/>
  <c r="V116" i="31"/>
  <c r="V121" i="31"/>
  <c r="V146" i="31"/>
  <c r="S251" i="31"/>
  <c r="V131" i="31"/>
  <c r="S126" i="31"/>
  <c r="S116" i="31"/>
  <c r="S136" i="31"/>
  <c r="V151" i="31"/>
  <c r="V141" i="31"/>
  <c r="V136" i="31"/>
  <c r="V126" i="31"/>
  <c r="V31" i="31"/>
  <c r="V101" i="31"/>
  <c r="V106" i="31"/>
  <c r="S151" i="31"/>
  <c r="S101" i="31"/>
  <c r="S146" i="31"/>
  <c r="AA263" i="31"/>
  <c r="S111" i="31"/>
  <c r="Z263" i="31"/>
  <c r="M273" i="31"/>
  <c r="Y273" i="31" s="1"/>
  <c r="Z273" i="31"/>
  <c r="M268" i="31"/>
  <c r="Y268" i="31" s="1"/>
  <c r="Z268" i="31"/>
  <c r="Y263" i="31"/>
  <c r="V96" i="31"/>
  <c r="Y27" i="31"/>
  <c r="Y57" i="31"/>
  <c r="Y67" i="31"/>
  <c r="Y37" i="31"/>
  <c r="Y47" i="31"/>
  <c r="Y52" i="31"/>
  <c r="Y62" i="31"/>
  <c r="Y22" i="31"/>
  <c r="Z23" i="31"/>
  <c r="AA23" i="31"/>
  <c r="S31" i="31"/>
  <c r="M23" i="31"/>
  <c r="Y23" i="31" s="1"/>
  <c r="Y17" i="31"/>
  <c r="Z18" i="31"/>
  <c r="Z253" i="31" l="1"/>
  <c r="AA253" i="31"/>
  <c r="Z24" i="31"/>
  <c r="Z25" i="31" s="1"/>
  <c r="M24" i="31"/>
  <c r="Y24" i="31" s="1"/>
  <c r="AA24" i="31"/>
  <c r="Z19" i="31"/>
  <c r="S15" i="31" l="1"/>
  <c r="AA25" i="31"/>
  <c r="M25" i="31"/>
  <c r="Y25" i="31" s="1"/>
  <c r="Z20" i="31" l="1"/>
  <c r="V15" i="31" l="1"/>
  <c r="V16" i="31" s="1"/>
  <c r="R250" i="31" l="1"/>
  <c r="R249" i="31"/>
  <c r="R248" i="31"/>
  <c r="R247" i="31" l="1"/>
  <c r="R251" i="31" s="1"/>
  <c r="M422" i="31" l="1"/>
  <c r="Y422" i="31" s="1"/>
  <c r="M427" i="31"/>
  <c r="Y427" i="31" s="1"/>
  <c r="M432" i="31"/>
  <c r="Y432" i="31" s="1"/>
  <c r="M437" i="31"/>
  <c r="Y437" i="31" s="1"/>
  <c r="M442" i="31"/>
  <c r="Y442" i="31" s="1"/>
  <c r="M417" i="31"/>
  <c r="Y417" i="31" s="1"/>
  <c r="M412" i="31"/>
  <c r="Y412" i="31" s="1"/>
  <c r="M407" i="31"/>
  <c r="Y407" i="31" s="1"/>
  <c r="M402" i="31"/>
  <c r="Y402" i="31" s="1"/>
  <c r="Y397" i="31" l="1"/>
  <c r="Z443" i="31" l="1"/>
  <c r="N444" i="31" s="1"/>
  <c r="Z438" i="31"/>
  <c r="Z433" i="31"/>
  <c r="Z428" i="31"/>
  <c r="Z423" i="31"/>
  <c r="Z419" i="31"/>
  <c r="Z414" i="31"/>
  <c r="N394" i="31" l="1"/>
  <c r="Z420" i="31"/>
  <c r="Z429" i="31"/>
  <c r="Z430" i="31" s="1"/>
  <c r="Z409" i="31"/>
  <c r="Z415" i="31"/>
  <c r="Z424" i="31"/>
  <c r="Z425" i="31" s="1"/>
  <c r="Z434" i="31"/>
  <c r="Z435" i="31" s="1"/>
  <c r="Z439" i="31"/>
  <c r="Z440" i="31" s="1"/>
  <c r="Z444" i="31"/>
  <c r="N445" i="31" s="1"/>
  <c r="AA443" i="31"/>
  <c r="O444" i="31" s="1"/>
  <c r="M444" i="31" s="1"/>
  <c r="AA438" i="31"/>
  <c r="M439" i="31" s="1"/>
  <c r="AA433" i="31"/>
  <c r="M434" i="31" s="1"/>
  <c r="AA428" i="31"/>
  <c r="M429" i="31" s="1"/>
  <c r="AA423" i="31"/>
  <c r="M424" i="31" s="1"/>
  <c r="AA408" i="31"/>
  <c r="AA403" i="31"/>
  <c r="Z410" i="31" l="1"/>
  <c r="O394" i="31"/>
  <c r="AA394" i="31" s="1"/>
  <c r="M409" i="31"/>
  <c r="Y409" i="31" s="1"/>
  <c r="Z394" i="31"/>
  <c r="Z405" i="31"/>
  <c r="M399" i="31"/>
  <c r="Y399" i="31" s="1"/>
  <c r="M404" i="31"/>
  <c r="Y404" i="31" s="1"/>
  <c r="AA404" i="31"/>
  <c r="M419" i="31"/>
  <c r="Y419" i="31" s="1"/>
  <c r="AA419" i="31"/>
  <c r="M420" i="31" s="1"/>
  <c r="M414" i="31"/>
  <c r="Y414" i="31" s="1"/>
  <c r="AA414" i="31"/>
  <c r="Z445" i="31"/>
  <c r="AA429" i="31"/>
  <c r="M430" i="31" s="1"/>
  <c r="AA424" i="31"/>
  <c r="M425" i="31" s="1"/>
  <c r="AA434" i="31"/>
  <c r="M435" i="31" s="1"/>
  <c r="AA439" i="31"/>
  <c r="M440" i="31" s="1"/>
  <c r="AA444" i="31"/>
  <c r="O445" i="31" s="1"/>
  <c r="M445" i="31" s="1"/>
  <c r="AA409" i="31"/>
  <c r="Y423" i="31"/>
  <c r="Y443" i="31"/>
  <c r="Y444" i="31"/>
  <c r="Y433" i="31"/>
  <c r="Y438" i="31"/>
  <c r="Y434" i="31"/>
  <c r="Y428" i="31"/>
  <c r="Y418" i="31"/>
  <c r="Y408" i="31"/>
  <c r="R271" i="31"/>
  <c r="R276" i="31"/>
  <c r="N395" i="31" l="1"/>
  <c r="Z395" i="31" s="1"/>
  <c r="O395" i="31"/>
  <c r="M394" i="31"/>
  <c r="Y394" i="31" s="1"/>
  <c r="M405" i="31"/>
  <c r="M400" i="31"/>
  <c r="Y400" i="31" s="1"/>
  <c r="M415" i="31"/>
  <c r="Y415" i="31" s="1"/>
  <c r="AA415" i="31"/>
  <c r="M410" i="31"/>
  <c r="Y410" i="31" s="1"/>
  <c r="Y424" i="31"/>
  <c r="Y429" i="31"/>
  <c r="Y439" i="31"/>
  <c r="AA445" i="31"/>
  <c r="AA440" i="31"/>
  <c r="AA435" i="31"/>
  <c r="AA425" i="31"/>
  <c r="AA420" i="31"/>
  <c r="AA405" i="31"/>
  <c r="AA430" i="31"/>
  <c r="AA400" i="31"/>
  <c r="Z269" i="31" l="1"/>
  <c r="AA410" i="31"/>
  <c r="Y430" i="31"/>
  <c r="Y405" i="31"/>
  <c r="Y420" i="31"/>
  <c r="Y425" i="31"/>
  <c r="Y435" i="31"/>
  <c r="Y440" i="31"/>
  <c r="Y445" i="31"/>
  <c r="Z264" i="31"/>
  <c r="O274" i="31"/>
  <c r="O254" i="31" s="1"/>
  <c r="O9" i="31" s="1"/>
  <c r="N274" i="31"/>
  <c r="N254" i="31" s="1"/>
  <c r="N9" i="31" s="1"/>
  <c r="AA395" i="31" l="1"/>
  <c r="M395" i="31"/>
  <c r="Y395" i="31" s="1"/>
  <c r="Z254" i="31"/>
  <c r="AA274" i="31"/>
  <c r="O275" i="31" s="1"/>
  <c r="O255" i="31" s="1"/>
  <c r="O10" i="31" s="1"/>
  <c r="AA254" i="31"/>
  <c r="Z270" i="31"/>
  <c r="Z265" i="31"/>
  <c r="M274" i="31"/>
  <c r="Y274" i="31" s="1"/>
  <c r="Z274" i="31"/>
  <c r="N275" i="31" s="1"/>
  <c r="N255" i="31" s="1"/>
  <c r="N10" i="31" s="1"/>
  <c r="Y264" i="31"/>
  <c r="AA264" i="31"/>
  <c r="AA275" i="31" l="1"/>
  <c r="Z255" i="31"/>
  <c r="M275" i="31"/>
  <c r="Y275" i="31" s="1"/>
  <c r="Z275" i="31"/>
  <c r="M269" i="31"/>
  <c r="Y269" i="31" s="1"/>
  <c r="AA269" i="31"/>
  <c r="Y265" i="31"/>
  <c r="AA265" i="31"/>
  <c r="AA255" i="31" l="1"/>
  <c r="M270" i="31"/>
  <c r="Y270" i="31" s="1"/>
  <c r="AA270" i="31"/>
  <c r="Y107" i="31"/>
  <c r="Y102" i="31"/>
  <c r="Y97" i="31" l="1"/>
  <c r="Z98" i="31" l="1"/>
  <c r="Y92" i="31"/>
  <c r="Y87" i="31"/>
  <c r="Y82" i="31"/>
  <c r="AA57" i="31"/>
  <c r="Z150" i="31" l="1"/>
  <c r="Z105" i="31"/>
  <c r="Z99" i="31"/>
  <c r="R266" i="31"/>
  <c r="Z100" i="31" l="1"/>
  <c r="J147" i="31"/>
  <c r="R151" i="31"/>
  <c r="Z93" i="31" l="1"/>
  <c r="Z94" i="31" l="1"/>
  <c r="Z138" i="31"/>
  <c r="Z139" i="31" s="1"/>
  <c r="Z133" i="31"/>
  <c r="Z123" i="31"/>
  <c r="Z108" i="31"/>
  <c r="AA108" i="31"/>
  <c r="AA109" i="31" s="1"/>
  <c r="AA110" i="31" s="1"/>
  <c r="Z140" i="31" l="1"/>
  <c r="Z134" i="31"/>
  <c r="Z124" i="31"/>
  <c r="Z109" i="31"/>
  <c r="M109" i="31"/>
  <c r="Y109" i="31" s="1"/>
  <c r="M98" i="31"/>
  <c r="Y98" i="31" s="1"/>
  <c r="M93" i="31"/>
  <c r="Y93" i="31" s="1"/>
  <c r="AA93" i="31"/>
  <c r="Z95" i="31"/>
  <c r="M143" i="31"/>
  <c r="Z118" i="31"/>
  <c r="M108" i="31"/>
  <c r="Y108" i="31" s="1"/>
  <c r="J87" i="31"/>
  <c r="J72" i="31"/>
  <c r="AA67" i="31"/>
  <c r="AA62" i="31"/>
  <c r="Z143" i="31" l="1"/>
  <c r="M144" i="31" s="1"/>
  <c r="Z135" i="31"/>
  <c r="Z125" i="31"/>
  <c r="Z119" i="31"/>
  <c r="M110" i="31"/>
  <c r="Y110" i="31" s="1"/>
  <c r="Z110" i="31"/>
  <c r="M99" i="31"/>
  <c r="Y99" i="31" s="1"/>
  <c r="AA94" i="31"/>
  <c r="M94" i="31"/>
  <c r="Y94" i="31" s="1"/>
  <c r="Z78" i="31"/>
  <c r="Z144" i="31" l="1"/>
  <c r="M145" i="31" s="1"/>
  <c r="Z120" i="31"/>
  <c r="AA100" i="31"/>
  <c r="M100" i="31"/>
  <c r="Y100" i="31" s="1"/>
  <c r="AA95" i="31"/>
  <c r="M95" i="31"/>
  <c r="Y95" i="31" s="1"/>
  <c r="Z79" i="31"/>
  <c r="AA52" i="31"/>
  <c r="AA47" i="31"/>
  <c r="J32" i="31"/>
  <c r="J27" i="31"/>
  <c r="V26" i="31"/>
  <c r="T26" i="31"/>
  <c r="W21" i="31"/>
  <c r="S21" i="31"/>
  <c r="M42" i="31" l="1"/>
  <c r="Y42" i="31" s="1"/>
  <c r="Z42" i="31"/>
  <c r="Z145" i="31"/>
  <c r="Z80" i="31"/>
  <c r="Z53" i="31"/>
  <c r="Z38" i="31"/>
  <c r="Z33" i="31"/>
  <c r="AA28" i="31"/>
  <c r="AA42" i="31"/>
  <c r="U26" i="31"/>
  <c r="Z7" i="31" l="1"/>
  <c r="Z28" i="31"/>
  <c r="Z54" i="31"/>
  <c r="M39" i="31"/>
  <c r="Y39" i="31" s="1"/>
  <c r="Z39" i="31"/>
  <c r="Z34" i="31"/>
  <c r="AA29" i="31"/>
  <c r="AA53" i="31"/>
  <c r="AA54" i="31" s="1"/>
  <c r="AA55" i="31" s="1"/>
  <c r="M38" i="31"/>
  <c r="Y38" i="31" s="1"/>
  <c r="M28" i="31"/>
  <c r="Y28" i="31" s="1"/>
  <c r="U21" i="31"/>
  <c r="M55" i="31" l="1"/>
  <c r="Y55" i="31" s="1"/>
  <c r="Z55" i="31"/>
  <c r="M53" i="31"/>
  <c r="Y53" i="31" s="1"/>
  <c r="M54" i="31"/>
  <c r="Y54" i="31" s="1"/>
  <c r="Z50" i="31"/>
  <c r="M40" i="31"/>
  <c r="Y40" i="31" s="1"/>
  <c r="Z40" i="31"/>
  <c r="Z35" i="31"/>
  <c r="AA30" i="31"/>
  <c r="Z29" i="31"/>
  <c r="M29" i="31"/>
  <c r="Y29" i="31" s="1"/>
  <c r="R137" i="31"/>
  <c r="R141" i="31" s="1"/>
  <c r="R136" i="31"/>
  <c r="R131" i="31"/>
  <c r="R126" i="31"/>
  <c r="R121" i="31"/>
  <c r="R116" i="31"/>
  <c r="R111" i="31"/>
  <c r="R106" i="31"/>
  <c r="R96" i="31"/>
  <c r="R91" i="31"/>
  <c r="R86" i="31"/>
  <c r="R76" i="31"/>
  <c r="R66" i="31"/>
  <c r="R51" i="31"/>
  <c r="R42" i="31"/>
  <c r="R46" i="31" s="1"/>
  <c r="R41" i="31"/>
  <c r="X26" i="31"/>
  <c r="W26" i="31"/>
  <c r="S26" i="31"/>
  <c r="M48" i="31" l="1"/>
  <c r="Y48" i="31" s="1"/>
  <c r="AA43" i="31"/>
  <c r="AA49" i="31" l="1"/>
  <c r="M49" i="31"/>
  <c r="Y49" i="31" s="1"/>
  <c r="M43" i="31"/>
  <c r="Y43" i="31" s="1"/>
  <c r="Z43" i="31"/>
  <c r="AA44" i="31"/>
  <c r="M30" i="31"/>
  <c r="Y30" i="31" s="1"/>
  <c r="Z30" i="31"/>
  <c r="Z88" i="31"/>
  <c r="AA68" i="31"/>
  <c r="AA69" i="31" s="1"/>
  <c r="AA70" i="31" s="1"/>
  <c r="Z63" i="31"/>
  <c r="AA63" i="31"/>
  <c r="AA64" i="31" s="1"/>
  <c r="AA65" i="31" s="1"/>
  <c r="AA58" i="31"/>
  <c r="AA59" i="31" s="1"/>
  <c r="AA60" i="31" s="1"/>
  <c r="Z13" i="31" l="1"/>
  <c r="Z113" i="31"/>
  <c r="Z89" i="31"/>
  <c r="M83" i="31"/>
  <c r="Y83" i="31" s="1"/>
  <c r="M68" i="31"/>
  <c r="Y68" i="31" s="1"/>
  <c r="Z64" i="31"/>
  <c r="M64" i="31"/>
  <c r="Y64" i="31" s="1"/>
  <c r="M58" i="31"/>
  <c r="Y58" i="31" s="1"/>
  <c r="AA50" i="31"/>
  <c r="M50" i="31"/>
  <c r="Y50" i="31" s="1"/>
  <c r="AA45" i="31"/>
  <c r="M63" i="31"/>
  <c r="Y63" i="31" s="1"/>
  <c r="Z14" i="31" l="1"/>
  <c r="Z114" i="31"/>
  <c r="Z90" i="31"/>
  <c r="M84" i="31"/>
  <c r="Y84" i="31" s="1"/>
  <c r="M69" i="31"/>
  <c r="Y69" i="31" s="1"/>
  <c r="M65" i="31"/>
  <c r="Y65" i="31" s="1"/>
  <c r="Z65" i="31"/>
  <c r="M59" i="31"/>
  <c r="Y59" i="31" s="1"/>
  <c r="Z44" i="31"/>
  <c r="M44" i="31"/>
  <c r="Y44" i="31" s="1"/>
  <c r="Z15" i="31" l="1"/>
  <c r="Z115" i="31"/>
  <c r="M85" i="31"/>
  <c r="Y85" i="31" s="1"/>
  <c r="M70" i="31"/>
  <c r="Y70" i="31" s="1"/>
  <c r="Z70" i="31"/>
  <c r="M60" i="31"/>
  <c r="Y60" i="31" s="1"/>
  <c r="M45" i="31" l="1"/>
  <c r="Y45" i="31" s="1"/>
  <c r="Z45" i="31"/>
  <c r="M103" i="31" l="1"/>
  <c r="Y103" i="31" s="1"/>
  <c r="Y88" i="31"/>
  <c r="AA88" i="31"/>
  <c r="M104" i="31" l="1"/>
  <c r="Y104" i="31" s="1"/>
  <c r="M89" i="31"/>
  <c r="M105" i="31" l="1"/>
  <c r="Y105" i="31" s="1"/>
  <c r="AA89" i="31"/>
  <c r="Y89" i="31"/>
  <c r="M90" i="31" l="1"/>
  <c r="M253" i="31"/>
  <c r="M254" i="31" l="1"/>
  <c r="AA90" i="31"/>
  <c r="Y90" i="31"/>
  <c r="M255" i="31" l="1"/>
  <c r="V21" i="31" l="1"/>
  <c r="X21" i="31" l="1"/>
  <c r="Y32" i="31"/>
  <c r="AA32" i="31"/>
  <c r="M33" i="31" l="1"/>
  <c r="Y33" i="31" s="1"/>
  <c r="AA33" i="31"/>
  <c r="M34" i="31" l="1"/>
  <c r="Y34" i="31" s="1"/>
  <c r="AA34" i="31"/>
  <c r="AA35" i="31" l="1"/>
  <c r="M35" i="31"/>
  <c r="Y35" i="31" s="1"/>
  <c r="AA72" i="31"/>
  <c r="M72" i="31"/>
  <c r="Y72" i="31" s="1"/>
  <c r="AA73" i="31" l="1"/>
  <c r="M73" i="31"/>
  <c r="Y73" i="31" s="1"/>
  <c r="M74" i="31" l="1"/>
  <c r="Y74" i="31" s="1"/>
  <c r="AA74" i="31"/>
  <c r="AA75" i="31" l="1"/>
  <c r="M75" i="31"/>
  <c r="Y75" i="31" s="1"/>
  <c r="M77" i="31"/>
  <c r="Y77" i="31" s="1"/>
  <c r="AA77" i="31"/>
  <c r="M78" i="31" l="1"/>
  <c r="Y78" i="31" s="1"/>
  <c r="M79" i="31" l="1"/>
  <c r="Y79" i="31" s="1"/>
  <c r="M80" i="31" l="1"/>
  <c r="Y80" i="31" s="1"/>
  <c r="M112" i="31" l="1"/>
  <c r="Y112" i="31" s="1"/>
  <c r="AA112" i="31"/>
  <c r="M113" i="31" l="1"/>
  <c r="Y113" i="31" s="1"/>
  <c r="AA113" i="31"/>
  <c r="M114" i="31" l="1"/>
  <c r="Y114" i="31" s="1"/>
  <c r="AA114" i="31"/>
  <c r="AA115" i="31" l="1"/>
  <c r="M115" i="31"/>
  <c r="Y115" i="31" s="1"/>
  <c r="M117" i="31"/>
  <c r="Y117" i="31" s="1"/>
  <c r="AA117" i="31"/>
  <c r="M118" i="31" l="1"/>
  <c r="Y118" i="31" s="1"/>
  <c r="AA118" i="31"/>
  <c r="M119" i="31" l="1"/>
  <c r="Y119" i="31" s="1"/>
  <c r="AA119" i="31"/>
  <c r="M120" i="31" l="1"/>
  <c r="Y120" i="31" s="1"/>
  <c r="AA120" i="31"/>
  <c r="M122" i="31"/>
  <c r="Y122" i="31" s="1"/>
  <c r="AA122" i="31"/>
  <c r="M123" i="31" l="1"/>
  <c r="Y123" i="31" s="1"/>
  <c r="AA123" i="31"/>
  <c r="M124" i="31" l="1"/>
  <c r="Y124" i="31" s="1"/>
  <c r="AA124" i="31"/>
  <c r="M125" i="31" l="1"/>
  <c r="Y125" i="31" s="1"/>
  <c r="AA125" i="31"/>
  <c r="M127" i="31"/>
  <c r="Y127" i="31" s="1"/>
  <c r="AA127" i="31"/>
  <c r="M128" i="31" l="1"/>
  <c r="Y128" i="31" s="1"/>
  <c r="M129" i="31" l="1"/>
  <c r="Y129" i="31" s="1"/>
  <c r="M130" i="31" l="1"/>
  <c r="Y130" i="31" s="1"/>
  <c r="M132" i="31"/>
  <c r="Y132" i="31" s="1"/>
  <c r="AA132" i="31"/>
  <c r="M133" i="31" l="1"/>
  <c r="Y133" i="31" s="1"/>
  <c r="M134" i="31" l="1"/>
  <c r="Y134" i="31" s="1"/>
  <c r="M135" i="31" l="1"/>
  <c r="Y135" i="31" s="1"/>
  <c r="M137" i="31" l="1"/>
  <c r="Y137" i="31" s="1"/>
  <c r="AA137" i="31"/>
  <c r="M138" i="31" l="1"/>
  <c r="Y138" i="31" s="1"/>
  <c r="M139" i="31" l="1"/>
  <c r="Y139" i="31" s="1"/>
  <c r="M140" i="31" l="1"/>
  <c r="Y140" i="31" s="1"/>
  <c r="AA140" i="31"/>
  <c r="M142" i="31"/>
  <c r="Y142" i="31" s="1"/>
  <c r="AA142" i="31"/>
  <c r="Y143" i="31" s="1"/>
  <c r="Y144" i="31" l="1"/>
  <c r="Y145" i="31" l="1"/>
  <c r="AA145" i="31"/>
  <c r="M147" i="31"/>
  <c r="Y147" i="31" s="1"/>
  <c r="M148" i="31" l="1"/>
  <c r="Y148" i="31" s="1"/>
  <c r="M12" i="31"/>
  <c r="Y12" i="31" s="1"/>
  <c r="M13" i="31" l="1"/>
  <c r="M149" i="31"/>
  <c r="Y149" i="31" s="1"/>
  <c r="M150" i="31" l="1"/>
  <c r="Y150" i="31" s="1"/>
  <c r="Y252" i="31" l="1"/>
  <c r="S256" i="31" l="1"/>
  <c r="Y253" i="31"/>
  <c r="Y254" i="31"/>
  <c r="Y255" i="31"/>
  <c r="AA13" i="31" l="1"/>
  <c r="Y13" i="31" l="1"/>
  <c r="U11" i="31"/>
  <c r="AA15" i="31"/>
  <c r="AA14" i="31"/>
  <c r="M14" i="31"/>
  <c r="Y14" i="31" s="1"/>
  <c r="T11" i="31" l="1"/>
  <c r="S11" i="31" s="1"/>
  <c r="M15" i="31"/>
  <c r="Y15" i="31" s="1"/>
  <c r="Y247" i="31" l="1"/>
  <c r="AA247" i="31"/>
  <c r="M248" i="31" l="1"/>
  <c r="AA7" i="31"/>
  <c r="M7" i="31" l="1"/>
  <c r="Y7" i="31" s="1"/>
  <c r="Z248" i="31"/>
  <c r="Z8" i="31"/>
  <c r="Z249" i="31" l="1"/>
  <c r="AA248" i="31"/>
  <c r="Y248" i="31"/>
  <c r="AA249" i="31" l="1"/>
  <c r="Z250" i="31"/>
  <c r="M249" i="31"/>
  <c r="Y249" i="31" s="1"/>
  <c r="Z9" i="31" l="1"/>
  <c r="AA9" i="31"/>
  <c r="M8" i="31"/>
  <c r="Y8" i="31" s="1"/>
  <c r="AA8" i="31"/>
  <c r="Z10" i="31" l="1"/>
  <c r="M9" i="31"/>
  <c r="Y9" i="31" s="1"/>
  <c r="AA250" i="31"/>
  <c r="M250" i="31"/>
  <c r="Y250" i="31" s="1"/>
  <c r="AA10" i="31" l="1"/>
  <c r="M10" i="31"/>
  <c r="Y10" i="31" s="1"/>
</calcChain>
</file>

<file path=xl/sharedStrings.xml><?xml version="1.0" encoding="utf-8"?>
<sst xmlns="http://schemas.openxmlformats.org/spreadsheetml/2006/main" count="1943" uniqueCount="557">
  <si>
    <t>Наименование арендатора</t>
  </si>
  <si>
    <t>Дата окончания срока аренды</t>
  </si>
  <si>
    <t>Срок аренды</t>
  </si>
  <si>
    <t>ИТОГО:</t>
  </si>
  <si>
    <t>1 кв.</t>
  </si>
  <si>
    <t>2 кв.</t>
  </si>
  <si>
    <t>3 кв.</t>
  </si>
  <si>
    <t>4 кв.</t>
  </si>
  <si>
    <t>руб. ПМР</t>
  </si>
  <si>
    <t>МУП "ЖЭУК г.Тирасполя", г.Тирасполь ул. 1 Мая 116</t>
  </si>
  <si>
    <t>мастерская по ремонту бытовой техники</t>
  </si>
  <si>
    <t>ООО "Полярная звезда"</t>
  </si>
  <si>
    <t>банковская деятельность</t>
  </si>
  <si>
    <t>магазин продовольственных товаров</t>
  </si>
  <si>
    <t>салон красоты</t>
  </si>
  <si>
    <t>Аванесян К.А</t>
  </si>
  <si>
    <t>сапожная мастерская</t>
  </si>
  <si>
    <t>Часть здания лит.А, помещ. подввала №1,15 ул.Краснодонская 44</t>
  </si>
  <si>
    <t>швейный цех</t>
  </si>
  <si>
    <t>Ксензов А.В.</t>
  </si>
  <si>
    <t xml:space="preserve">Часть здания лит.А, помещ. подвала №32 ул.Текстильщиков 26 </t>
  </si>
  <si>
    <t>Дайнеко И.</t>
  </si>
  <si>
    <t>ООО "Картал"</t>
  </si>
  <si>
    <t>Здание кафе-бара по ул. Каховская 10а</t>
  </si>
  <si>
    <t>кафе- бар</t>
  </si>
  <si>
    <t>ООО «Шкаф-Мастер»</t>
  </si>
  <si>
    <t>офис с выставочным залом</t>
  </si>
  <si>
    <t>мастерская по ремонту обуви</t>
  </si>
  <si>
    <t>ИП Ярский И.Л.</t>
  </si>
  <si>
    <t>ООО "Данила"</t>
  </si>
  <si>
    <t>подсобное помещение</t>
  </si>
  <si>
    <t>Моисеева О.Г.</t>
  </si>
  <si>
    <t>адвокатские услуги</t>
  </si>
  <si>
    <t xml:space="preserve">Часть здания общежития,состоящая из помещений 1 эт№№ 15-21,41 ул. Мира 15                   </t>
  </si>
  <si>
    <t>Бугреева А.Н.</t>
  </si>
  <si>
    <t>магазин продовольственных  и иных непродовольственных товаров</t>
  </si>
  <si>
    <t>ателье</t>
  </si>
  <si>
    <t>1 кв</t>
  </si>
  <si>
    <t>2 кв</t>
  </si>
  <si>
    <t>3 кв</t>
  </si>
  <si>
    <t>4 кв</t>
  </si>
  <si>
    <t>Живора А.П.</t>
  </si>
  <si>
    <t>ООО "Дакини"</t>
  </si>
  <si>
    <t>ООО БКЦ "Вита Тир"</t>
  </si>
  <si>
    <t>ЗАО "Приднестровский Сбербанк"</t>
  </si>
  <si>
    <t>Часть здания, сост. из помещ. п/подвала №8,9,10,11,31,32,35 ул.Текстильщиков, 24/5</t>
  </si>
  <si>
    <t>Склипис Т.Б.</t>
  </si>
  <si>
    <t>Калинина В.А.,Сырбу З.П.,Поротикова В.А.</t>
  </si>
  <si>
    <t xml:space="preserve">продовольственный магазин </t>
  </si>
  <si>
    <t>ООО "Динисал"</t>
  </si>
  <si>
    <t xml:space="preserve">подсобное помещение </t>
  </si>
  <si>
    <t>Часть здания лит. А, состоящая из подвальных помещений №№ 8, 8', 9, 11, 12, 12', 29 ,31 ул. Гвардейская, 19</t>
  </si>
  <si>
    <t xml:space="preserve">мастерская по ремонту одежды </t>
  </si>
  <si>
    <t xml:space="preserve">агенство недвижимости,мастерская по ремонту обуви </t>
  </si>
  <si>
    <t>швейное ателье</t>
  </si>
  <si>
    <t>ООО "ТоргВИС"</t>
  </si>
  <si>
    <t>Часть здания  ,сост.из помещения подвала №42,43  ул. Строителей,52</t>
  </si>
  <si>
    <t>Срок внесения платежа</t>
  </si>
  <si>
    <t>-</t>
  </si>
  <si>
    <t>прямой договор</t>
  </si>
  <si>
    <t>до 10 числа месяца, следующего  за  отчетным</t>
  </si>
  <si>
    <t>освобождение  от платы за право на заключение договора аренды</t>
  </si>
  <si>
    <t>до 25 числа месяца, следующего  за  отчетным</t>
  </si>
  <si>
    <t>Оплата ежемесячно до 10 числа месяца, следующего за расчетным</t>
  </si>
  <si>
    <t>открытый аукцион по продаже права на заключение договора аренды</t>
  </si>
  <si>
    <t>Часть здания, сост. из помещ. п/подвала №21 ул.К.Либкнехта, 82</t>
  </si>
  <si>
    <t>Оплата ежемесячно до25 числа месяца, следующего за расчетным</t>
  </si>
  <si>
    <t>ООО "Энергопром"</t>
  </si>
  <si>
    <t xml:space="preserve">реш. ГА № 866 от 12.04.21г.                                   </t>
  </si>
  <si>
    <t xml:space="preserve">реш. ГА № 865 от 12.04.21г.                                   </t>
  </si>
  <si>
    <t xml:space="preserve">реш. ГА № 864 от 12.04.21г.                                   </t>
  </si>
  <si>
    <t xml:space="preserve">реш. ГА № 867 от 12.04.21г.                                   </t>
  </si>
  <si>
    <t>Бартош К.А.</t>
  </si>
  <si>
    <t>К-во раз подряд просрочки арендной платы и (или) коммунальных платежей, принятые меры</t>
  </si>
  <si>
    <t>Примечание***</t>
  </si>
  <si>
    <t>Сумма недополученного дохода от сдачи в аренду мун-го им-ва**</t>
  </si>
  <si>
    <t>МУП "Спецавтохозяйство" г. Тирасполь, ул. Украинская, 11</t>
  </si>
  <si>
    <t>ООО "Пассажирсервис"</t>
  </si>
  <si>
    <t>биотуалеты</t>
  </si>
  <si>
    <t>услуги</t>
  </si>
  <si>
    <t>Негру Ирина Владимировна</t>
  </si>
  <si>
    <t>торговля</t>
  </si>
  <si>
    <t>Секираш Анна Михайловна</t>
  </si>
  <si>
    <t>шатер раздвижной для выносной торговли</t>
  </si>
  <si>
    <t>розничная торговля</t>
  </si>
  <si>
    <t>Исхакова Д.Ю.</t>
  </si>
  <si>
    <t>Виноградова О.Л.</t>
  </si>
  <si>
    <t>Тарануца А.А.</t>
  </si>
  <si>
    <t>Соколова И.Ф.</t>
  </si>
  <si>
    <t>Борщ Ю.В.</t>
  </si>
  <si>
    <t>Косина М.А.</t>
  </si>
  <si>
    <t>Савельева А.С.</t>
  </si>
  <si>
    <t>Назаренко Л.В.</t>
  </si>
  <si>
    <t>реш. ГА № 1416 от 10.06.2019.</t>
  </si>
  <si>
    <t>Секираш А.М.</t>
  </si>
  <si>
    <t>Оплата ежемесячно до 25 числа месяца,следующего за расчетным</t>
  </si>
  <si>
    <t>Ляшенко М.А.</t>
  </si>
  <si>
    <t>Виноградова Э.Ю..</t>
  </si>
  <si>
    <t>МУП "Школьник"</t>
  </si>
  <si>
    <t>Торговый павильон №19,20,21</t>
  </si>
  <si>
    <t>под парикмахерскую</t>
  </si>
  <si>
    <t>Торговый павильон №13,30</t>
  </si>
  <si>
    <t>Торговый павильон №10</t>
  </si>
  <si>
    <t>Торговый павильон №23,22</t>
  </si>
  <si>
    <t>Торговый павильон №32</t>
  </si>
  <si>
    <t>Торговый павильон №9</t>
  </si>
  <si>
    <t>Часть здания лит. Д, состоящая из помещений проходной  №№ 1, 4 и части помещения № 5, ул. Гвардейская, 13</t>
  </si>
  <si>
    <t>до 10 числа каждого месяца следующего за отчетным</t>
  </si>
  <si>
    <t>ГУП "Пожарная безопасность"</t>
  </si>
  <si>
    <t>обучение и повышение квалификации в области пожарной безопасности, реализация пожарного оборудования и т.д.</t>
  </si>
  <si>
    <t xml:space="preserve">  -</t>
  </si>
  <si>
    <t xml:space="preserve">   - </t>
  </si>
  <si>
    <t xml:space="preserve"> -</t>
  </si>
  <si>
    <t>Приложение № 1</t>
  </si>
  <si>
    <t>МУП "ЖЭУК г. Тирасполя", г.Тирасполь, ул. 1 Мая, д. 116</t>
  </si>
  <si>
    <t>МУП "Спецавтохозяйство", г. Тирасполь, ул. Украинская, д. 11</t>
  </si>
  <si>
    <t>МУП "Екатерининский парк", г. Тирасполь, ул. 25 Октября, д. 46</t>
  </si>
  <si>
    <t>1.</t>
  </si>
  <si>
    <t>№ п/п</t>
  </si>
  <si>
    <t>Организационно-правовая форма юридического лица, балансодержателя, его юридический адрес</t>
  </si>
  <si>
    <t>Дата и № правового акта (решения) о передаче в аренду муниципального имущества в аренду</t>
  </si>
  <si>
    <t>Способ приобретения арендатором права на заключение договора аренды (открытый аукцион, прямой договор)</t>
  </si>
  <si>
    <t xml:space="preserve">Стоимость права на заключение договора аренды* </t>
  </si>
  <si>
    <t>Наименование объекта, сдаваемого в аренду, и (для недвижимого имущества) его местонахождение (литеры, номера, адреса)</t>
  </si>
  <si>
    <t>Вид деятельности на объекте по договору</t>
  </si>
  <si>
    <t>Площадь объекта (кв.м.) (для недвижимого имущества)</t>
  </si>
  <si>
    <t>Сумма арендной платы в месяц (для недвижимого имущества - за 1 кв.м в месяц)</t>
  </si>
  <si>
    <t>Период (по кварталам)</t>
  </si>
  <si>
    <t>Сумма начисленной арендной платы на отчетную дату, руб.</t>
  </si>
  <si>
    <t>Сумма фактически поступившей арендной платы на отчетную дату, руб.</t>
  </si>
  <si>
    <t>Задолженность по арендной плате на отчетную дату, руб.</t>
  </si>
  <si>
    <t>Всего (гр.14+гр.15)</t>
  </si>
  <si>
    <t>в том числе:</t>
  </si>
  <si>
    <t>Всего (гр.19+гр.20)</t>
  </si>
  <si>
    <t>Всего (гр.21=гр.23)</t>
  </si>
  <si>
    <t>Всего (гр.13+гр.18-гр.21)</t>
  </si>
  <si>
    <t>Дата заключения договора аренды</t>
  </si>
  <si>
    <t>сумма задолж-ти перед местным бюджетом г. Тирасполь</t>
  </si>
  <si>
    <t>сумма задолж-ти перед организацией, являющейся арендодателем</t>
  </si>
  <si>
    <t>сумма подлежащая зачислению в доход местного бюджета г. Тирасполь</t>
  </si>
  <si>
    <t>сумма подлежащая зачислению в доход организации, являющейся арендодателем</t>
  </si>
  <si>
    <t xml:space="preserve">на р/с местного бюджета г. Тирасполь </t>
  </si>
  <si>
    <t xml:space="preserve">на р/с организации, являющейся арендодателем  </t>
  </si>
  <si>
    <t xml:space="preserve">Сумма задолженности по арендной плате на начало отчетного периода, руб. </t>
  </si>
  <si>
    <t>ВСЕГО:</t>
  </si>
  <si>
    <t>Часть здания лит. А, состоящая из помещения 1 этажа №8,9,10,74,75 с пристройкой лит.А3 ул. Юности 8/1</t>
  </si>
  <si>
    <t xml:space="preserve">Часть здания лит. А, состоящая из помещений первого этажа №7,7а,23; ул.Сакриера, 57 </t>
  </si>
  <si>
    <t>Часть здания лит. А, состоящая из помещения 1 этажа №113,114,116,117, 124, 125 ул. Правды 6</t>
  </si>
  <si>
    <t xml:space="preserve">Часть здания лит. А, состоящая из помещений первого этажа №108,109,110,111,113; с пристройкой лит.А, ул. К. Маркса, 165 </t>
  </si>
  <si>
    <t xml:space="preserve">Часть здания, сост из помещ 1 эт №34 ул.Мира15 </t>
  </si>
  <si>
    <t>Часть здания лит.А, помещ. подвала №24 ул.Курчатова 74</t>
  </si>
  <si>
    <t>Часть здания лит.А помещ. 1 эт №57,58, ул. К.Либкнехта 72</t>
  </si>
  <si>
    <t>Часть здания, состоящая из помещений 1-го этажа №№ 64, 64/1, 65, 65/1, 66/1 ул. Космонавтов,61</t>
  </si>
  <si>
    <t>Часть здания, сост. из помещ. тех.этажа № 14,15 ул. Восстания, 46</t>
  </si>
  <si>
    <t>Часть здания, сост. из помещ. подвала № 2,7-11,13 ул. Краснодонская,36</t>
  </si>
  <si>
    <t>Часть здания, сост. из помещ. п/подвала №22 ул.Свердлова, 70</t>
  </si>
  <si>
    <t>Часть здания,сост. из помещ.7 этажа №24а Текстильщиков,д.44</t>
  </si>
  <si>
    <t>Часть здания полуподвала ,сост.из помещения № 20 ул.К.Либкнехта,84</t>
  </si>
  <si>
    <t>Часть здания, сост. из помещ. 1этажа № 28,29,31,32 ул. Юности 15/2</t>
  </si>
  <si>
    <t>2.</t>
  </si>
  <si>
    <t>3.</t>
  </si>
  <si>
    <t>4.</t>
  </si>
  <si>
    <t>№15 от 31.12.19г.</t>
  </si>
  <si>
    <t>№7 от31.12.19г.</t>
  </si>
  <si>
    <t>Часть здания лит 1 эт., состоящая из помещений №№ 38, 40, 41, ул. К.Цеткин, д. 3</t>
  </si>
  <si>
    <t>МУП "Екатерининский парк", г.Тирасполь, ул.25 Октября д.47</t>
  </si>
  <si>
    <t>МУП "Екатерининский парк", г.Тирасполь ,ул.25 Октября д.47</t>
  </si>
  <si>
    <t xml:space="preserve">до 10 числа месяца, следующего  за  отчетным </t>
  </si>
  <si>
    <t>МУП "ТТУ им. И.А. Добросоцкого", г. Тирасполь, ул. Гвардейская, д. 13</t>
  </si>
  <si>
    <t>№13 31.12.19г.</t>
  </si>
  <si>
    <t>Шатер раздвижной для выносной торговли</t>
  </si>
  <si>
    <t>№9 31.12.19г.</t>
  </si>
  <si>
    <t>Данич А.</t>
  </si>
  <si>
    <t>№22 от 12.08.2022</t>
  </si>
  <si>
    <t>№23 от 12.08.2022</t>
  </si>
  <si>
    <t>МУП "Тираспольский комбинат детского питания "Школьник", г. Тирасполь, пер. Короленко, 2 б (ул. 25 Октября, д. 114)</t>
  </si>
  <si>
    <t>МУП "ТКДП "Школьник", г.Тирасполь, пер. Короленко, 2 б</t>
  </si>
  <si>
    <t>хранение товаров</t>
  </si>
  <si>
    <t>Оплата ежемесячно до 10 числа текущего месяца</t>
  </si>
  <si>
    <t>ООО "ПиТрэйд"</t>
  </si>
  <si>
    <t>Часть здания литер А, помещение № 1, часть здания литер В, помещение № 13 (гараж), ул. Шевченко, 100 а</t>
  </si>
  <si>
    <t>хранение непродовольственных товаров</t>
  </si>
  <si>
    <t>Брицкий В.В.</t>
  </si>
  <si>
    <t>хранение и реализация непродовольственных товаров</t>
  </si>
  <si>
    <t>Василиогло В.В.</t>
  </si>
  <si>
    <t>производство мебели</t>
  </si>
  <si>
    <t>Егоров Е.В.</t>
  </si>
  <si>
    <t>Часть здания литер З, помещение №№25,30,31 пер. Вокзальный, 1</t>
  </si>
  <si>
    <t>производство, хранение, реализация товаров</t>
  </si>
  <si>
    <t>Исаенко А.А.</t>
  </si>
  <si>
    <t>Часть здания литер С, помещение №№2,3 пер. Вокзальный, 1</t>
  </si>
  <si>
    <t>Киржой В.В.</t>
  </si>
  <si>
    <t>Кирикой И.И.</t>
  </si>
  <si>
    <t>Часть здания литер Н, помещение №№14-16, подсобное помещение 7 (часть),пер. Вокзальный, 1</t>
  </si>
  <si>
    <t>производство столярных изделий</t>
  </si>
  <si>
    <t>Матушевский С.Е.</t>
  </si>
  <si>
    <t>Миндрул В.А.</t>
  </si>
  <si>
    <t>Часть здания литер Е, помещение №№1-3, пер. Вокзальный, 1</t>
  </si>
  <si>
    <t>Новиков С.Ю.</t>
  </si>
  <si>
    <t>производство, хранение товаров</t>
  </si>
  <si>
    <t>Сланина А.М.</t>
  </si>
  <si>
    <t>Часть здания литер З, помещения №№ 1-3,  пер. Вокзальный, 1</t>
  </si>
  <si>
    <t>Штербец Н.Р.</t>
  </si>
  <si>
    <t>Часть здания литер С, помещение №1 пер. Вокзальный, 1</t>
  </si>
  <si>
    <t>ООО "Деммер"</t>
  </si>
  <si>
    <t>ООО "Сварог"</t>
  </si>
  <si>
    <t>Часть здания литер В, помещение № 9,  (гараж), ул. Шевченко, 100 а</t>
  </si>
  <si>
    <t>хранение металлолома</t>
  </si>
  <si>
    <t>ООО "Стиалит"</t>
  </si>
  <si>
    <t>Часть здания литер Н,  помещение №51, хоз/п литер 9, часть здания литер З (подвал),  помещение №№5-9,11,12,18,19, пер. Вокзальный, 1</t>
  </si>
  <si>
    <t>хранение стоительно-отделочных материалов</t>
  </si>
  <si>
    <t>ООО "Твист"</t>
  </si>
  <si>
    <t>Часть здания литер А, помещение №2 (часть), ул. Шевченко, 100 а</t>
  </si>
  <si>
    <t>ООО "Тир-Экспресс"</t>
  </si>
  <si>
    <t>ООО "Шанс"</t>
  </si>
  <si>
    <t>Часть здания литер Б, помещение №№2,5,6,7 пер. Вокзальный, 1</t>
  </si>
  <si>
    <t>Поляков Г.Н.</t>
  </si>
  <si>
    <t>Часть здания литер Н,  помещение №42,  пер. Вокзальный, 1</t>
  </si>
  <si>
    <t>Торговый павильон № 7, 8</t>
  </si>
  <si>
    <t>Торговый павильон № 17,18</t>
  </si>
  <si>
    <t>Часть здания литер Н,  помещение №39,  пер. Вокзальный, 1</t>
  </si>
  <si>
    <t>Часть здания литер З,  помещение №18,  пер. Вокзальный, 1</t>
  </si>
  <si>
    <t>хранение инструментов</t>
  </si>
  <si>
    <t>Дикун Н.Н.</t>
  </si>
  <si>
    <t>подсоб. помещ.</t>
  </si>
  <si>
    <t>прямой договор/открытый аукцион по продаже права на заключение договора аренды</t>
  </si>
  <si>
    <t>Кушнерев И.В.</t>
  </si>
  <si>
    <t>Часть здания помещ. подвала № 16 ул. Свердлова, 74</t>
  </si>
  <si>
    <t>Улитко Э.В.</t>
  </si>
  <si>
    <t>Часть здания помещ. подвала № 15 ул. Юности, 34</t>
  </si>
  <si>
    <t>Цех по производству корпусной мебели</t>
  </si>
  <si>
    <t>6.</t>
  </si>
  <si>
    <t>Часть здания, помещ. подвала №21,22,29,30,31,               32,33,34,35,36            ул. Федько 32</t>
  </si>
  <si>
    <t>Решение Арбитражного суда от 22.11.2022г. Договор расторгут с 13.12.2022г.</t>
  </si>
  <si>
    <t>прямой договор по продаже права на заключение договора аренды</t>
  </si>
  <si>
    <t>Приказ 01-01/233 от 15.08.22г.</t>
  </si>
  <si>
    <t>Бацанюк А.В.</t>
  </si>
  <si>
    <t>приказ № 01-01/366 от 23.12.22г.</t>
  </si>
  <si>
    <t xml:space="preserve"> Приказ №01-01/365 от 23.12.22г.</t>
  </si>
  <si>
    <t xml:space="preserve"> 23.12.2022</t>
  </si>
  <si>
    <t xml:space="preserve"> 22.11.2027</t>
  </si>
  <si>
    <t>приказ № 01-01/96 от 05.04.23г.</t>
  </si>
  <si>
    <t>Приказ 01-01/234 от 15.08.22г.Приказ 01-01/157 от 20.06.23г.</t>
  </si>
  <si>
    <t>ООО "Тестиль-Экспо"</t>
  </si>
  <si>
    <t>Часть здания,сост. из помещ. п/подвала № 1-11,17-21  ул. Текстильщиков, 16</t>
  </si>
  <si>
    <t>Базекина Е.А.</t>
  </si>
  <si>
    <t>Часть здания,сост. из помещ. подвала № 29,31  ул. 28 Июня,115</t>
  </si>
  <si>
    <t>Цуркан А.А.</t>
  </si>
  <si>
    <t>7.</t>
  </si>
  <si>
    <t>МУП "Спортивный комплекс  "Тирасполь", г. Тирасполь, ул.Мира, 21</t>
  </si>
  <si>
    <t>МУП "Спортивный комплекс  "Тирасполь",                  г. Тирасполь, ул.Мира, 21</t>
  </si>
  <si>
    <t>МУП "Спортивный комплекс  "Тирасполь",                  г. Тирасполь, ул.Мира, 22</t>
  </si>
  <si>
    <t>МУП "Спортивный комплекс  "Тирасполь",                  г. Тирасполь, ул.Мира, 23</t>
  </si>
  <si>
    <t>ООО "Спортивный клуб "Сокол"</t>
  </si>
  <si>
    <t>Ткач Н.С.</t>
  </si>
  <si>
    <t>Попов В.А.</t>
  </si>
  <si>
    <t>Часть здания административно-спортивного корпуса литер А, состоящая из помещ. №№ 22, 50 ул. Мира, 21</t>
  </si>
  <si>
    <t>деятельность по спорту</t>
  </si>
  <si>
    <t>Гараж со смотровой ямой лит. 9, состоящ. из помещ. № 1,2 по ул. Мира, 22</t>
  </si>
  <si>
    <t>ремонт и техобслуживание автомобилей</t>
  </si>
  <si>
    <t>Часть ледового катка литер А, состоящая из помещ. № 26 ул. Синева, 3</t>
  </si>
  <si>
    <t>предоставление услуг</t>
  </si>
  <si>
    <t>Балан Н.В.</t>
  </si>
  <si>
    <t xml:space="preserve"> открытый аукционой</t>
  </si>
  <si>
    <t>ООО Деммер</t>
  </si>
  <si>
    <t>приказ №97  от 30.05.2023 г.</t>
  </si>
  <si>
    <t>Часть здания литер И, состоящая из помещений №7,13 пер. Вокзальный, 1</t>
  </si>
  <si>
    <t xml:space="preserve">офис </t>
  </si>
  <si>
    <t>приказ №111 от 31.05.2023 г.</t>
  </si>
  <si>
    <t>Часть здания литер Б, состоящая из помещения №1 пер. Вокзальный, 1</t>
  </si>
  <si>
    <t>ООО Тирпромавтоматика</t>
  </si>
  <si>
    <t>Часть здания литер З, состоящая из помещений №1-6 ул. Ленина, 2А, Часть здания литер К, состоящая из помещений №3,6 ул. Ленина, 2А</t>
  </si>
  <si>
    <t>производственная деятельность</t>
  </si>
  <si>
    <t>Синица А.С.</t>
  </si>
  <si>
    <t>письмо ГА от 11450/01-01-26 от 28.08.2023г.</t>
  </si>
  <si>
    <t xml:space="preserve"> Часть здания литер К, состоящая из помещений №1,2,10 ул. Ленина, 2А</t>
  </si>
  <si>
    <t>Касьянов В.С.</t>
  </si>
  <si>
    <t>письмо ГА от 11453/01-01-26 от 28.08.2023г.</t>
  </si>
  <si>
    <t>письмо ГА от 11448/01-01-26 от 11.09.2023г.</t>
  </si>
  <si>
    <t xml:space="preserve"> Часть здания литер К, состоящая из помещений №4,7,8,9 ул. Ленина, 2А</t>
  </si>
  <si>
    <t>5.</t>
  </si>
  <si>
    <t>реализация непрод. Товаров</t>
  </si>
  <si>
    <t>Мартемьянов А.В.</t>
  </si>
  <si>
    <t>письмо ГА от 13245/01-01-26 от 05.10.2023г.</t>
  </si>
  <si>
    <t xml:space="preserve"> Часть здания литер П, состоящая из 1/2 помещения № 6 по ул. Ленина, 2А</t>
  </si>
  <si>
    <t>ООО МЭТАС</t>
  </si>
  <si>
    <t xml:space="preserve">МУП "Тираспольское троллейбусное управление им. И.А. Добросоцкого", г. Тирасполь, ул. Гвардейская, д. 13  </t>
  </si>
  <si>
    <t>№8 07.06.2019</t>
  </si>
  <si>
    <t>кафе-бар</t>
  </si>
  <si>
    <t xml:space="preserve">Часть здания общежития,состоящая из помещений 1 этажа № 8 ул.Калинина, 64    </t>
  </si>
  <si>
    <t>Приказ от 21.12.2023г.</t>
  </si>
  <si>
    <t xml:space="preserve"> Приказ от 02.04.2024</t>
  </si>
  <si>
    <t xml:space="preserve"> Приказ  от 18.03.2024</t>
  </si>
  <si>
    <t>приказ от 16.01.2023г.</t>
  </si>
  <si>
    <t xml:space="preserve"> 22.10.2023</t>
  </si>
  <si>
    <t xml:space="preserve"> Приказ от 30.06.2023г.</t>
  </si>
  <si>
    <t xml:space="preserve"> Приказ от 11.12.2023г.</t>
  </si>
  <si>
    <t>Приказ от 06.06.2023</t>
  </si>
  <si>
    <t>Приказ от 17.11.2023</t>
  </si>
  <si>
    <t>Приказ от 21.12.2023</t>
  </si>
  <si>
    <t>Приказ № 01-01/269 от 18.09.2023г.</t>
  </si>
  <si>
    <t>аукцион</t>
  </si>
  <si>
    <t>Приказ № 01-01/354от 2023г.</t>
  </si>
  <si>
    <t xml:space="preserve"> Приказ № 01-01/304 от 24.10.2023г.</t>
  </si>
  <si>
    <t>приказ от 20.06.2023г.</t>
  </si>
  <si>
    <t>приказ № 01-01/150 от 13.06.2023г.</t>
  </si>
  <si>
    <t>письмо ГА от 3185/01-01-26 от 19.03.2024г.</t>
  </si>
  <si>
    <t>Помещения №1лит.Р площадью104,9кв.м.,Лит.5 площадью 44,5кв.м.,лит.В2№№1-5 площадью15,9кв.м.,навес лит.V,площадью 22,5кв.м.,общей площадью187,8кв.м.</t>
  </si>
  <si>
    <t xml:space="preserve">приказ №78, 79 от 24.05.2023 г. </t>
  </si>
  <si>
    <t xml:space="preserve"> 01.07.2023</t>
  </si>
  <si>
    <t xml:space="preserve"> открытый аукцион</t>
  </si>
  <si>
    <t xml:space="preserve"> приказ №73 от 24.05.2023 г.</t>
  </si>
  <si>
    <t>приказ №92 от 26.05.2023г.</t>
  </si>
  <si>
    <t xml:space="preserve">  открытый аукционой </t>
  </si>
  <si>
    <t xml:space="preserve"> 02.07.2023</t>
  </si>
  <si>
    <t xml:space="preserve"> приказ №103 от 31.05.2023г.</t>
  </si>
  <si>
    <t>приказ №114 от 02.06.2023г.</t>
  </si>
  <si>
    <t>открытый аукционой</t>
  </si>
  <si>
    <t>приказ №76 от 24.07.2023г.</t>
  </si>
  <si>
    <t xml:space="preserve"> открытый аукционой </t>
  </si>
  <si>
    <t>хранение товара</t>
  </si>
  <si>
    <t>приказ №75 от 24.05.2023г.</t>
  </si>
  <si>
    <t>приказ №115 от 02.06.2023 г.</t>
  </si>
  <si>
    <t>приказ №77 от 24.05.2023г.</t>
  </si>
  <si>
    <t>приказ №94 от 26.05.2023г.</t>
  </si>
  <si>
    <t xml:space="preserve">открытый аукционой </t>
  </si>
  <si>
    <t>приказ №193 от 27.10.2023 г.</t>
  </si>
  <si>
    <t>приказ №20 от 12.01.2024 г.</t>
  </si>
  <si>
    <t>приказ №143 от 29.08.2023 г.</t>
  </si>
  <si>
    <t>Арабаджи М.И.</t>
  </si>
  <si>
    <t>приказ №217 от 19,12,2023г.</t>
  </si>
  <si>
    <t>производство сувенирной продукции</t>
  </si>
  <si>
    <t>Савельева В.Г.</t>
  </si>
  <si>
    <t>Торговый павильон №8,9 , торг. п. № 15</t>
  </si>
  <si>
    <t>Торговый павильон №1,2,26</t>
  </si>
  <si>
    <t>Торговый павильон №5,6,16</t>
  </si>
  <si>
    <t>Юзенко А.С.</t>
  </si>
  <si>
    <t>МУП "ИГЦ г. Тирасполь" ул. Покровская, 101</t>
  </si>
  <si>
    <t>приказ №97 от 17.05.2024 г.</t>
  </si>
  <si>
    <t>Олейнич А.И.</t>
  </si>
  <si>
    <t>Часть здания литер Н, пристройка Н1 (№№59,60)пер. Вокзальный, 1</t>
  </si>
  <si>
    <t>приказ №69 от 25.04.2024 г.</t>
  </si>
  <si>
    <t>приказ № 63 от 17.04.2024 г.</t>
  </si>
  <si>
    <t>Часть здания литер Ф, помещение №1 пер. Вокзальный, 1</t>
  </si>
  <si>
    <t>приказ №54 от 29.03.2024 г.</t>
  </si>
  <si>
    <t>Часть здания литер И, помещение №25 пер. Вокзальный, 1</t>
  </si>
  <si>
    <t>приказ №70 от 25.04.2024г.</t>
  </si>
  <si>
    <t>приказ №67 от 25.04.2024г.</t>
  </si>
  <si>
    <t>открытый аукцион</t>
  </si>
  <si>
    <t>Часть здания литер Л, помещения №1,2 пер. Вокзальный, 1</t>
  </si>
  <si>
    <t>30.004.2029</t>
  </si>
  <si>
    <t>приказ №107 от 27.05.2024г.</t>
  </si>
  <si>
    <t>Часть здания литер Н,  помещения №№ 1-5,9,23,33,34,46 пер. Вокзальный, 1</t>
  </si>
  <si>
    <t>приказ №85 от 26.05.2023г., приказ №80 от 30.04.2024г.</t>
  </si>
  <si>
    <t xml:space="preserve"> 31.05.2028   </t>
  </si>
  <si>
    <t xml:space="preserve"> приказ №90 от 26.05.2023г., приказ №79 от 26.05.2023г.</t>
  </si>
  <si>
    <t>приказ №68 от 25.04.2024г.</t>
  </si>
  <si>
    <t>Часть здания литер Н,  помещение № 31,53 пер. Вокзальный, 1</t>
  </si>
  <si>
    <t>приказ №108 от 27.05.2024г.</t>
  </si>
  <si>
    <t>Часть здания литер Н, помещения №№21,22,32,54, часть здания литер П, помещение №1, пер. Вокзальный, 1</t>
  </si>
  <si>
    <t>31.04.2029</t>
  </si>
  <si>
    <t>ПК "Садово-огородническое товарищество  "Сад ветеранов"</t>
  </si>
  <si>
    <t>реш. ГА №2974/01-01-26  от 04.04.24г.  Приказ № 01-01/95 от 17.04.2024</t>
  </si>
  <si>
    <t>Захарова В.Ф.</t>
  </si>
  <si>
    <t>письмо ГА № 5482/01-01-26  от18.04.2024, Приказ № 01-01/101 от23.04.2024</t>
  </si>
  <si>
    <t xml:space="preserve">Части здания , состоящая  из помещения технического этажа № 30   ул. 1 Мая, д.38 </t>
  </si>
  <si>
    <t>Юрдик И.В.</t>
  </si>
  <si>
    <t>письмо ГА№ 7828/01-01-26  от 04.06.2024 г, Приказ № 01-01/148 от 11.06.2024</t>
  </si>
  <si>
    <t xml:space="preserve">Части здания , состоящая  из помещения подвала № 5   ул.Котовского, д.36 </t>
  </si>
  <si>
    <t>письмо ГА№ 2955/01-01-26  от 04.03.2024 г</t>
  </si>
  <si>
    <t>Хромакова В.А.</t>
  </si>
  <si>
    <t>№17 от 31.12.2019</t>
  </si>
  <si>
    <t>Егоричев Д.С.</t>
  </si>
  <si>
    <t>№27 от 15.03.2024</t>
  </si>
  <si>
    <t>Кузменко Д.А.</t>
  </si>
  <si>
    <t>Торговый павильон №11</t>
  </si>
  <si>
    <t>ООО "Арония"</t>
  </si>
  <si>
    <t>дог. № 43 от 30.08.2024г.</t>
  </si>
  <si>
    <t>дог. № 42 от 30.08.2024г.</t>
  </si>
  <si>
    <t>дог. № 28 от 18.06.2024г.</t>
  </si>
  <si>
    <t>дог. № 45 от 26.09.2024г.</t>
  </si>
  <si>
    <t>Часть гаража лит. 10, состоящая из помещений №№ 6,7</t>
  </si>
  <si>
    <t xml:space="preserve">вспомог. Пом. </t>
  </si>
  <si>
    <t xml:space="preserve"> 01.07.2025</t>
  </si>
  <si>
    <t>СЗАО "Интерднестрком"</t>
  </si>
  <si>
    <t>ОАО "Тираспольский молочный комбинат"</t>
  </si>
  <si>
    <t>Палата адвокатов ПМР</t>
  </si>
  <si>
    <t>Стеля Р.П.</t>
  </si>
  <si>
    <t>письмо ГА№ 11306/01-01-26  от 12.08.2024 г, Приказ № 01-01/217 от 15.08.2024</t>
  </si>
  <si>
    <t>Часть здания лит.А, помещ. подввала №№ 23, 24, ул.К. Либкнехта, 82</t>
  </si>
  <si>
    <t>Полукеева Л.</t>
  </si>
  <si>
    <t>дог №27 Торговый павильон № 4, Екатерининский парк</t>
  </si>
  <si>
    <t>Часть здания литер З, помещения № 8, 10, 20, 21, 24, пер. Вокзальный, 1</t>
  </si>
  <si>
    <t>приказ №96 от 17.05.2024г.</t>
  </si>
  <si>
    <t>приказ №135 от 21.06.2024г.</t>
  </si>
  <si>
    <t>Часть здания литер Н, помещение № 38,  пер. Вокзальный, 1</t>
  </si>
  <si>
    <r>
      <t>сумма задолж-ти перед местным бюджетом г. Тирасполь</t>
    </r>
    <r>
      <rPr>
        <vertAlign val="superscript"/>
        <sz val="8"/>
        <rFont val="Times New Roman"/>
        <family val="1"/>
        <charset val="204"/>
      </rPr>
      <t xml:space="preserve"> 1)</t>
    </r>
    <r>
      <rPr>
        <sz val="8"/>
        <rFont val="Times New Roman"/>
        <family val="1"/>
        <charset val="204"/>
      </rPr>
      <t xml:space="preserve"> (гр.14+гр.19-гр.22)</t>
    </r>
  </si>
  <si>
    <r>
      <t xml:space="preserve">сумма задолж-ти перед организацией, являющейся арендодателем  </t>
    </r>
    <r>
      <rPr>
        <vertAlign val="superscript"/>
        <sz val="8"/>
        <rFont val="Times New Roman"/>
        <family val="1"/>
        <charset val="204"/>
      </rPr>
      <t>2)</t>
    </r>
    <r>
      <rPr>
        <sz val="8"/>
        <rFont val="Times New Roman"/>
        <family val="1"/>
        <charset val="204"/>
      </rPr>
      <t xml:space="preserve"> (гр.15+гр.20-гр.23+гр.22)</t>
    </r>
  </si>
  <si>
    <t>Юридическая консультация №1 г. Тирасполь</t>
  </si>
  <si>
    <t>Приказ № 01-01/299 от 11.11.2024</t>
  </si>
  <si>
    <t>Часть здания лит.А, состоящ. из помещ. 1-го этажа № 10 (7/8), 2-го этажа №№ 1а,2,3,4,5,5а,6, 7,14,15,16, 2-го эт. №№8,9 (7/8) ул. 25 Октября, 78</t>
  </si>
  <si>
    <t>ООО "Бэль"</t>
  </si>
  <si>
    <t>Приказ № 01-01/308 от 11.11.2024</t>
  </si>
  <si>
    <t>Часть здания лит.А, состоящ. из п/подвала № 7, ул. К. Либкнехта, 94</t>
  </si>
  <si>
    <t>ООО "Спецэлектро"</t>
  </si>
  <si>
    <t>Часть здания лит.А, состоящ. из помещ. 1-го этажа №№ 3,4,5, 2-го этажа №№ 1,2,4,5,6, 7,8,9,10, гараж лит. Е № 2,3,4,5, гараж лит. Г №№1,3 ул. Горького,6</t>
  </si>
  <si>
    <t>служебное помещение, мастерская и склад</t>
  </si>
  <si>
    <t>Приказ № 01-01/303 от 14.11.2024</t>
  </si>
  <si>
    <t>Мацкул Л.В.</t>
  </si>
  <si>
    <t>Часть здания лит.А, помещ. подвала № 21, ул. Мира,7</t>
  </si>
  <si>
    <t>Приказ № 01-01/312 от 25.11.2024</t>
  </si>
  <si>
    <t>Воронина Л.И.</t>
  </si>
  <si>
    <t>Торговый павильон № 11,12, Екатерининский парк</t>
  </si>
  <si>
    <t>Часть здания литер И, помещение №10, 23, пер. Вокзальный, 1</t>
  </si>
  <si>
    <t>приказ №265 от 27.11.2024 г.</t>
  </si>
  <si>
    <t>Часть здания литер А, помещение №2 (часть), часть здания литер Б, помещение №1,2,3 ул. Шевченко, 100 а</t>
  </si>
  <si>
    <t>производство непродов. тов.</t>
  </si>
  <si>
    <t>за март</t>
  </si>
  <si>
    <t>Труханов В.В.</t>
  </si>
  <si>
    <t>приказ № 28 от 10.02.2025 г.</t>
  </si>
  <si>
    <t>Часть здания литер М, помещение № 2 пер. Вокзальный, 1</t>
  </si>
  <si>
    <t>хранение продовольственных товаров</t>
  </si>
  <si>
    <t>приказ № 29 от 10.02.2025 г.</t>
  </si>
  <si>
    <t>Часть здания литер О, помещения №1,3 пер. Вокзальный, 1</t>
  </si>
  <si>
    <t>Часть здания литер Н, помещение №№ 18,19,57,47,49,50,55, 56,57,58,61,62; часть здания литер И, помещения №№3,4,5,11,36-38,  пер. Вокзальный, 1</t>
  </si>
  <si>
    <t>Часть здания литер Н, помещение №17, пер. Вокзальный, 1</t>
  </si>
  <si>
    <t>Часть здания литер Б, помещение № 1, пер. Вокзальный, 1</t>
  </si>
  <si>
    <t>Приказ                                     от 29.10.2024</t>
  </si>
  <si>
    <t xml:space="preserve"> 25.11.2024</t>
  </si>
  <si>
    <t xml:space="preserve"> 24.10.2025</t>
  </si>
  <si>
    <t>приказ от 29.10.2024</t>
  </si>
  <si>
    <t xml:space="preserve"> 16.11.2024</t>
  </si>
  <si>
    <t xml:space="preserve"> 15.10.2025</t>
  </si>
  <si>
    <t xml:space="preserve"> Приказ  от 20.06.2024</t>
  </si>
  <si>
    <t xml:space="preserve">приказ от 14.11.2024г. </t>
  </si>
  <si>
    <t xml:space="preserve">Часть здания  состоящая из помещений 1-го этажа №№ 10 (1/8), 2-го этажа №№10-13 , 2-го этажа №№ 8,9 (1/8), ул. 25 Октября, д. 78                                          помещение 2-го этажа             № 4 площадью 17,9 кв. м, ул. 25 Октяря 80 </t>
  </si>
  <si>
    <t>Приказ от 16.10.2024г.</t>
  </si>
  <si>
    <t xml:space="preserve"> 31.07.2025</t>
  </si>
  <si>
    <t>Часть здания лит. А, состоящая из помещений 1-го этажа №№1,2,6,7 8, 9,10; лит. Б, состоящая из помещений  №№2-5, гараж лит. В №1; гараж лит. В* № 2, гараж лит. Д № 3-7, гараж лит. Е № 1, ул. Горького, д. 6</t>
  </si>
  <si>
    <t>Приказ от 18.07.2024г.</t>
  </si>
  <si>
    <t xml:space="preserve"> 01.06.2024</t>
  </si>
  <si>
    <t xml:space="preserve">Часть здания, состоящая  из помещения подвала № 35, ул. Краснодонская, д.36 по графику: четверг с 14.00 до 17.00, суббота с 9.00 до 12.00 </t>
  </si>
  <si>
    <t>№ 2 от 11.11.2022</t>
  </si>
  <si>
    <t>№ 4 от 09.01.2025</t>
  </si>
  <si>
    <t>№15 от 27.06.2019</t>
  </si>
  <si>
    <t>№14/25 от 10.02.2025</t>
  </si>
  <si>
    <t>№24 от 01.09.2022</t>
  </si>
  <si>
    <t>Прокопишина О.В.</t>
  </si>
  <si>
    <t>№32 от 19.12.2024</t>
  </si>
  <si>
    <t>№33 от 25.12.2024</t>
  </si>
  <si>
    <t>Вершутин А.И.</t>
  </si>
  <si>
    <t>Торговый павильон, Екатерининский парк(дог №66)  тороговый павильон №17,26</t>
  </si>
  <si>
    <t>МУП Исторический военно-мемориальный комплекс "бендерская крепость"</t>
  </si>
  <si>
    <t>№44/25 от 14.05.2025</t>
  </si>
  <si>
    <t>ООО "Авто-РЭД"</t>
  </si>
  <si>
    <t>№45/25 от 20.05.2025</t>
  </si>
  <si>
    <t>ЗАО "Тирстроймеханизация"</t>
  </si>
  <si>
    <t>№40/25 от 05.05.2025</t>
  </si>
  <si>
    <t>Петиш О.А.</t>
  </si>
  <si>
    <t>№28 от 26.04.2024</t>
  </si>
  <si>
    <t>Саркисян И.С.</t>
  </si>
  <si>
    <t>№31от 10.09.2024</t>
  </si>
  <si>
    <t>Компаненко Е.Е.</t>
  </si>
  <si>
    <t>№35от 30.05.2025</t>
  </si>
  <si>
    <t>Зоркова Н.В.</t>
  </si>
  <si>
    <t>№29от 29.04.2024</t>
  </si>
  <si>
    <t>Коршунова Т.Б.</t>
  </si>
  <si>
    <t>№34от 23.05.2025</t>
  </si>
  <si>
    <t xml:space="preserve">                  07.10.2024</t>
  </si>
  <si>
    <t xml:space="preserve">            28.06.2029</t>
  </si>
  <si>
    <t>дог. № 16 от 26.05.2025г.</t>
  </si>
  <si>
    <t>Часть здания административно-спортивного корпуса литер А, состоящая из помещ. №№ 20 ул. Мира, 21</t>
  </si>
  <si>
    <t xml:space="preserve"> 30.04.2026</t>
  </si>
  <si>
    <t xml:space="preserve">Ляпунов Ф.П. </t>
  </si>
  <si>
    <t>Приказ № 01-01/148 от 16.06.2025</t>
  </si>
  <si>
    <t>Часть здания лит.А, помещ. подвала № 63а,64а, ул. Краснодонская, 50</t>
  </si>
  <si>
    <t xml:space="preserve">         07.10.2024</t>
  </si>
  <si>
    <t xml:space="preserve">     28.06.2029</t>
  </si>
  <si>
    <t xml:space="preserve">                               12.08.2024</t>
  </si>
  <si>
    <t xml:space="preserve">       11.07.2029</t>
  </si>
  <si>
    <t xml:space="preserve">              06.09.2024</t>
  </si>
  <si>
    <t xml:space="preserve">МУП "ИГЦ г. Тирасполь" ул. Покровская (ул. 25 Октября), 101                                                                                                </t>
  </si>
  <si>
    <t>Забутырин А.В.</t>
  </si>
  <si>
    <t>приказ №70 от 09.04.2025 г.</t>
  </si>
  <si>
    <t>Часть здания литер Е, помещение № 4, пер. Вокзальный, 1</t>
  </si>
  <si>
    <t>приказ №51 от 17.03.2025 г.</t>
  </si>
  <si>
    <t>Часть здания литер Н, помещение № 21,22,32,54, Часть здания литер И, пом. №13, пер. Вокзальный, 1</t>
  </si>
  <si>
    <t>Часть здания литер Н, пристройка Н1 помещ. №59,60, пер. Вокзальный, 1</t>
  </si>
  <si>
    <t>Осадчий А.М.</t>
  </si>
  <si>
    <t>приказ №89 от 08.05.2025 г.</t>
  </si>
  <si>
    <t>30.04.2025   31.03.2026</t>
  </si>
  <si>
    <t>МУП "ТТУ"</t>
  </si>
  <si>
    <t>№85/25 от 19.09.2025</t>
  </si>
  <si>
    <t>Сидорук М.Ю.</t>
  </si>
  <si>
    <t>№36 от 08.08.2025</t>
  </si>
  <si>
    <t>Лознян А.В.</t>
  </si>
  <si>
    <t>№37 от 29.08.2025</t>
  </si>
  <si>
    <t>Ходзинская И.В.</t>
  </si>
  <si>
    <t>30.06.2025 31.01.2026</t>
  </si>
  <si>
    <t xml:space="preserve"> 31.08.2024 </t>
  </si>
  <si>
    <t>21.03.2025 31.01.2026</t>
  </si>
  <si>
    <t>Часть здания литер З, помещение №4,  пер. Вокзальный, 1</t>
  </si>
  <si>
    <t>Аврамогло В.С.</t>
  </si>
  <si>
    <t>Приказ № 01-01/229 от 01.09.2025</t>
  </si>
  <si>
    <t>Часть здания лит.А, помещ. подвала № 7, ул. К. Либкнехта, 159В</t>
  </si>
  <si>
    <t>деятельность в сфере культуры и спорта</t>
  </si>
  <si>
    <t>19.10.2024 19.09.2025</t>
  </si>
  <si>
    <t>18.09.2025   18.08.2026</t>
  </si>
  <si>
    <t xml:space="preserve"> 25.04.2024   25.03.2025</t>
  </si>
  <si>
    <t>24.03.2025   24.02.2026</t>
  </si>
  <si>
    <t xml:space="preserve"> 25.05.2024    25.04.2025</t>
  </si>
  <si>
    <t>24.04.2025   24.03.2026</t>
  </si>
  <si>
    <t>14.08.2025   14.07.2026</t>
  </si>
  <si>
    <t xml:space="preserve">15.09.2024   15.08.2025 </t>
  </si>
  <si>
    <t>01.05.2024      01.04.2025</t>
  </si>
  <si>
    <t>31.03.2025    28.02.2026</t>
  </si>
  <si>
    <t>01.06.2025   01.05.2026</t>
  </si>
  <si>
    <t>02.07.2024   02.06.2025</t>
  </si>
  <si>
    <t>19.10.2024   19.09.2025</t>
  </si>
  <si>
    <t>Борденюк Е.А.</t>
  </si>
  <si>
    <t>Реш. ГА № 2598 от 09.10.2020</t>
  </si>
  <si>
    <t>Часть здания общежития, помещ. подвала № 1-4, ул.Мира, 15</t>
  </si>
  <si>
    <t>офис</t>
  </si>
  <si>
    <t xml:space="preserve">                              01.08.2025</t>
  </si>
  <si>
    <t xml:space="preserve">       30.07.2026</t>
  </si>
  <si>
    <t xml:space="preserve">                              15.09.2025</t>
  </si>
  <si>
    <t xml:space="preserve">       14.08.2030</t>
  </si>
  <si>
    <t xml:space="preserve"> от       01.08.2025г.</t>
  </si>
  <si>
    <t xml:space="preserve">      15.09.2025</t>
  </si>
  <si>
    <t>Биндасов С.С.</t>
  </si>
  <si>
    <t>Жуков Д.В.</t>
  </si>
  <si>
    <t>приказ №199 от 13.10.2025 г.</t>
  </si>
  <si>
    <t>Часть здания литер И, помещение № 24, пер. Вокзальный, 1</t>
  </si>
  <si>
    <t>приказ №221 от 06.11.2025 г.</t>
  </si>
  <si>
    <t>Часть здания литер З, помещение № 26-28, пер. Вокзальный, 1</t>
  </si>
  <si>
    <t>Информация о результатах сдачи в аренду движимого и недвижжимого имущества муниципальной собственности переданного в хозяйственное ведение муниципальным унитарным предприятиям за 2025 год</t>
  </si>
  <si>
    <t>01.07.2024     01.06.2025</t>
  </si>
  <si>
    <t>31.05.2025       30.04.2026</t>
  </si>
  <si>
    <t>31.10.2024 01.10.2025</t>
  </si>
  <si>
    <t>30.09.2025   31.08.2026</t>
  </si>
  <si>
    <t xml:space="preserve">      22.04.2025</t>
  </si>
  <si>
    <t>02.10.2024                02.09.2025</t>
  </si>
  <si>
    <t>01.09.2025               01.08.2026</t>
  </si>
  <si>
    <t>05.03.2024         05.02.2025</t>
  </si>
  <si>
    <t>04.02.2025         04.01.2026</t>
  </si>
  <si>
    <t>оплата долга</t>
  </si>
  <si>
    <t>01.09.2024            01.08.2025</t>
  </si>
  <si>
    <t>31.07.2025            30.06.2026</t>
  </si>
  <si>
    <t>Гончарук В.В.</t>
  </si>
  <si>
    <t>письмо ГА № 14833/01-01-26  от 29.10.2025 года, Приказ № 01-01/315 от 13.11.2025</t>
  </si>
  <si>
    <t>Часть здания, помещение подвала №27,                             ул.Федько 18а</t>
  </si>
  <si>
    <t>Оводюк В.В.</t>
  </si>
  <si>
    <t>письмо ГА№ 14834/01-01-26 от 29.10.2025 г, Приказ № 01-01/314 от 13.11.2025</t>
  </si>
  <si>
    <t>Часть здания, помещение подвала №9а,                             ул.Федько 18а</t>
  </si>
  <si>
    <t>Маврадин М.И.</t>
  </si>
  <si>
    <t>письмо ГА №13074/ 01-01-26 от 24.09.2025 г. Приказ №01-01/270 от 01.10.2025</t>
  </si>
  <si>
    <t>Часть здания, состоящая из помещения подвала №28а; ул. Каховская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</si>
</sst>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0"/>
      <name val="Arial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b/>
      <sz val="14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7"/>
      <name val="Times New Roman"/>
      <family val="1"/>
      <charset val="204"/>
    </font>
    <font>
      <sz val="12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Times New Roman"/>
      <family val="1"/>
      <charset val="204"/>
    </font>
    <font>
      <b/>
      <i/>
      <sz val="14"/>
      <name val="Times New Roman"/>
      <family val="1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sz val="11"/>
      <name val="Arial"/>
      <family val="2"/>
      <charset val="204"/>
    </font>
    <font>
      <sz val="9"/>
      <name val="Times New Roman"/>
      <family val="1"/>
      <charset val="204"/>
    </font>
    <font>
      <vertAlign val="superscript"/>
      <sz val="8"/>
      <name val="Times New Roman"/>
      <family val="1"/>
      <charset val="204"/>
    </font>
    <font>
      <b/>
      <sz val="7"/>
      <name val="Times New Roman"/>
      <family val="1"/>
      <charset val="204"/>
    </font>
    <font>
      <sz val="6"/>
      <name val="Times New Roman"/>
      <family val="1"/>
      <charset val="204"/>
    </font>
    <font>
      <sz val="7.5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4" fillId="0" borderId="0"/>
  </cellStyleXfs>
  <cellXfs count="277">
    <xf numFmtId="0" fontId="0" fillId="0" borderId="0" xfId="0"/>
    <xf numFmtId="2" fontId="0" fillId="0" borderId="0" xfId="0" applyNumberFormat="1"/>
    <xf numFmtId="0" fontId="1" fillId="0" borderId="0" xfId="0" applyFont="1"/>
    <xf numFmtId="4" fontId="1" fillId="2" borderId="1" xfId="0" applyNumberFormat="1" applyFont="1" applyFill="1" applyBorder="1" applyAlignment="1">
      <alignment horizontal="center" vertical="center"/>
    </xf>
    <xf numFmtId="0" fontId="5" fillId="0" borderId="0" xfId="0" applyFont="1"/>
    <xf numFmtId="0" fontId="10" fillId="0" borderId="2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" fontId="6" fillId="2" borderId="1" xfId="0" applyNumberFormat="1" applyFont="1" applyFill="1" applyBorder="1" applyAlignment="1">
      <alignment horizontal="center" vertical="center"/>
    </xf>
    <xf numFmtId="4" fontId="5" fillId="2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3" fillId="0" borderId="2" xfId="0" applyFont="1" applyBorder="1" applyAlignment="1">
      <alignment vertical="center" wrapText="1"/>
    </xf>
    <xf numFmtId="0" fontId="13" fillId="0" borderId="0" xfId="0" applyFont="1"/>
    <xf numFmtId="0" fontId="1" fillId="2" borderId="1" xfId="0" applyFont="1" applyFill="1" applyBorder="1" applyAlignment="1">
      <alignment vertical="center" wrapText="1"/>
    </xf>
    <xf numFmtId="0" fontId="14" fillId="0" borderId="0" xfId="0" applyFont="1"/>
    <xf numFmtId="0" fontId="12" fillId="0" borderId="0" xfId="0" applyFont="1"/>
    <xf numFmtId="2" fontId="1" fillId="0" borderId="0" xfId="0" applyNumberFormat="1" applyFont="1" applyAlignment="1">
      <alignment horizontal="right"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1" fontId="1" fillId="2" borderId="3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 wrapText="1"/>
    </xf>
    <xf numFmtId="1" fontId="1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/>
    </xf>
    <xf numFmtId="4" fontId="5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vertical="center"/>
    </xf>
    <xf numFmtId="14" fontId="15" fillId="0" borderId="1" xfId="0" applyNumberFormat="1" applyFont="1" applyFill="1" applyBorder="1" applyAlignment="1">
      <alignment horizontal="center"/>
    </xf>
    <xf numFmtId="14" fontId="15" fillId="0" borderId="5" xfId="0" applyNumberFormat="1" applyFont="1" applyFill="1" applyBorder="1" applyAlignment="1">
      <alignment horizontal="center"/>
    </xf>
    <xf numFmtId="14" fontId="15" fillId="0" borderId="3" xfId="0" applyNumberFormat="1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center" vertical="center" wrapText="1"/>
    </xf>
    <xf numFmtId="14" fontId="8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 wrapText="1"/>
    </xf>
    <xf numFmtId="4" fontId="17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" fillId="0" borderId="1" xfId="0" applyFont="1" applyFill="1" applyBorder="1"/>
    <xf numFmtId="4" fontId="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1" fillId="0" borderId="1" xfId="0" applyFont="1" applyFill="1" applyBorder="1"/>
    <xf numFmtId="0" fontId="1" fillId="2" borderId="1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 wrapText="1"/>
    </xf>
    <xf numFmtId="0" fontId="1" fillId="0" borderId="1" xfId="1" applyFont="1" applyFill="1" applyBorder="1" applyAlignment="1">
      <alignment vertical="center"/>
    </xf>
    <xf numFmtId="0" fontId="12" fillId="0" borderId="0" xfId="0" applyFont="1" applyFill="1"/>
    <xf numFmtId="2" fontId="12" fillId="0" borderId="0" xfId="0" applyNumberFormat="1" applyFont="1" applyFill="1"/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4" fontId="8" fillId="0" borderId="1" xfId="0" applyNumberFormat="1" applyFont="1" applyFill="1" applyBorder="1" applyAlignment="1">
      <alignment vertical="center" wrapText="1"/>
    </xf>
    <xf numFmtId="2" fontId="8" fillId="0" borderId="1" xfId="0" applyNumberFormat="1" applyFont="1" applyFill="1" applyBorder="1" applyAlignment="1">
      <alignment horizontal="center" vertical="center" wrapText="1"/>
    </xf>
    <xf numFmtId="2" fontId="8" fillId="0" borderId="1" xfId="0" applyNumberFormat="1" applyFont="1" applyFill="1" applyBorder="1" applyAlignment="1">
      <alignment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 vertical="center" wrapText="1"/>
    </xf>
    <xf numFmtId="14" fontId="10" fillId="0" borderId="1" xfId="0" applyNumberFormat="1" applyFont="1" applyFill="1" applyBorder="1" applyAlignment="1">
      <alignment horizontal="center" vertical="center" wrapText="1"/>
    </xf>
    <xf numFmtId="4" fontId="8" fillId="0" borderId="1" xfId="0" applyNumberFormat="1" applyFont="1" applyFill="1" applyBorder="1" applyAlignment="1">
      <alignment horizontal="center"/>
    </xf>
    <xf numFmtId="4" fontId="10" fillId="0" borderId="1" xfId="0" applyNumberFormat="1" applyFont="1" applyFill="1" applyBorder="1" applyAlignment="1">
      <alignment horizontal="center"/>
    </xf>
    <xf numFmtId="0" fontId="0" fillId="0" borderId="0" xfId="0" applyFill="1"/>
    <xf numFmtId="4" fontId="6" fillId="3" borderId="6" xfId="0" applyNumberFormat="1" applyFont="1" applyFill="1" applyBorder="1" applyAlignment="1">
      <alignment horizontal="center" vertical="center"/>
    </xf>
    <xf numFmtId="4" fontId="6" fillId="3" borderId="7" xfId="0" applyNumberFormat="1" applyFont="1" applyFill="1" applyBorder="1" applyAlignment="1">
      <alignment horizontal="center" vertical="center"/>
    </xf>
    <xf numFmtId="4" fontId="6" fillId="3" borderId="8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4" fontId="20" fillId="0" borderId="3" xfId="0" applyNumberFormat="1" applyFont="1" applyFill="1" applyBorder="1" applyAlignment="1">
      <alignment horizontal="center" vertical="center" wrapText="1"/>
    </xf>
    <xf numFmtId="164" fontId="1" fillId="0" borderId="3" xfId="0" applyNumberFormat="1" applyFont="1" applyFill="1" applyBorder="1" applyAlignment="1">
      <alignment horizontal="center" vertical="center"/>
    </xf>
    <xf numFmtId="164" fontId="1" fillId="0" borderId="4" xfId="0" applyNumberFormat="1" applyFont="1" applyFill="1" applyBorder="1" applyAlignment="1">
      <alignment horizontal="center" vertical="center"/>
    </xf>
    <xf numFmtId="164" fontId="1" fillId="0" borderId="5" xfId="0" applyNumberFormat="1" applyFont="1" applyFill="1" applyBorder="1" applyAlignment="1">
      <alignment horizontal="center" vertical="center"/>
    </xf>
    <xf numFmtId="14" fontId="20" fillId="0" borderId="3" xfId="0" applyNumberFormat="1" applyFont="1" applyFill="1" applyBorder="1" applyAlignment="1">
      <alignment horizontal="center" vertical="center" wrapText="1"/>
    </xf>
    <xf numFmtId="2" fontId="7" fillId="2" borderId="3" xfId="0" applyNumberFormat="1" applyFont="1" applyFill="1" applyBorder="1" applyAlignment="1">
      <alignment horizontal="center" vertical="center" wrapText="1"/>
    </xf>
    <xf numFmtId="2" fontId="7" fillId="2" borderId="4" xfId="0" applyNumberFormat="1" applyFont="1" applyFill="1" applyBorder="1" applyAlignment="1">
      <alignment horizontal="center" vertical="center" wrapText="1"/>
    </xf>
    <xf numFmtId="2" fontId="7" fillId="2" borderId="5" xfId="0" applyNumberFormat="1" applyFont="1" applyFill="1" applyBorder="1" applyAlignment="1">
      <alignment horizontal="center" vertical="center" wrapText="1"/>
    </xf>
    <xf numFmtId="14" fontId="20" fillId="0" borderId="4" xfId="0" applyNumberFormat="1" applyFont="1" applyFill="1" applyBorder="1" applyAlignment="1">
      <alignment horizontal="center" vertical="center" wrapText="1"/>
    </xf>
    <xf numFmtId="14" fontId="20" fillId="0" borderId="5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 wrapText="1"/>
    </xf>
    <xf numFmtId="2" fontId="1" fillId="0" borderId="4" xfId="0" applyNumberFormat="1" applyFont="1" applyFill="1" applyBorder="1" applyAlignment="1">
      <alignment horizontal="center" vertical="center" wrapText="1"/>
    </xf>
    <xf numFmtId="2" fontId="1" fillId="0" borderId="5" xfId="0" applyNumberFormat="1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 vertical="center"/>
    </xf>
    <xf numFmtId="2" fontId="1" fillId="0" borderId="4" xfId="0" applyNumberFormat="1" applyFont="1" applyFill="1" applyBorder="1" applyAlignment="1">
      <alignment horizontal="center" vertical="center"/>
    </xf>
    <xf numFmtId="2" fontId="1" fillId="0" borderId="5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" fontId="6" fillId="3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2" fontId="1" fillId="0" borderId="1" xfId="0" applyNumberFormat="1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  <xf numFmtId="4" fontId="6" fillId="3" borderId="1" xfId="0" applyNumberFormat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" vertical="center" wrapText="1"/>
    </xf>
    <xf numFmtId="14" fontId="1" fillId="0" borderId="3" xfId="0" applyNumberFormat="1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14" fontId="15" fillId="0" borderId="3" xfId="0" applyNumberFormat="1" applyFont="1" applyFill="1" applyBorder="1" applyAlignment="1">
      <alignment horizontal="center" vertical="center" wrapText="1"/>
    </xf>
    <xf numFmtId="14" fontId="15" fillId="0" borderId="4" xfId="0" applyNumberFormat="1" applyFont="1" applyFill="1" applyBorder="1" applyAlignment="1">
      <alignment horizontal="center" vertical="center" wrapText="1"/>
    </xf>
    <xf numFmtId="14" fontId="15" fillId="0" borderId="5" xfId="0" applyNumberFormat="1" applyFont="1" applyFill="1" applyBorder="1" applyAlignment="1">
      <alignment horizontal="center" vertical="center" wrapText="1"/>
    </xf>
    <xf numFmtId="2" fontId="1" fillId="2" borderId="3" xfId="0" applyNumberFormat="1" applyFont="1" applyFill="1" applyBorder="1" applyAlignment="1">
      <alignment horizontal="center" vertical="center" wrapText="1"/>
    </xf>
    <xf numFmtId="2" fontId="1" fillId="2" borderId="4" xfId="0" applyNumberFormat="1" applyFont="1" applyFill="1" applyBorder="1" applyAlignment="1">
      <alignment horizontal="center" vertical="center" wrapText="1"/>
    </xf>
    <xf numFmtId="2" fontId="1" fillId="2" borderId="5" xfId="0" applyNumberFormat="1" applyFont="1" applyFill="1" applyBorder="1" applyAlignment="1">
      <alignment horizontal="center" vertical="center" wrapText="1"/>
    </xf>
    <xf numFmtId="4" fontId="6" fillId="3" borderId="6" xfId="0" applyNumberFormat="1" applyFont="1" applyFill="1" applyBorder="1" applyAlignment="1">
      <alignment horizontal="center"/>
    </xf>
    <xf numFmtId="4" fontId="6" fillId="3" borderId="7" xfId="0" applyNumberFormat="1" applyFont="1" applyFill="1" applyBorder="1" applyAlignment="1">
      <alignment horizontal="center"/>
    </xf>
    <xf numFmtId="4" fontId="6" fillId="3" borderId="8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 wrapText="1"/>
    </xf>
    <xf numFmtId="2" fontId="15" fillId="0" borderId="1" xfId="0" applyNumberFormat="1" applyFont="1" applyFill="1" applyBorder="1" applyAlignment="1">
      <alignment horizontal="center"/>
    </xf>
    <xf numFmtId="0" fontId="15" fillId="0" borderId="1" xfId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2" fontId="5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14" fontId="1" fillId="0" borderId="1" xfId="1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3" xfId="1" applyFont="1" applyFill="1" applyBorder="1" applyAlignment="1">
      <alignment horizontal="center" vertical="center" wrapText="1"/>
    </xf>
    <xf numFmtId="0" fontId="1" fillId="0" borderId="4" xfId="1" applyFont="1" applyFill="1" applyBorder="1" applyAlignment="1">
      <alignment horizontal="center" vertical="center" wrapText="1"/>
    </xf>
    <xf numFmtId="0" fontId="1" fillId="0" borderId="5" xfId="1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horizontal="center" vertical="center"/>
    </xf>
    <xf numFmtId="14" fontId="1" fillId="0" borderId="4" xfId="1" applyNumberFormat="1" applyFont="1" applyFill="1" applyBorder="1" applyAlignment="1">
      <alignment horizontal="center" vertical="center"/>
    </xf>
    <xf numFmtId="14" fontId="1" fillId="0" borderId="5" xfId="1" applyNumberFormat="1" applyFont="1" applyFill="1" applyBorder="1" applyAlignment="1">
      <alignment horizontal="center" vertical="center"/>
    </xf>
    <xf numFmtId="14" fontId="15" fillId="0" borderId="3" xfId="1" applyNumberFormat="1" applyFont="1" applyFill="1" applyBorder="1" applyAlignment="1">
      <alignment horizontal="center" vertical="center"/>
    </xf>
    <xf numFmtId="14" fontId="15" fillId="0" borderId="4" xfId="1" applyNumberFormat="1" applyFont="1" applyFill="1" applyBorder="1" applyAlignment="1">
      <alignment horizontal="center" vertical="center"/>
    </xf>
    <xf numFmtId="14" fontId="15" fillId="0" borderId="5" xfId="1" applyNumberFormat="1" applyFont="1" applyFill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15" fillId="0" borderId="3" xfId="0" applyNumberFormat="1" applyFon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2" fontId="15" fillId="0" borderId="5" xfId="0" applyNumberFormat="1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14" fontId="1" fillId="0" borderId="4" xfId="0" applyNumberFormat="1" applyFont="1" applyFill="1" applyBorder="1" applyAlignment="1">
      <alignment horizontal="center" vertical="center" wrapText="1"/>
    </xf>
    <xf numFmtId="14" fontId="1" fillId="0" borderId="5" xfId="0" applyNumberFormat="1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14" fontId="21" fillId="0" borderId="1" xfId="1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horizontal="center" vertical="center" wrapText="1"/>
    </xf>
    <xf numFmtId="14" fontId="1" fillId="0" borderId="4" xfId="1" applyNumberFormat="1" applyFont="1" applyFill="1" applyBorder="1" applyAlignment="1">
      <alignment horizontal="center" vertical="center" wrapText="1"/>
    </xf>
    <xf numFmtId="14" fontId="1" fillId="0" borderId="5" xfId="1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7" fillId="2" borderId="3" xfId="0" applyFont="1" applyFill="1" applyBorder="1" applyAlignment="1">
      <alignment horizontal="center" wrapText="1"/>
    </xf>
    <xf numFmtId="0" fontId="7" fillId="2" borderId="4" xfId="0" applyFont="1" applyFill="1" applyBorder="1" applyAlignment="1">
      <alignment horizontal="center" wrapText="1"/>
    </xf>
    <xf numFmtId="0" fontId="7" fillId="2" borderId="5" xfId="0" applyFont="1" applyFill="1" applyBorder="1" applyAlignment="1">
      <alignment horizontal="center" wrapText="1"/>
    </xf>
    <xf numFmtId="14" fontId="1" fillId="0" borderId="1" xfId="1" applyNumberFormat="1" applyFont="1" applyFill="1" applyBorder="1" applyAlignment="1">
      <alignment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2" fontId="8" fillId="0" borderId="0" xfId="0" applyNumberFormat="1" applyFont="1" applyBorder="1" applyAlignment="1">
      <alignment horizontal="right"/>
    </xf>
    <xf numFmtId="0" fontId="12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4" fontId="7" fillId="2" borderId="3" xfId="0" applyNumberFormat="1" applyFont="1" applyFill="1" applyBorder="1" applyAlignment="1">
      <alignment horizontal="center" vertical="center" wrapText="1"/>
    </xf>
    <xf numFmtId="4" fontId="1" fillId="2" borderId="4" xfId="0" applyNumberFormat="1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14" fontId="15" fillId="0" borderId="1" xfId="1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1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1" fillId="0" borderId="5" xfId="0" applyFont="1" applyFill="1" applyBorder="1" applyAlignment="1">
      <alignment horizontal="center"/>
    </xf>
    <xf numFmtId="0" fontId="1" fillId="0" borderId="3" xfId="0" applyFont="1" applyFill="1" applyBorder="1" applyAlignment="1"/>
    <xf numFmtId="0" fontId="1" fillId="0" borderId="4" xfId="0" applyFont="1" applyFill="1" applyBorder="1" applyAlignment="1"/>
    <xf numFmtId="0" fontId="1" fillId="0" borderId="5" xfId="0" applyFont="1" applyFill="1" applyBorder="1" applyAlignment="1"/>
    <xf numFmtId="14" fontId="1" fillId="0" borderId="3" xfId="1" applyNumberFormat="1" applyFont="1" applyFill="1" applyBorder="1" applyAlignment="1">
      <alignment vertical="center"/>
    </xf>
    <xf numFmtId="14" fontId="1" fillId="0" borderId="4" xfId="1" applyNumberFormat="1" applyFont="1" applyFill="1" applyBorder="1" applyAlignment="1">
      <alignment vertical="center"/>
    </xf>
    <xf numFmtId="14" fontId="1" fillId="0" borderId="5" xfId="1" applyNumberFormat="1" applyFont="1" applyFill="1" applyBorder="1" applyAlignment="1">
      <alignment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4" fontId="7" fillId="2" borderId="4" xfId="0" applyNumberFormat="1" applyFont="1" applyFill="1" applyBorder="1" applyAlignment="1">
      <alignment horizontal="center" vertical="center" wrapText="1"/>
    </xf>
    <xf numFmtId="4" fontId="7" fillId="2" borderId="5" xfId="0" applyNumberFormat="1" applyFont="1" applyFill="1" applyBorder="1" applyAlignment="1">
      <alignment horizontal="center" vertical="center" wrapText="1"/>
    </xf>
    <xf numFmtId="14" fontId="1" fillId="0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4" fontId="6" fillId="4" borderId="1" xfId="0" applyNumberFormat="1" applyFont="1" applyFill="1" applyBorder="1" applyAlignment="1">
      <alignment horizontal="center" vertical="center"/>
    </xf>
    <xf numFmtId="1" fontId="1" fillId="2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164" fontId="1" fillId="0" borderId="3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/>
    <xf numFmtId="4" fontId="6" fillId="4" borderId="6" xfId="0" applyNumberFormat="1" applyFont="1" applyFill="1" applyBorder="1" applyAlignment="1">
      <alignment horizontal="center" vertical="center"/>
    </xf>
    <xf numFmtId="4" fontId="6" fillId="4" borderId="7" xfId="0" applyNumberFormat="1" applyFont="1" applyFill="1" applyBorder="1" applyAlignment="1">
      <alignment horizontal="center" vertical="center"/>
    </xf>
    <xf numFmtId="4" fontId="6" fillId="4" borderId="8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5" xfId="0" applyFont="1" applyFill="1" applyBorder="1" applyAlignment="1">
      <alignment horizontal="center" vertical="center" wrapText="1"/>
    </xf>
    <xf numFmtId="4" fontId="1" fillId="2" borderId="3" xfId="0" applyNumberFormat="1" applyFont="1" applyFill="1" applyBorder="1" applyAlignment="1">
      <alignment horizontal="center" vertical="center" wrapText="1"/>
    </xf>
    <xf numFmtId="14" fontId="15" fillId="0" borderId="6" xfId="1" applyNumberFormat="1" applyFont="1" applyFill="1" applyBorder="1" applyAlignment="1">
      <alignment horizontal="center" vertical="center" wrapText="1"/>
    </xf>
    <xf numFmtId="2" fontId="15" fillId="0" borderId="3" xfId="0" applyNumberFormat="1" applyFont="1" applyFill="1" applyBorder="1" applyAlignment="1">
      <alignment horizontal="center"/>
    </xf>
    <xf numFmtId="2" fontId="15" fillId="0" borderId="4" xfId="0" applyNumberFormat="1" applyFont="1" applyFill="1" applyBorder="1" applyAlignment="1">
      <alignment horizontal="center"/>
    </xf>
    <xf numFmtId="2" fontId="15" fillId="0" borderId="5" xfId="0" applyNumberFormat="1" applyFont="1" applyFill="1" applyBorder="1" applyAlignment="1">
      <alignment horizontal="center"/>
    </xf>
    <xf numFmtId="0" fontId="15" fillId="0" borderId="16" xfId="0" applyFont="1" applyFill="1" applyBorder="1" applyAlignment="1">
      <alignment horizontal="center" vertical="center" wrapText="1"/>
    </xf>
    <xf numFmtId="14" fontId="1" fillId="0" borderId="3" xfId="1" applyNumberFormat="1" applyFont="1" applyFill="1" applyBorder="1" applyAlignment="1">
      <alignment vertical="center" wrapText="1"/>
    </xf>
    <xf numFmtId="14" fontId="1" fillId="0" borderId="4" xfId="1" applyNumberFormat="1" applyFont="1" applyFill="1" applyBorder="1" applyAlignment="1">
      <alignment vertical="center" wrapText="1"/>
    </xf>
    <xf numFmtId="14" fontId="1" fillId="0" borderId="5" xfId="1" applyNumberFormat="1" applyFont="1" applyFill="1" applyBorder="1" applyAlignment="1">
      <alignment vertical="center" wrapText="1"/>
    </xf>
    <xf numFmtId="0" fontId="15" fillId="0" borderId="3" xfId="1" applyFont="1" applyFill="1" applyBorder="1" applyAlignment="1">
      <alignment horizontal="center" vertical="center" wrapText="1"/>
    </xf>
    <xf numFmtId="0" fontId="15" fillId="0" borderId="4" xfId="1" applyFont="1" applyFill="1" applyBorder="1" applyAlignment="1">
      <alignment horizontal="center" vertical="center" wrapText="1"/>
    </xf>
    <xf numFmtId="0" fontId="15" fillId="0" borderId="5" xfId="1" applyFont="1" applyFill="1" applyBorder="1" applyAlignment="1">
      <alignment horizontal="center" vertical="center" wrapText="1"/>
    </xf>
    <xf numFmtId="2" fontId="1" fillId="0" borderId="3" xfId="0" applyNumberFormat="1" applyFont="1" applyFill="1" applyBorder="1" applyAlignment="1">
      <alignment horizontal="center"/>
    </xf>
    <xf numFmtId="2" fontId="1" fillId="0" borderId="4" xfId="0" applyNumberFormat="1" applyFont="1" applyFill="1" applyBorder="1" applyAlignment="1">
      <alignment horizontal="center"/>
    </xf>
    <xf numFmtId="2" fontId="1" fillId="0" borderId="5" xfId="0" applyNumberFormat="1" applyFont="1" applyFill="1" applyBorder="1" applyAlignment="1">
      <alignment horizontal="center"/>
    </xf>
    <xf numFmtId="2" fontId="20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64"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F3:I7"/>
  <sheetViews>
    <sheetView workbookViewId="0">
      <selection activeCell="I31" sqref="I31"/>
    </sheetView>
  </sheetViews>
  <sheetFormatPr defaultRowHeight="12.75" x14ac:dyDescent="0.2"/>
  <cols>
    <col min="7" max="7" width="9.5703125" bestFit="1" customWidth="1"/>
    <col min="9" max="9" width="9.5703125" bestFit="1" customWidth="1"/>
  </cols>
  <sheetData>
    <row r="3" spans="6:9" x14ac:dyDescent="0.2">
      <c r="F3" s="1"/>
      <c r="G3" s="1"/>
      <c r="I3" s="1"/>
    </row>
    <row r="4" spans="6:9" x14ac:dyDescent="0.2">
      <c r="F4" s="1"/>
    </row>
    <row r="5" spans="6:9" x14ac:dyDescent="0.2">
      <c r="F5" s="1"/>
    </row>
    <row r="6" spans="6:9" x14ac:dyDescent="0.2">
      <c r="F6" s="1"/>
    </row>
    <row r="7" spans="6:9" x14ac:dyDescent="0.2">
      <c r="F7" s="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91"/>
  <sheetViews>
    <sheetView tabSelected="1" showWhiteSpace="0" view="pageBreakPreview" zoomScale="70" zoomScaleNormal="90" zoomScaleSheetLayoutView="70" workbookViewId="0">
      <selection activeCell="G712" sqref="G712:G716"/>
    </sheetView>
  </sheetViews>
  <sheetFormatPr defaultRowHeight="12.75" x14ac:dyDescent="0.2"/>
  <cols>
    <col min="1" max="1" width="3.85546875" customWidth="1"/>
    <col min="2" max="2" width="12.85546875" customWidth="1"/>
    <col min="3" max="3" width="12.42578125" customWidth="1"/>
    <col min="4" max="4" width="9.7109375" customWidth="1"/>
    <col min="5" max="5" width="12.42578125" customWidth="1"/>
    <col min="6" max="6" width="9.85546875" customWidth="1"/>
    <col min="7" max="7" width="15" customWidth="1"/>
    <col min="8" max="8" width="8.42578125" customWidth="1"/>
    <col min="9" max="10" width="9" customWidth="1"/>
    <col min="11" max="11" width="8.85546875" customWidth="1"/>
    <col min="12" max="12" width="9" customWidth="1"/>
    <col min="13" max="13" width="11.85546875" customWidth="1"/>
    <col min="14" max="14" width="11" bestFit="1" customWidth="1"/>
    <col min="15" max="15" width="11.28515625" bestFit="1" customWidth="1"/>
    <col min="16" max="16" width="8.42578125" style="13" customWidth="1"/>
    <col min="17" max="17" width="7.85546875" style="13" bestFit="1" customWidth="1"/>
    <col min="18" max="18" width="7.28515625" hidden="1" customWidth="1"/>
    <col min="19" max="19" width="12.140625" customWidth="1"/>
    <col min="20" max="20" width="11.7109375" customWidth="1"/>
    <col min="21" max="22" width="11.5703125" customWidth="1"/>
    <col min="23" max="23" width="12" customWidth="1"/>
    <col min="24" max="24" width="11.5703125" customWidth="1"/>
    <col min="25" max="25" width="12.7109375" customWidth="1"/>
    <col min="26" max="26" width="10.5703125" customWidth="1"/>
    <col min="27" max="27" width="11.42578125" bestFit="1" customWidth="1"/>
    <col min="28" max="28" width="5.7109375" customWidth="1"/>
    <col min="29" max="29" width="5.42578125" customWidth="1"/>
    <col min="30" max="30" width="12.28515625" style="21" customWidth="1"/>
  </cols>
  <sheetData>
    <row r="1" spans="1:30" ht="15.75" x14ac:dyDescent="0.25">
      <c r="A1" s="215" t="s">
        <v>535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  <c r="L1" s="216"/>
      <c r="M1" s="216"/>
      <c r="N1" s="216"/>
      <c r="O1" s="216"/>
      <c r="P1" s="216"/>
      <c r="Q1" s="216"/>
      <c r="R1" s="216"/>
      <c r="S1" s="216"/>
      <c r="T1" s="216"/>
      <c r="U1" s="216"/>
      <c r="V1" s="216"/>
      <c r="W1" s="216"/>
      <c r="X1" s="216"/>
      <c r="Y1" s="216"/>
      <c r="Z1" s="216"/>
      <c r="AA1" s="216"/>
      <c r="AB1" s="216"/>
      <c r="AC1" s="213" t="s">
        <v>113</v>
      </c>
      <c r="AD1" s="214"/>
    </row>
    <row r="2" spans="1:30" ht="15.75" x14ac:dyDescent="0.2">
      <c r="A2" s="2"/>
      <c r="B2" s="16"/>
      <c r="C2" s="2"/>
      <c r="D2" s="2"/>
      <c r="E2" s="5"/>
      <c r="F2" s="6"/>
      <c r="G2" s="6"/>
      <c r="H2" s="6"/>
      <c r="I2" s="6"/>
      <c r="J2" s="6"/>
      <c r="K2" s="6"/>
      <c r="L2" s="6"/>
      <c r="M2" s="6"/>
      <c r="N2" s="6"/>
      <c r="O2" s="6"/>
      <c r="P2" s="12"/>
      <c r="Q2" s="12"/>
      <c r="R2" s="6"/>
      <c r="S2" s="25"/>
      <c r="T2" s="25"/>
      <c r="U2" s="25"/>
      <c r="V2" s="6"/>
      <c r="W2" s="6"/>
      <c r="X2" s="6"/>
      <c r="Y2" s="6"/>
      <c r="Z2" s="6"/>
      <c r="AA2" s="6"/>
      <c r="AB2" s="6"/>
      <c r="AC2" s="6"/>
      <c r="AD2" s="17" t="s">
        <v>8</v>
      </c>
    </row>
    <row r="3" spans="1:30" ht="30.75" customHeight="1" x14ac:dyDescent="0.2">
      <c r="A3" s="124" t="s">
        <v>118</v>
      </c>
      <c r="B3" s="124" t="s">
        <v>119</v>
      </c>
      <c r="C3" s="124" t="s">
        <v>0</v>
      </c>
      <c r="D3" s="124" t="s">
        <v>120</v>
      </c>
      <c r="E3" s="124" t="s">
        <v>121</v>
      </c>
      <c r="F3" s="124" t="s">
        <v>122</v>
      </c>
      <c r="G3" s="124" t="s">
        <v>123</v>
      </c>
      <c r="H3" s="124" t="s">
        <v>124</v>
      </c>
      <c r="I3" s="124" t="s">
        <v>125</v>
      </c>
      <c r="J3" s="124" t="s">
        <v>126</v>
      </c>
      <c r="K3" s="124" t="s">
        <v>2</v>
      </c>
      <c r="L3" s="124"/>
      <c r="M3" s="124" t="s">
        <v>143</v>
      </c>
      <c r="N3" s="124"/>
      <c r="O3" s="124"/>
      <c r="P3" s="124" t="s">
        <v>57</v>
      </c>
      <c r="Q3" s="124" t="s">
        <v>127</v>
      </c>
      <c r="R3" s="14"/>
      <c r="S3" s="126" t="s">
        <v>128</v>
      </c>
      <c r="T3" s="126"/>
      <c r="U3" s="126"/>
      <c r="V3" s="124" t="s">
        <v>129</v>
      </c>
      <c r="W3" s="124"/>
      <c r="X3" s="124"/>
      <c r="Y3" s="124" t="s">
        <v>130</v>
      </c>
      <c r="Z3" s="124"/>
      <c r="AA3" s="124"/>
      <c r="AB3" s="124" t="s">
        <v>73</v>
      </c>
      <c r="AC3" s="124" t="s">
        <v>75</v>
      </c>
      <c r="AD3" s="124" t="s">
        <v>74</v>
      </c>
    </row>
    <row r="4" spans="1:30" ht="27" customHeight="1" x14ac:dyDescent="0.2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 t="s">
        <v>131</v>
      </c>
      <c r="N4" s="124" t="s">
        <v>132</v>
      </c>
      <c r="O4" s="124"/>
      <c r="P4" s="124"/>
      <c r="Q4" s="124"/>
      <c r="R4" s="42"/>
      <c r="S4" s="126" t="s">
        <v>133</v>
      </c>
      <c r="T4" s="126" t="s">
        <v>132</v>
      </c>
      <c r="U4" s="126"/>
      <c r="V4" s="124" t="s">
        <v>134</v>
      </c>
      <c r="W4" s="124" t="s">
        <v>132</v>
      </c>
      <c r="X4" s="124"/>
      <c r="Y4" s="124" t="s">
        <v>135</v>
      </c>
      <c r="Z4" s="124" t="s">
        <v>132</v>
      </c>
      <c r="AA4" s="124"/>
      <c r="AB4" s="124"/>
      <c r="AC4" s="124"/>
      <c r="AD4" s="124"/>
    </row>
    <row r="5" spans="1:30" ht="99" customHeight="1" x14ac:dyDescent="0.2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41" t="s">
        <v>136</v>
      </c>
      <c r="L5" s="41" t="s">
        <v>1</v>
      </c>
      <c r="M5" s="124"/>
      <c r="N5" s="41" t="s">
        <v>137</v>
      </c>
      <c r="O5" s="41" t="s">
        <v>138</v>
      </c>
      <c r="P5" s="124"/>
      <c r="Q5" s="124"/>
      <c r="R5" s="42"/>
      <c r="S5" s="126"/>
      <c r="T5" s="40" t="s">
        <v>139</v>
      </c>
      <c r="U5" s="40" t="s">
        <v>140</v>
      </c>
      <c r="V5" s="124"/>
      <c r="W5" s="41" t="s">
        <v>141</v>
      </c>
      <c r="X5" s="41" t="s">
        <v>142</v>
      </c>
      <c r="Y5" s="124"/>
      <c r="Z5" s="41" t="s">
        <v>396</v>
      </c>
      <c r="AA5" s="41" t="s">
        <v>397</v>
      </c>
      <c r="AB5" s="124"/>
      <c r="AC5" s="124"/>
      <c r="AD5" s="124"/>
    </row>
    <row r="6" spans="1:30" ht="12.75" customHeight="1" x14ac:dyDescent="0.2">
      <c r="A6" s="44">
        <v>1</v>
      </c>
      <c r="B6" s="44">
        <v>2</v>
      </c>
      <c r="C6" s="44">
        <v>3</v>
      </c>
      <c r="D6" s="44">
        <v>4</v>
      </c>
      <c r="E6" s="44">
        <v>5</v>
      </c>
      <c r="F6" s="44">
        <v>6</v>
      </c>
      <c r="G6" s="44">
        <v>7</v>
      </c>
      <c r="H6" s="44">
        <v>8</v>
      </c>
      <c r="I6" s="44">
        <v>9</v>
      </c>
      <c r="J6" s="44">
        <v>10</v>
      </c>
      <c r="K6" s="44">
        <v>11</v>
      </c>
      <c r="L6" s="44">
        <v>12</v>
      </c>
      <c r="M6" s="44">
        <v>13</v>
      </c>
      <c r="N6" s="44">
        <v>14</v>
      </c>
      <c r="O6" s="44">
        <v>15</v>
      </c>
      <c r="P6" s="43">
        <v>16</v>
      </c>
      <c r="Q6" s="44">
        <v>17</v>
      </c>
      <c r="R6" s="44"/>
      <c r="S6" s="26">
        <v>18</v>
      </c>
      <c r="T6" s="26">
        <v>19</v>
      </c>
      <c r="U6" s="26">
        <v>20</v>
      </c>
      <c r="V6" s="43">
        <v>21</v>
      </c>
      <c r="W6" s="26">
        <v>22</v>
      </c>
      <c r="X6" s="26">
        <v>23</v>
      </c>
      <c r="Y6" s="43">
        <v>24</v>
      </c>
      <c r="Z6" s="43">
        <v>25</v>
      </c>
      <c r="AA6" s="43">
        <v>26</v>
      </c>
      <c r="AB6" s="43">
        <v>27</v>
      </c>
      <c r="AC6" s="43">
        <v>28</v>
      </c>
      <c r="AD6" s="18">
        <v>29</v>
      </c>
    </row>
    <row r="7" spans="1:30" ht="13.15" customHeight="1" x14ac:dyDescent="0.2">
      <c r="A7" s="238"/>
      <c r="B7" s="244" t="s">
        <v>144</v>
      </c>
      <c r="C7" s="244"/>
      <c r="D7" s="244"/>
      <c r="E7" s="244"/>
      <c r="F7" s="244"/>
      <c r="G7" s="244"/>
      <c r="H7" s="244"/>
      <c r="I7" s="244"/>
      <c r="J7" s="244"/>
      <c r="K7" s="244"/>
      <c r="L7" s="244"/>
      <c r="M7" s="7">
        <f>N7+O7</f>
        <v>277760.34000000003</v>
      </c>
      <c r="N7" s="8">
        <f t="shared" ref="N7:O10" si="0">N12+N242+N252+N392</f>
        <v>64334.490000000005</v>
      </c>
      <c r="O7" s="8">
        <f t="shared" si="0"/>
        <v>213425.85</v>
      </c>
      <c r="P7" s="241"/>
      <c r="Q7" s="46" t="s">
        <v>4</v>
      </c>
      <c r="R7" s="10"/>
      <c r="S7" s="7">
        <f t="shared" ref="S7:S20" si="1">T7+U7</f>
        <v>894813.1</v>
      </c>
      <c r="T7" s="27">
        <f t="shared" ref="T7:U10" si="2">T12+T242+T252+T392+T477+T672+T707</f>
        <v>447407.11</v>
      </c>
      <c r="U7" s="27">
        <f t="shared" si="2"/>
        <v>447405.99</v>
      </c>
      <c r="V7" s="47">
        <f>X7</f>
        <v>923002.75000000012</v>
      </c>
      <c r="W7" s="8">
        <f t="shared" ref="W7:X10" si="3">W12+W242+W252+W392+W477+W672+W707</f>
        <v>371461.27000000008</v>
      </c>
      <c r="X7" s="8">
        <f t="shared" si="3"/>
        <v>923002.75000000012</v>
      </c>
      <c r="Y7" s="7">
        <f t="shared" ref="Y7:Z10" si="4">M7+S7-V7</f>
        <v>249570.68999999983</v>
      </c>
      <c r="Z7" s="7">
        <f t="shared" si="4"/>
        <v>140280.3299999999</v>
      </c>
      <c r="AA7" s="7">
        <f>O7+U7-X7+W7</f>
        <v>109290.35999999993</v>
      </c>
      <c r="AB7" s="43"/>
      <c r="AC7" s="43"/>
      <c r="AD7" s="18"/>
    </row>
    <row r="8" spans="1:30" ht="13.15" customHeight="1" x14ac:dyDescent="0.2">
      <c r="A8" s="238"/>
      <c r="B8" s="244"/>
      <c r="C8" s="244"/>
      <c r="D8" s="244"/>
      <c r="E8" s="244"/>
      <c r="F8" s="244"/>
      <c r="G8" s="244"/>
      <c r="H8" s="244"/>
      <c r="I8" s="244"/>
      <c r="J8" s="244"/>
      <c r="K8" s="244"/>
      <c r="L8" s="244"/>
      <c r="M8" s="7">
        <f>N8+O8</f>
        <v>222396.95</v>
      </c>
      <c r="N8" s="8">
        <f t="shared" si="0"/>
        <v>45029.83</v>
      </c>
      <c r="O8" s="8">
        <f t="shared" si="0"/>
        <v>177367.12</v>
      </c>
      <c r="P8" s="241"/>
      <c r="Q8" s="46" t="s">
        <v>5</v>
      </c>
      <c r="R8" s="10"/>
      <c r="S8" s="7">
        <f t="shared" si="1"/>
        <v>930299.49</v>
      </c>
      <c r="T8" s="27">
        <f t="shared" si="2"/>
        <v>465150.3</v>
      </c>
      <c r="U8" s="27">
        <f t="shared" si="2"/>
        <v>465149.19000000006</v>
      </c>
      <c r="V8" s="47">
        <f>X8</f>
        <v>922575.32999999984</v>
      </c>
      <c r="W8" s="8">
        <f t="shared" si="3"/>
        <v>529224</v>
      </c>
      <c r="X8" s="8">
        <f t="shared" si="3"/>
        <v>922575.32999999984</v>
      </c>
      <c r="Y8" s="7">
        <f t="shared" si="4"/>
        <v>230121.1100000001</v>
      </c>
      <c r="Z8" s="7">
        <f t="shared" si="4"/>
        <v>-19043.869999999995</v>
      </c>
      <c r="AA8" s="7">
        <f>O8+U8-X8+W8</f>
        <v>249164.98000000021</v>
      </c>
      <c r="AB8" s="43"/>
      <c r="AC8" s="43"/>
      <c r="AD8" s="18"/>
    </row>
    <row r="9" spans="1:30" ht="13.15" customHeight="1" x14ac:dyDescent="0.2">
      <c r="A9" s="238"/>
      <c r="B9" s="244"/>
      <c r="C9" s="244"/>
      <c r="D9" s="244"/>
      <c r="E9" s="244"/>
      <c r="F9" s="244"/>
      <c r="G9" s="244"/>
      <c r="H9" s="244"/>
      <c r="I9" s="244"/>
      <c r="J9" s="244"/>
      <c r="K9" s="244"/>
      <c r="L9" s="244"/>
      <c r="M9" s="7">
        <f>N9+O9</f>
        <v>222396.95</v>
      </c>
      <c r="N9" s="8">
        <f t="shared" si="0"/>
        <v>46859.53</v>
      </c>
      <c r="O9" s="8">
        <f t="shared" si="0"/>
        <v>175537.42</v>
      </c>
      <c r="P9" s="241"/>
      <c r="Q9" s="46" t="s">
        <v>6</v>
      </c>
      <c r="R9" s="10"/>
      <c r="S9" s="7">
        <f t="shared" si="1"/>
        <v>934220.1399999999</v>
      </c>
      <c r="T9" s="27">
        <f t="shared" si="2"/>
        <v>467110.58999999997</v>
      </c>
      <c r="U9" s="27">
        <f t="shared" si="2"/>
        <v>467109.55</v>
      </c>
      <c r="V9" s="47">
        <f>X9</f>
        <v>932485.26</v>
      </c>
      <c r="W9" s="8">
        <f t="shared" si="3"/>
        <v>482419.38</v>
      </c>
      <c r="X9" s="8">
        <f t="shared" si="3"/>
        <v>932485.26</v>
      </c>
      <c r="Y9" s="7">
        <f t="shared" si="4"/>
        <v>224131.82999999984</v>
      </c>
      <c r="Z9" s="7">
        <f t="shared" si="4"/>
        <v>31550.739999999991</v>
      </c>
      <c r="AA9" s="7">
        <f>O9+U9-X9+W9</f>
        <v>192581.08999999997</v>
      </c>
      <c r="AB9" s="43"/>
      <c r="AC9" s="43"/>
      <c r="AD9" s="18"/>
    </row>
    <row r="10" spans="1:30" ht="13.15" customHeight="1" x14ac:dyDescent="0.2">
      <c r="A10" s="238"/>
      <c r="B10" s="244"/>
      <c r="C10" s="244"/>
      <c r="D10" s="244"/>
      <c r="E10" s="244"/>
      <c r="F10" s="244"/>
      <c r="G10" s="244"/>
      <c r="H10" s="244"/>
      <c r="I10" s="244"/>
      <c r="J10" s="244"/>
      <c r="K10" s="244"/>
      <c r="L10" s="244"/>
      <c r="M10" s="7">
        <f>N10+O10</f>
        <v>227763</v>
      </c>
      <c r="N10" s="8">
        <f t="shared" si="0"/>
        <v>47961.83</v>
      </c>
      <c r="O10" s="8">
        <f t="shared" si="0"/>
        <v>179801.16999999998</v>
      </c>
      <c r="P10" s="241"/>
      <c r="Q10" s="46" t="s">
        <v>7</v>
      </c>
      <c r="R10" s="10"/>
      <c r="S10" s="7">
        <f t="shared" si="1"/>
        <v>903035.36999999988</v>
      </c>
      <c r="T10" s="27">
        <f t="shared" si="2"/>
        <v>451518.20999999996</v>
      </c>
      <c r="U10" s="27">
        <f t="shared" si="2"/>
        <v>451517.15999999992</v>
      </c>
      <c r="V10" s="47">
        <f>X10</f>
        <v>936976.9800000001</v>
      </c>
      <c r="W10" s="8">
        <f t="shared" si="3"/>
        <v>457146.99000000005</v>
      </c>
      <c r="X10" s="8">
        <f t="shared" si="3"/>
        <v>936976.9800000001</v>
      </c>
      <c r="Y10" s="7">
        <f t="shared" si="4"/>
        <v>193821.38999999978</v>
      </c>
      <c r="Z10" s="7">
        <f t="shared" si="4"/>
        <v>42333.04999999993</v>
      </c>
      <c r="AA10" s="7">
        <f>O10+U10-X10+W10</f>
        <v>151488.33999999979</v>
      </c>
      <c r="AB10" s="43"/>
      <c r="AC10" s="43"/>
      <c r="AD10" s="18"/>
    </row>
    <row r="11" spans="1:30" ht="15.75" x14ac:dyDescent="0.2">
      <c r="A11" s="238"/>
      <c r="B11" s="244"/>
      <c r="C11" s="244"/>
      <c r="D11" s="244"/>
      <c r="E11" s="244"/>
      <c r="F11" s="244"/>
      <c r="G11" s="244"/>
      <c r="H11" s="244"/>
      <c r="I11" s="244"/>
      <c r="J11" s="244"/>
      <c r="K11" s="244"/>
      <c r="L11" s="244"/>
      <c r="M11" s="242"/>
      <c r="N11" s="242"/>
      <c r="O11" s="242"/>
      <c r="P11" s="241"/>
      <c r="Q11" s="46" t="s">
        <v>144</v>
      </c>
      <c r="R11" s="10"/>
      <c r="S11" s="29">
        <f>T11+U11</f>
        <v>3662368.0999999996</v>
      </c>
      <c r="T11" s="29">
        <f>SUM(T7:T10)</f>
        <v>1831186.21</v>
      </c>
      <c r="U11" s="29">
        <f>SUM(U7:U10)</f>
        <v>1831181.89</v>
      </c>
      <c r="V11" s="29">
        <f>SUM(V7:V10)</f>
        <v>3715040.32</v>
      </c>
      <c r="W11" s="29">
        <f>SUM(W7:W10)</f>
        <v>1840251.64</v>
      </c>
      <c r="X11" s="7">
        <f>SUM(X7:X10)</f>
        <v>3715040.32</v>
      </c>
      <c r="Y11" s="240"/>
      <c r="Z11" s="240"/>
      <c r="AA11" s="240"/>
      <c r="AB11" s="43"/>
      <c r="AC11" s="43"/>
      <c r="AD11" s="18"/>
    </row>
    <row r="12" spans="1:30" s="4" customFormat="1" ht="15.6" customHeight="1" x14ac:dyDescent="0.2">
      <c r="A12" s="243" t="s">
        <v>117</v>
      </c>
      <c r="B12" s="239" t="s">
        <v>114</v>
      </c>
      <c r="C12" s="239"/>
      <c r="D12" s="239"/>
      <c r="E12" s="239"/>
      <c r="F12" s="239"/>
      <c r="G12" s="239"/>
      <c r="H12" s="239"/>
      <c r="I12" s="239"/>
      <c r="J12" s="239"/>
      <c r="K12" s="239"/>
      <c r="L12" s="239"/>
      <c r="M12" s="7">
        <f>N12+O12</f>
        <v>212030.48</v>
      </c>
      <c r="N12" s="29">
        <f>N17+N22+N27+N32+N37+N42+N47+N52+N57+N62+N67+N72+N77+N82+N87+N92+N97+N102+N107+N112+N117+N122+N127+N132+N137+N142+N147+N152+N157+N162+N167+N172+N177+N182+N187+N192+N197+N202+N207</f>
        <v>47831.610000000008</v>
      </c>
      <c r="O12" s="29">
        <f>O17+O22+O27+O32+O37+O42+O47+O52+O57+O62+O67+O72+O77+O82+O87+O92+O97+O102+O107+O112+O117+O122+O127+O132+O137+O142+O147+O152+O157+O162+O167+O172+O177+O182+O187+O192+O197+O202+O207</f>
        <v>164198.87</v>
      </c>
      <c r="P12" s="206"/>
      <c r="Q12" s="46" t="s">
        <v>4</v>
      </c>
      <c r="R12" s="11"/>
      <c r="S12" s="29">
        <f t="shared" si="1"/>
        <v>286071.27999999997</v>
      </c>
      <c r="T12" s="29">
        <f>T17+T22+T27+T32+T37+T42+T47+T52+T57+T62+T67+T72+T77+T82+T87+T92+T97+T102+T107+T112+T117+T122+T127+T132+T137+T142+T147+T152+T157+T162+T167+T172+T177+T182+T187+T192+T197+T202+T207+T212+T217+T222+T227+T232+T237</f>
        <v>143035.87999999998</v>
      </c>
      <c r="U12" s="29">
        <f>U17+U22+U27+U32+U37+U42+U47+U52+U57+U62+U67+U72+U77+U82+U87+U92+U97+U102+U107+U112+U117+U122+U127+U132+U137+U142+U147+U152+U157+U162+U167+U172+U177+U182+U187+U192+U197+U202+U207+U212+U217+U222+U227+U232+U237</f>
        <v>143035.4</v>
      </c>
      <c r="V12" s="48">
        <f>X12</f>
        <v>256490.77999999997</v>
      </c>
      <c r="W12" s="29">
        <f>W17+W22+W27+W32+W37+W42+W47+W52+W57+W62+W67+W72+W77+W82+W87+W92+W97+W102+W107+W112+W117+W122+W127+W132+W137+W142+W147+W152+W157+W162+W167+W172+W177+W182+W187+W192+W197+W202+W207+W212+W217+W222+W227+W232+W237</f>
        <v>143494.82999999999</v>
      </c>
      <c r="X12" s="29">
        <f>X17+X22+X27+X32+X37+X42+X47+X52+X57+X62+X67+X72+X77+X82+X87+X92+X97+X102+X107+X112+X117+X122+X127+X132+X137+X142+X147+X152+X157+X162+X167+X172+X177+X182+X187+X192+X197+X202+X207+X212+X217+X222+X227+X232+X237</f>
        <v>256490.77999999997</v>
      </c>
      <c r="Y12" s="7">
        <f t="shared" ref="Y12:Z15" si="5">M12+S12-V12</f>
        <v>241610.98000000004</v>
      </c>
      <c r="Z12" s="7">
        <f>N12+T12-W12</f>
        <v>47372.66</v>
      </c>
      <c r="AA12" s="7">
        <f>O12+U12-X12+W12</f>
        <v>194238.32000000004</v>
      </c>
      <c r="AB12" s="43"/>
      <c r="AC12" s="43"/>
      <c r="AD12" s="18"/>
    </row>
    <row r="13" spans="1:30" s="4" customFormat="1" ht="15.75" x14ac:dyDescent="0.2">
      <c r="A13" s="243"/>
      <c r="B13" s="239"/>
      <c r="C13" s="239"/>
      <c r="D13" s="239"/>
      <c r="E13" s="239"/>
      <c r="F13" s="239"/>
      <c r="G13" s="239"/>
      <c r="H13" s="239"/>
      <c r="I13" s="239"/>
      <c r="J13" s="239"/>
      <c r="K13" s="239"/>
      <c r="L13" s="239"/>
      <c r="M13" s="7">
        <f>N13+O13</f>
        <v>205319.75</v>
      </c>
      <c r="N13" s="29">
        <f t="shared" ref="N13:O13" si="6">N18+N23+N28+N33+N38+N43+N48+N53+N58+N63+N68+N73+N78+N83+N88+N93+N98+N103+N108+N113+N118+N123+N128+N133+N138+N143+N148+N153+N158+N163+N168+N173+N178+N183+N188+N193+N198+N203+N208</f>
        <v>42995.1</v>
      </c>
      <c r="O13" s="29">
        <f t="shared" si="6"/>
        <v>162324.65</v>
      </c>
      <c r="P13" s="206"/>
      <c r="Q13" s="46" t="s">
        <v>5</v>
      </c>
      <c r="R13" s="11"/>
      <c r="S13" s="29">
        <f t="shared" si="1"/>
        <v>283008.87</v>
      </c>
      <c r="T13" s="29">
        <f t="shared" ref="T13:U15" si="7">T18+T23+T28+T33+T38+T43+T48+T53+T58+T63+T68+T73+T78+T83+T88+T93+T98+T103+T108+T113+T118+T123+T128+T133+T138+T143+T148+T153+T158+T163+T168+T173+T178+T183+T188+T193+T198+T203+T208+T213+T218+T223+T228+T233+T238</f>
        <v>141504.64999999997</v>
      </c>
      <c r="U13" s="29">
        <f t="shared" si="7"/>
        <v>141504.22</v>
      </c>
      <c r="V13" s="48">
        <f>X13</f>
        <v>276144.10999999993</v>
      </c>
      <c r="W13" s="29">
        <f t="shared" ref="W13:X15" si="8">W18+W23+W28+W33+W38+W43+W48+W53+W58+W63+W68+W73+W78+W83+W88+W93+W98+W103+W108+W113+W118+W123+W128+W133+W138+W143+W148+W153+W158+W163+W168+W173+W178+W183+W188+W193+W198+W203+W208+W213+W218+W223+W228+W233+W238</f>
        <v>141825.28999999998</v>
      </c>
      <c r="X13" s="29">
        <f t="shared" si="8"/>
        <v>276144.10999999993</v>
      </c>
      <c r="Y13" s="7">
        <f t="shared" si="5"/>
        <v>212184.51000000007</v>
      </c>
      <c r="Z13" s="7">
        <f t="shared" si="5"/>
        <v>42674.459999999992</v>
      </c>
      <c r="AA13" s="7">
        <f>O13+U13-X13+W13</f>
        <v>169510.05000000005</v>
      </c>
      <c r="AB13" s="43"/>
      <c r="AC13" s="43"/>
      <c r="AD13" s="18"/>
    </row>
    <row r="14" spans="1:30" s="4" customFormat="1" ht="15.75" x14ac:dyDescent="0.2">
      <c r="A14" s="243"/>
      <c r="B14" s="239"/>
      <c r="C14" s="239"/>
      <c r="D14" s="239"/>
      <c r="E14" s="239"/>
      <c r="F14" s="239"/>
      <c r="G14" s="239"/>
      <c r="H14" s="239"/>
      <c r="I14" s="239"/>
      <c r="J14" s="239"/>
      <c r="K14" s="239"/>
      <c r="L14" s="239"/>
      <c r="M14" s="7">
        <f>N14+O14</f>
        <v>205319.75</v>
      </c>
      <c r="N14" s="29">
        <f t="shared" ref="N14:O14" si="9">N19+N24+N29+N34+N39+N44+N49+N54+N59+N64+N69+N74+N79+N84+N89+N94+N99+N104+N109+N114+N119+N124+N129+N134+N139+N144+N149+N154+N159+N164+N169+N174+N179+N184+N189+N194+N199+N204+N209</f>
        <v>42995.1</v>
      </c>
      <c r="O14" s="29">
        <f t="shared" si="9"/>
        <v>162324.65</v>
      </c>
      <c r="P14" s="206"/>
      <c r="Q14" s="46" t="s">
        <v>6</v>
      </c>
      <c r="R14" s="11"/>
      <c r="S14" s="29">
        <f t="shared" si="1"/>
        <v>282675.93999999994</v>
      </c>
      <c r="T14" s="29">
        <f t="shared" si="7"/>
        <v>141338.19999999998</v>
      </c>
      <c r="U14" s="29">
        <f t="shared" si="7"/>
        <v>141337.74</v>
      </c>
      <c r="V14" s="48">
        <f>X14</f>
        <v>280284.16999999993</v>
      </c>
      <c r="W14" s="29">
        <f t="shared" si="8"/>
        <v>141242.74</v>
      </c>
      <c r="X14" s="29">
        <f t="shared" si="8"/>
        <v>280284.16999999993</v>
      </c>
      <c r="Y14" s="7">
        <f t="shared" si="5"/>
        <v>207711.52000000002</v>
      </c>
      <c r="Z14" s="7">
        <f t="shared" si="5"/>
        <v>43090.559999999998</v>
      </c>
      <c r="AA14" s="7">
        <f>O14+U14-X14+W14</f>
        <v>164620.96000000008</v>
      </c>
      <c r="AB14" s="43"/>
      <c r="AC14" s="43"/>
      <c r="AD14" s="18"/>
    </row>
    <row r="15" spans="1:30" s="4" customFormat="1" ht="15.75" x14ac:dyDescent="0.2">
      <c r="A15" s="243"/>
      <c r="B15" s="239"/>
      <c r="C15" s="239"/>
      <c r="D15" s="239"/>
      <c r="E15" s="239"/>
      <c r="F15" s="239"/>
      <c r="G15" s="239"/>
      <c r="H15" s="239"/>
      <c r="I15" s="239"/>
      <c r="J15" s="239"/>
      <c r="K15" s="239"/>
      <c r="L15" s="239"/>
      <c r="M15" s="7">
        <f>N15+O15</f>
        <v>210685.8</v>
      </c>
      <c r="N15" s="29">
        <f t="shared" ref="N15:O15" si="10">N20+N25+N30+N35+N40+N45+N50+N55+N60+N65+N70+N75+N80+N85+N90+N95+N100+N105+N110+N115+N120+N125+N130+N135+N140+N145+N150+N155+N160+N165+N170+N175+N180+N185+N190+N195+N200+N205+N210</f>
        <v>45927.1</v>
      </c>
      <c r="O15" s="29">
        <f t="shared" si="10"/>
        <v>164758.69999999998</v>
      </c>
      <c r="P15" s="206"/>
      <c r="Q15" s="46" t="s">
        <v>7</v>
      </c>
      <c r="R15" s="11"/>
      <c r="S15" s="29">
        <f t="shared" si="1"/>
        <v>254113.13999999996</v>
      </c>
      <c r="T15" s="29">
        <f t="shared" si="7"/>
        <v>127056.79999999997</v>
      </c>
      <c r="U15" s="29">
        <f t="shared" si="7"/>
        <v>127056.33999999998</v>
      </c>
      <c r="V15" s="48">
        <f>X15</f>
        <v>295400.89000000007</v>
      </c>
      <c r="W15" s="29">
        <f t="shared" si="8"/>
        <v>132503.6</v>
      </c>
      <c r="X15" s="29">
        <f t="shared" si="8"/>
        <v>295400.89000000007</v>
      </c>
      <c r="Y15" s="7">
        <f t="shared" si="5"/>
        <v>169398.04999999987</v>
      </c>
      <c r="Z15" s="7">
        <f t="shared" si="5"/>
        <v>40480.299999999959</v>
      </c>
      <c r="AA15" s="7">
        <f>O15+U15-X15+W15</f>
        <v>128917.74999999991</v>
      </c>
      <c r="AB15" s="43"/>
      <c r="AC15" s="43"/>
      <c r="AD15" s="18"/>
    </row>
    <row r="16" spans="1:30" s="4" customFormat="1" ht="15.75" x14ac:dyDescent="0.2">
      <c r="A16" s="243"/>
      <c r="B16" s="239"/>
      <c r="C16" s="239"/>
      <c r="D16" s="239"/>
      <c r="E16" s="239"/>
      <c r="F16" s="239"/>
      <c r="G16" s="239"/>
      <c r="H16" s="239"/>
      <c r="I16" s="239"/>
      <c r="J16" s="239"/>
      <c r="K16" s="239"/>
      <c r="L16" s="239"/>
      <c r="M16" s="242"/>
      <c r="N16" s="242"/>
      <c r="O16" s="242"/>
      <c r="P16" s="206"/>
      <c r="Q16" s="46" t="s">
        <v>144</v>
      </c>
      <c r="R16" s="11"/>
      <c r="S16" s="29">
        <f>T16+U16</f>
        <v>1105869.2299999997</v>
      </c>
      <c r="T16" s="29">
        <f>SUM(T12:T15)</f>
        <v>552935.5299999998</v>
      </c>
      <c r="U16" s="29">
        <f>SUM(U12:U15)</f>
        <v>552933.69999999995</v>
      </c>
      <c r="V16" s="29">
        <f>SUM(V12:V15)</f>
        <v>1108319.95</v>
      </c>
      <c r="W16" s="29">
        <f>SUM(W12:W15)</f>
        <v>559066.46</v>
      </c>
      <c r="X16" s="29">
        <f>SUM(X12:X15)</f>
        <v>1108319.95</v>
      </c>
      <c r="Y16" s="240"/>
      <c r="Z16" s="240"/>
      <c r="AA16" s="240"/>
      <c r="AB16" s="43"/>
      <c r="AC16" s="43"/>
      <c r="AD16" s="18"/>
    </row>
    <row r="17" spans="1:30" s="4" customFormat="1" ht="12.75" customHeight="1" x14ac:dyDescent="0.2">
      <c r="A17" s="99">
        <v>1</v>
      </c>
      <c r="B17" s="126" t="s">
        <v>9</v>
      </c>
      <c r="C17" s="126" t="s">
        <v>44</v>
      </c>
      <c r="D17" s="126" t="s">
        <v>68</v>
      </c>
      <c r="E17" s="126" t="s">
        <v>58</v>
      </c>
      <c r="F17" s="126" t="s">
        <v>58</v>
      </c>
      <c r="G17" s="126" t="s">
        <v>145</v>
      </c>
      <c r="H17" s="126" t="s">
        <v>12</v>
      </c>
      <c r="I17" s="99">
        <v>40.700000000000003</v>
      </c>
      <c r="J17" s="99">
        <v>98.89</v>
      </c>
      <c r="K17" s="237">
        <v>44287</v>
      </c>
      <c r="L17" s="237">
        <v>47908</v>
      </c>
      <c r="M17" s="8">
        <f>N17+O17</f>
        <v>0</v>
      </c>
      <c r="N17" s="8">
        <v>2012.41</v>
      </c>
      <c r="O17" s="8">
        <v>-2012.41</v>
      </c>
      <c r="P17" s="165" t="s">
        <v>167</v>
      </c>
      <c r="Q17" s="39" t="s">
        <v>4</v>
      </c>
      <c r="R17" s="49"/>
      <c r="S17" s="27">
        <f t="shared" si="1"/>
        <v>12074.46</v>
      </c>
      <c r="T17" s="27">
        <v>6037.23</v>
      </c>
      <c r="U17" s="28">
        <v>6037.23</v>
      </c>
      <c r="V17" s="28">
        <f>X17</f>
        <v>8049.64</v>
      </c>
      <c r="W17" s="27">
        <v>6037.23</v>
      </c>
      <c r="X17" s="27">
        <v>8049.64</v>
      </c>
      <c r="Y17" s="8">
        <f t="shared" ref="Y17:Z20" si="11">M17+S17-V17</f>
        <v>4024.8199999999988</v>
      </c>
      <c r="Z17" s="8">
        <f t="shared" si="11"/>
        <v>2012.4099999999999</v>
      </c>
      <c r="AA17" s="8">
        <f>O17+U17-X17+W17</f>
        <v>2012.4099999999989</v>
      </c>
      <c r="AB17" s="3" t="s">
        <v>110</v>
      </c>
      <c r="AC17" s="3"/>
      <c r="AD17" s="19"/>
    </row>
    <row r="18" spans="1:30" s="4" customFormat="1" ht="15.75" x14ac:dyDescent="0.2">
      <c r="A18" s="99"/>
      <c r="B18" s="126"/>
      <c r="C18" s="126"/>
      <c r="D18" s="126"/>
      <c r="E18" s="126"/>
      <c r="F18" s="126"/>
      <c r="G18" s="126"/>
      <c r="H18" s="126"/>
      <c r="I18" s="99"/>
      <c r="J18" s="99"/>
      <c r="K18" s="99"/>
      <c r="L18" s="99"/>
      <c r="M18" s="8">
        <f>N18+O18</f>
        <v>0</v>
      </c>
      <c r="N18" s="8">
        <v>2012.41</v>
      </c>
      <c r="O18" s="8">
        <v>-2012.41</v>
      </c>
      <c r="P18" s="165"/>
      <c r="Q18" s="39" t="s">
        <v>5</v>
      </c>
      <c r="R18" s="10"/>
      <c r="S18" s="27">
        <f t="shared" si="1"/>
        <v>12074.46</v>
      </c>
      <c r="T18" s="27">
        <v>6037.23</v>
      </c>
      <c r="U18" s="28">
        <v>6037.23</v>
      </c>
      <c r="V18" s="28">
        <f>X18</f>
        <v>12074.46</v>
      </c>
      <c r="W18" s="27">
        <v>6037.23</v>
      </c>
      <c r="X18" s="27">
        <v>12074.46</v>
      </c>
      <c r="Y18" s="8">
        <f t="shared" si="11"/>
        <v>0</v>
      </c>
      <c r="Z18" s="8">
        <f t="shared" si="11"/>
        <v>2012.4099999999999</v>
      </c>
      <c r="AA18" s="8">
        <f>O18+U18-X18+W18</f>
        <v>-2012.4099999999999</v>
      </c>
      <c r="AB18" s="3"/>
      <c r="AC18" s="3"/>
      <c r="AD18" s="19"/>
    </row>
    <row r="19" spans="1:30" s="4" customFormat="1" ht="15.75" x14ac:dyDescent="0.2">
      <c r="A19" s="99"/>
      <c r="B19" s="126"/>
      <c r="C19" s="126"/>
      <c r="D19" s="126"/>
      <c r="E19" s="126"/>
      <c r="F19" s="126"/>
      <c r="G19" s="126"/>
      <c r="H19" s="126"/>
      <c r="I19" s="99"/>
      <c r="J19" s="99"/>
      <c r="K19" s="99"/>
      <c r="L19" s="99"/>
      <c r="M19" s="8">
        <f>N19+O19</f>
        <v>0</v>
      </c>
      <c r="N19" s="8">
        <v>2012.41</v>
      </c>
      <c r="O19" s="8">
        <v>-2012.41</v>
      </c>
      <c r="P19" s="165"/>
      <c r="Q19" s="39" t="s">
        <v>6</v>
      </c>
      <c r="R19" s="10"/>
      <c r="S19" s="27">
        <f t="shared" si="1"/>
        <v>12074.46</v>
      </c>
      <c r="T19" s="27">
        <v>6037.23</v>
      </c>
      <c r="U19" s="28">
        <v>6037.23</v>
      </c>
      <c r="V19" s="28">
        <f>X19</f>
        <v>12074.46</v>
      </c>
      <c r="W19" s="27">
        <v>6037.23</v>
      </c>
      <c r="X19" s="27">
        <v>12074.46</v>
      </c>
      <c r="Y19" s="8">
        <f t="shared" si="11"/>
        <v>0</v>
      </c>
      <c r="Z19" s="8">
        <f t="shared" si="11"/>
        <v>2012.4099999999999</v>
      </c>
      <c r="AA19" s="8">
        <f>O19+U19-X19+W19</f>
        <v>-2012.4099999999999</v>
      </c>
      <c r="AB19" s="3"/>
      <c r="AC19" s="3"/>
      <c r="AD19" s="19"/>
    </row>
    <row r="20" spans="1:30" s="4" customFormat="1" ht="15.75" x14ac:dyDescent="0.2">
      <c r="A20" s="99"/>
      <c r="B20" s="126"/>
      <c r="C20" s="126"/>
      <c r="D20" s="126"/>
      <c r="E20" s="126"/>
      <c r="F20" s="126"/>
      <c r="G20" s="126"/>
      <c r="H20" s="126"/>
      <c r="I20" s="99"/>
      <c r="J20" s="99"/>
      <c r="K20" s="99"/>
      <c r="L20" s="99"/>
      <c r="M20" s="8">
        <f>N20+O20</f>
        <v>0</v>
      </c>
      <c r="N20" s="8">
        <v>2012.41</v>
      </c>
      <c r="O20" s="8">
        <v>-2012.41</v>
      </c>
      <c r="P20" s="165"/>
      <c r="Q20" s="39" t="s">
        <v>7</v>
      </c>
      <c r="R20" s="10"/>
      <c r="S20" s="27">
        <f t="shared" si="1"/>
        <v>12074.46</v>
      </c>
      <c r="T20" s="27">
        <v>6037.23</v>
      </c>
      <c r="U20" s="28">
        <v>6037.23</v>
      </c>
      <c r="V20" s="28">
        <f>X20</f>
        <v>16099.28</v>
      </c>
      <c r="W20" s="27">
        <v>6037.23</v>
      </c>
      <c r="X20" s="27">
        <v>16099.28</v>
      </c>
      <c r="Y20" s="8">
        <f t="shared" si="11"/>
        <v>-4024.8200000000015</v>
      </c>
      <c r="Z20" s="7">
        <f t="shared" si="11"/>
        <v>2012.4099999999999</v>
      </c>
      <c r="AA20" s="7">
        <f>O20+U20-X20+W20</f>
        <v>-6037.2300000000014</v>
      </c>
      <c r="AB20" s="3"/>
      <c r="AC20" s="3"/>
      <c r="AD20" s="19"/>
    </row>
    <row r="21" spans="1:30" s="4" customFormat="1" ht="15.75" x14ac:dyDescent="0.2">
      <c r="A21" s="99"/>
      <c r="B21" s="126"/>
      <c r="C21" s="126"/>
      <c r="D21" s="126"/>
      <c r="E21" s="126"/>
      <c r="F21" s="126"/>
      <c r="G21" s="126"/>
      <c r="H21" s="126"/>
      <c r="I21" s="99"/>
      <c r="J21" s="99"/>
      <c r="K21" s="99"/>
      <c r="L21" s="99"/>
      <c r="M21" s="125"/>
      <c r="N21" s="125"/>
      <c r="O21" s="125"/>
      <c r="P21" s="165"/>
      <c r="Q21" s="46" t="s">
        <v>3</v>
      </c>
      <c r="R21" s="10"/>
      <c r="S21" s="29">
        <f t="shared" ref="S21:X21" si="12">SUM(S17:S20)</f>
        <v>48297.84</v>
      </c>
      <c r="T21" s="29">
        <f t="shared" si="12"/>
        <v>24148.92</v>
      </c>
      <c r="U21" s="29">
        <f t="shared" si="12"/>
        <v>24148.92</v>
      </c>
      <c r="V21" s="29">
        <f t="shared" si="12"/>
        <v>48297.84</v>
      </c>
      <c r="W21" s="29">
        <f t="shared" si="12"/>
        <v>24148.92</v>
      </c>
      <c r="X21" s="29">
        <f t="shared" si="12"/>
        <v>48297.84</v>
      </c>
      <c r="Y21" s="125"/>
      <c r="Z21" s="125"/>
      <c r="AA21" s="125"/>
      <c r="AB21" s="50"/>
      <c r="AC21" s="50"/>
      <c r="AD21" s="51"/>
    </row>
    <row r="22" spans="1:30" s="4" customFormat="1" ht="12.75" customHeight="1" x14ac:dyDescent="0.2">
      <c r="A22" s="99">
        <v>2</v>
      </c>
      <c r="B22" s="126" t="s">
        <v>9</v>
      </c>
      <c r="C22" s="126" t="s">
        <v>44</v>
      </c>
      <c r="D22" s="126" t="s">
        <v>69</v>
      </c>
      <c r="E22" s="126" t="s">
        <v>58</v>
      </c>
      <c r="F22" s="126" t="s">
        <v>58</v>
      </c>
      <c r="G22" s="126" t="s">
        <v>146</v>
      </c>
      <c r="H22" s="126" t="s">
        <v>12</v>
      </c>
      <c r="I22" s="99">
        <v>35.4</v>
      </c>
      <c r="J22" s="99">
        <v>89.9</v>
      </c>
      <c r="K22" s="237">
        <v>44287</v>
      </c>
      <c r="L22" s="237">
        <v>47908</v>
      </c>
      <c r="M22" s="8">
        <f>N22+O22</f>
        <v>0</v>
      </c>
      <c r="N22" s="8">
        <v>1591.23</v>
      </c>
      <c r="O22" s="8">
        <v>-1591.23</v>
      </c>
      <c r="P22" s="165" t="s">
        <v>60</v>
      </c>
      <c r="Q22" s="39" t="s">
        <v>4</v>
      </c>
      <c r="R22" s="49"/>
      <c r="S22" s="27">
        <f>T22+U22</f>
        <v>9547.3799999999992</v>
      </c>
      <c r="T22" s="27">
        <v>4773.6899999999996</v>
      </c>
      <c r="U22" s="52">
        <v>4773.6899999999996</v>
      </c>
      <c r="V22" s="28">
        <f>X22</f>
        <v>6364.92</v>
      </c>
      <c r="W22" s="27">
        <v>4773.6899999999996</v>
      </c>
      <c r="X22" s="27">
        <v>6364.92</v>
      </c>
      <c r="Y22" s="8">
        <f t="shared" ref="Y22:Z25" si="13">M22+S22-V22</f>
        <v>3182.4599999999991</v>
      </c>
      <c r="Z22" s="8">
        <f t="shared" si="13"/>
        <v>1591.2300000000005</v>
      </c>
      <c r="AA22" s="8">
        <f>O22+U22-X22+W22</f>
        <v>1591.2299999999991</v>
      </c>
      <c r="AB22" s="3" t="s">
        <v>110</v>
      </c>
      <c r="AC22" s="3"/>
      <c r="AD22" s="19"/>
    </row>
    <row r="23" spans="1:30" s="4" customFormat="1" ht="15.75" x14ac:dyDescent="0.2">
      <c r="A23" s="99"/>
      <c r="B23" s="126"/>
      <c r="C23" s="126"/>
      <c r="D23" s="126"/>
      <c r="E23" s="126"/>
      <c r="F23" s="126"/>
      <c r="G23" s="126"/>
      <c r="H23" s="126"/>
      <c r="I23" s="99"/>
      <c r="J23" s="99"/>
      <c r="K23" s="99"/>
      <c r="L23" s="99"/>
      <c r="M23" s="8">
        <f>N23+O23</f>
        <v>0</v>
      </c>
      <c r="N23" s="8">
        <v>1591.23</v>
      </c>
      <c r="O23" s="8">
        <v>-1591.23</v>
      </c>
      <c r="P23" s="165"/>
      <c r="Q23" s="39" t="s">
        <v>5</v>
      </c>
      <c r="R23" s="10"/>
      <c r="S23" s="27">
        <f>T23+U23</f>
        <v>9547.3799999999992</v>
      </c>
      <c r="T23" s="27">
        <v>4773.6899999999996</v>
      </c>
      <c r="U23" s="52">
        <v>4773.6899999999996</v>
      </c>
      <c r="V23" s="28">
        <f>X23</f>
        <v>9547.3799999999992</v>
      </c>
      <c r="W23" s="27">
        <v>4773.6899999999996</v>
      </c>
      <c r="X23" s="27">
        <v>9547.3799999999992</v>
      </c>
      <c r="Y23" s="8">
        <f t="shared" si="13"/>
        <v>0</v>
      </c>
      <c r="Z23" s="8">
        <f t="shared" si="13"/>
        <v>1591.2300000000005</v>
      </c>
      <c r="AA23" s="8">
        <f>O23+U23-X23+W23</f>
        <v>-1591.2300000000005</v>
      </c>
      <c r="AB23" s="3"/>
      <c r="AC23" s="3"/>
      <c r="AD23" s="19"/>
    </row>
    <row r="24" spans="1:30" s="4" customFormat="1" ht="15.75" x14ac:dyDescent="0.2">
      <c r="A24" s="99"/>
      <c r="B24" s="126"/>
      <c r="C24" s="126"/>
      <c r="D24" s="126"/>
      <c r="E24" s="126"/>
      <c r="F24" s="126"/>
      <c r="G24" s="126"/>
      <c r="H24" s="126"/>
      <c r="I24" s="99"/>
      <c r="J24" s="99"/>
      <c r="K24" s="99"/>
      <c r="L24" s="99"/>
      <c r="M24" s="8">
        <f>N24+O24</f>
        <v>0</v>
      </c>
      <c r="N24" s="8">
        <v>1591.23</v>
      </c>
      <c r="O24" s="8">
        <v>-1591.23</v>
      </c>
      <c r="P24" s="165"/>
      <c r="Q24" s="39" t="s">
        <v>6</v>
      </c>
      <c r="R24" s="10"/>
      <c r="S24" s="27">
        <f>T24+U24</f>
        <v>9547.3799999999992</v>
      </c>
      <c r="T24" s="27">
        <v>4773.6899999999996</v>
      </c>
      <c r="U24" s="52">
        <v>4773.6899999999996</v>
      </c>
      <c r="V24" s="28">
        <f>X24</f>
        <v>9547.3799999999992</v>
      </c>
      <c r="W24" s="27">
        <v>4773.6899999999996</v>
      </c>
      <c r="X24" s="27">
        <v>9547.3799999999992</v>
      </c>
      <c r="Y24" s="8">
        <f t="shared" si="13"/>
        <v>0</v>
      </c>
      <c r="Z24" s="8">
        <f t="shared" si="13"/>
        <v>1591.2300000000005</v>
      </c>
      <c r="AA24" s="8">
        <f>O24+U24-X24+W24</f>
        <v>-1591.2300000000005</v>
      </c>
      <c r="AB24" s="3"/>
      <c r="AC24" s="3"/>
      <c r="AD24" s="19"/>
    </row>
    <row r="25" spans="1:30" s="4" customFormat="1" ht="15.75" x14ac:dyDescent="0.2">
      <c r="A25" s="99"/>
      <c r="B25" s="126"/>
      <c r="C25" s="126"/>
      <c r="D25" s="126"/>
      <c r="E25" s="126"/>
      <c r="F25" s="126"/>
      <c r="G25" s="126"/>
      <c r="H25" s="126"/>
      <c r="I25" s="99"/>
      <c r="J25" s="99"/>
      <c r="K25" s="99"/>
      <c r="L25" s="99"/>
      <c r="M25" s="8">
        <f>N25+O25</f>
        <v>0</v>
      </c>
      <c r="N25" s="8">
        <v>1591.23</v>
      </c>
      <c r="O25" s="8">
        <v>-1591.23</v>
      </c>
      <c r="P25" s="165"/>
      <c r="Q25" s="39" t="s">
        <v>7</v>
      </c>
      <c r="R25" s="10"/>
      <c r="S25" s="27">
        <f>T25+U25</f>
        <v>9547.3799999999992</v>
      </c>
      <c r="T25" s="27">
        <v>4773.6899999999996</v>
      </c>
      <c r="U25" s="52">
        <v>4773.6899999999996</v>
      </c>
      <c r="V25" s="28">
        <f>X25</f>
        <v>12729.84</v>
      </c>
      <c r="W25" s="27">
        <v>4773.6899999999996</v>
      </c>
      <c r="X25" s="27">
        <v>12729.84</v>
      </c>
      <c r="Y25" s="7">
        <f t="shared" si="13"/>
        <v>-3182.4600000000009</v>
      </c>
      <c r="Z25" s="7">
        <f t="shared" si="13"/>
        <v>1591.2300000000005</v>
      </c>
      <c r="AA25" s="7">
        <f>O25+U25-X25+W25</f>
        <v>-4773.6900000000014</v>
      </c>
      <c r="AB25" s="3"/>
      <c r="AC25" s="3"/>
      <c r="AD25" s="19"/>
    </row>
    <row r="26" spans="1:30" s="4" customFormat="1" ht="15.75" x14ac:dyDescent="0.2">
      <c r="A26" s="99"/>
      <c r="B26" s="126"/>
      <c r="C26" s="126"/>
      <c r="D26" s="126"/>
      <c r="E26" s="126"/>
      <c r="F26" s="126"/>
      <c r="G26" s="126"/>
      <c r="H26" s="126"/>
      <c r="I26" s="99"/>
      <c r="J26" s="99"/>
      <c r="K26" s="99"/>
      <c r="L26" s="99"/>
      <c r="M26" s="125"/>
      <c r="N26" s="125"/>
      <c r="O26" s="125"/>
      <c r="P26" s="165"/>
      <c r="Q26" s="46" t="s">
        <v>3</v>
      </c>
      <c r="R26" s="10"/>
      <c r="S26" s="29">
        <f t="shared" ref="S26:X26" si="14">SUM(S22:S25)</f>
        <v>38189.519999999997</v>
      </c>
      <c r="T26" s="29">
        <f t="shared" si="14"/>
        <v>19094.759999999998</v>
      </c>
      <c r="U26" s="29">
        <f t="shared" si="14"/>
        <v>19094.759999999998</v>
      </c>
      <c r="V26" s="29">
        <f t="shared" si="14"/>
        <v>38189.520000000004</v>
      </c>
      <c r="W26" s="29">
        <f t="shared" si="14"/>
        <v>19094.759999999998</v>
      </c>
      <c r="X26" s="29">
        <f t="shared" si="14"/>
        <v>38189.520000000004</v>
      </c>
      <c r="Y26" s="125"/>
      <c r="Z26" s="125"/>
      <c r="AA26" s="125"/>
      <c r="AB26" s="50"/>
      <c r="AC26" s="50"/>
      <c r="AD26" s="51"/>
    </row>
    <row r="27" spans="1:30" s="4" customFormat="1" ht="12.75" customHeight="1" x14ac:dyDescent="0.2">
      <c r="A27" s="99">
        <v>3</v>
      </c>
      <c r="B27" s="126" t="s">
        <v>9</v>
      </c>
      <c r="C27" s="126" t="s">
        <v>44</v>
      </c>
      <c r="D27" s="126" t="s">
        <v>70</v>
      </c>
      <c r="E27" s="126" t="s">
        <v>58</v>
      </c>
      <c r="F27" s="126" t="s">
        <v>58</v>
      </c>
      <c r="G27" s="126" t="s">
        <v>147</v>
      </c>
      <c r="H27" s="126" t="s">
        <v>12</v>
      </c>
      <c r="I27" s="99">
        <v>47.7</v>
      </c>
      <c r="J27" s="99">
        <f>4288.23/I27</f>
        <v>89.899999999999991</v>
      </c>
      <c r="K27" s="237">
        <v>44287</v>
      </c>
      <c r="L27" s="237">
        <v>47908</v>
      </c>
      <c r="M27" s="8">
        <f>N27+O27</f>
        <v>0</v>
      </c>
      <c r="N27" s="8">
        <v>2144.12</v>
      </c>
      <c r="O27" s="8">
        <v>-2144.12</v>
      </c>
      <c r="P27" s="165" t="s">
        <v>60</v>
      </c>
      <c r="Q27" s="39" t="s">
        <v>4</v>
      </c>
      <c r="R27" s="49"/>
      <c r="S27" s="27">
        <f>T27+U27</f>
        <v>12864.689999999999</v>
      </c>
      <c r="T27" s="27">
        <v>6432.36</v>
      </c>
      <c r="U27" s="28">
        <v>6432.33</v>
      </c>
      <c r="V27" s="28">
        <f>X27</f>
        <v>8576.4599999999991</v>
      </c>
      <c r="W27" s="27">
        <v>6432.36</v>
      </c>
      <c r="X27" s="27">
        <v>8576.4599999999991</v>
      </c>
      <c r="Y27" s="8">
        <f t="shared" ref="Y27:Z30" si="15">M27+S27-V27</f>
        <v>4288.2299999999996</v>
      </c>
      <c r="Z27" s="8">
        <f t="shared" si="15"/>
        <v>2144.12</v>
      </c>
      <c r="AA27" s="8">
        <f>O27+U27-X27+W27</f>
        <v>2144.1100000000006</v>
      </c>
      <c r="AB27" s="3" t="s">
        <v>110</v>
      </c>
      <c r="AC27" s="3"/>
      <c r="AD27" s="19"/>
    </row>
    <row r="28" spans="1:30" s="4" customFormat="1" ht="15.75" x14ac:dyDescent="0.2">
      <c r="A28" s="99"/>
      <c r="B28" s="126"/>
      <c r="C28" s="126"/>
      <c r="D28" s="126"/>
      <c r="E28" s="126"/>
      <c r="F28" s="126"/>
      <c r="G28" s="126"/>
      <c r="H28" s="126"/>
      <c r="I28" s="99"/>
      <c r="J28" s="99"/>
      <c r="K28" s="99"/>
      <c r="L28" s="99"/>
      <c r="M28" s="8">
        <f>N28+O28</f>
        <v>0</v>
      </c>
      <c r="N28" s="8">
        <v>2144.12</v>
      </c>
      <c r="O28" s="8">
        <v>-2144.12</v>
      </c>
      <c r="P28" s="165"/>
      <c r="Q28" s="39" t="s">
        <v>5</v>
      </c>
      <c r="R28" s="10"/>
      <c r="S28" s="27">
        <f>T28+U28</f>
        <v>12864.689999999999</v>
      </c>
      <c r="T28" s="27">
        <v>6432.36</v>
      </c>
      <c r="U28" s="28">
        <v>6432.33</v>
      </c>
      <c r="V28" s="28">
        <f>X28</f>
        <v>12864.69</v>
      </c>
      <c r="W28" s="27">
        <v>6432.36</v>
      </c>
      <c r="X28" s="27">
        <v>12864.69</v>
      </c>
      <c r="Y28" s="8">
        <f t="shared" si="15"/>
        <v>0</v>
      </c>
      <c r="Z28" s="8">
        <f t="shared" si="15"/>
        <v>2144.12</v>
      </c>
      <c r="AA28" s="8">
        <f>O28+U28-X28+W28</f>
        <v>-2144.12</v>
      </c>
      <c r="AB28" s="3"/>
      <c r="AC28" s="3"/>
      <c r="AD28" s="19"/>
    </row>
    <row r="29" spans="1:30" s="4" customFormat="1" ht="15.75" x14ac:dyDescent="0.2">
      <c r="A29" s="99"/>
      <c r="B29" s="126"/>
      <c r="C29" s="126"/>
      <c r="D29" s="126"/>
      <c r="E29" s="126"/>
      <c r="F29" s="126"/>
      <c r="G29" s="126"/>
      <c r="H29" s="126"/>
      <c r="I29" s="99"/>
      <c r="J29" s="99"/>
      <c r="K29" s="99"/>
      <c r="L29" s="99"/>
      <c r="M29" s="8">
        <f>N29+O29</f>
        <v>0</v>
      </c>
      <c r="N29" s="8">
        <v>2144.12</v>
      </c>
      <c r="O29" s="8">
        <v>-2144.12</v>
      </c>
      <c r="P29" s="165"/>
      <c r="Q29" s="39" t="s">
        <v>6</v>
      </c>
      <c r="R29" s="10"/>
      <c r="S29" s="27">
        <f>T29+U29</f>
        <v>12864.689999999999</v>
      </c>
      <c r="T29" s="27">
        <v>6432.36</v>
      </c>
      <c r="U29" s="28">
        <v>6432.33</v>
      </c>
      <c r="V29" s="28">
        <f>X29</f>
        <v>12864.69</v>
      </c>
      <c r="W29" s="27">
        <v>6432.36</v>
      </c>
      <c r="X29" s="27">
        <v>12864.69</v>
      </c>
      <c r="Y29" s="8">
        <f t="shared" si="15"/>
        <v>0</v>
      </c>
      <c r="Z29" s="8">
        <f t="shared" si="15"/>
        <v>2144.12</v>
      </c>
      <c r="AA29" s="8">
        <f>O29+U29-X29+W29</f>
        <v>-2144.12</v>
      </c>
      <c r="AB29" s="3"/>
      <c r="AC29" s="3"/>
      <c r="AD29" s="19"/>
    </row>
    <row r="30" spans="1:30" s="4" customFormat="1" ht="15.75" x14ac:dyDescent="0.2">
      <c r="A30" s="99"/>
      <c r="B30" s="126"/>
      <c r="C30" s="126"/>
      <c r="D30" s="126"/>
      <c r="E30" s="126"/>
      <c r="F30" s="126"/>
      <c r="G30" s="126"/>
      <c r="H30" s="126"/>
      <c r="I30" s="99"/>
      <c r="J30" s="99"/>
      <c r="K30" s="99"/>
      <c r="L30" s="99"/>
      <c r="M30" s="8">
        <f>N30+O30</f>
        <v>0</v>
      </c>
      <c r="N30" s="8">
        <v>2144.12</v>
      </c>
      <c r="O30" s="8">
        <v>-2144.12</v>
      </c>
      <c r="P30" s="165"/>
      <c r="Q30" s="39" t="s">
        <v>7</v>
      </c>
      <c r="R30" s="10"/>
      <c r="S30" s="27">
        <f>T30+U30</f>
        <v>12864.689999999999</v>
      </c>
      <c r="T30" s="27">
        <v>6432.36</v>
      </c>
      <c r="U30" s="28">
        <v>6432.33</v>
      </c>
      <c r="V30" s="28">
        <f>X30</f>
        <v>17152.919999999998</v>
      </c>
      <c r="W30" s="27">
        <v>6432.36</v>
      </c>
      <c r="X30" s="27">
        <v>17152.919999999998</v>
      </c>
      <c r="Y30" s="7">
        <f t="shared" si="15"/>
        <v>-4288.2299999999996</v>
      </c>
      <c r="Z30" s="7">
        <f t="shared" si="15"/>
        <v>2144.12</v>
      </c>
      <c r="AA30" s="7">
        <f>O30+U30-X30+W30</f>
        <v>-6432.3499999999995</v>
      </c>
      <c r="AB30" s="3"/>
      <c r="AC30" s="3"/>
      <c r="AD30" s="19"/>
    </row>
    <row r="31" spans="1:30" s="4" customFormat="1" ht="15.75" x14ac:dyDescent="0.2">
      <c r="A31" s="99"/>
      <c r="B31" s="126"/>
      <c r="C31" s="126"/>
      <c r="D31" s="126"/>
      <c r="E31" s="126"/>
      <c r="F31" s="126"/>
      <c r="G31" s="126"/>
      <c r="H31" s="126"/>
      <c r="I31" s="99"/>
      <c r="J31" s="99"/>
      <c r="K31" s="99"/>
      <c r="L31" s="99"/>
      <c r="M31" s="125"/>
      <c r="N31" s="125"/>
      <c r="O31" s="125"/>
      <c r="P31" s="165"/>
      <c r="Q31" s="46" t="s">
        <v>3</v>
      </c>
      <c r="R31" s="10"/>
      <c r="S31" s="29">
        <f t="shared" ref="S31:X31" si="16">SUM(S27:S30)</f>
        <v>51458.759999999995</v>
      </c>
      <c r="T31" s="29">
        <f t="shared" si="16"/>
        <v>25729.439999999999</v>
      </c>
      <c r="U31" s="29">
        <f t="shared" si="16"/>
        <v>25729.32</v>
      </c>
      <c r="V31" s="29">
        <f t="shared" si="16"/>
        <v>51458.76</v>
      </c>
      <c r="W31" s="29">
        <f t="shared" si="16"/>
        <v>25729.439999999999</v>
      </c>
      <c r="X31" s="29">
        <f t="shared" si="16"/>
        <v>51458.76</v>
      </c>
      <c r="Y31" s="125"/>
      <c r="Z31" s="125"/>
      <c r="AA31" s="125"/>
      <c r="AB31" s="50"/>
      <c r="AC31" s="50"/>
      <c r="AD31" s="51"/>
    </row>
    <row r="32" spans="1:30" s="4" customFormat="1" ht="12.75" customHeight="1" x14ac:dyDescent="0.2">
      <c r="A32" s="99">
        <v>4</v>
      </c>
      <c r="B32" s="126" t="s">
        <v>9</v>
      </c>
      <c r="C32" s="126" t="s">
        <v>44</v>
      </c>
      <c r="D32" s="126" t="s">
        <v>71</v>
      </c>
      <c r="E32" s="126" t="s">
        <v>58</v>
      </c>
      <c r="F32" s="126" t="s">
        <v>58</v>
      </c>
      <c r="G32" s="126" t="s">
        <v>148</v>
      </c>
      <c r="H32" s="126" t="s">
        <v>12</v>
      </c>
      <c r="I32" s="99">
        <v>54.5</v>
      </c>
      <c r="J32" s="99">
        <f>5879.46/I32</f>
        <v>107.88</v>
      </c>
      <c r="K32" s="237">
        <v>44287</v>
      </c>
      <c r="L32" s="237">
        <v>47908</v>
      </c>
      <c r="M32" s="8">
        <f>N32+O32</f>
        <v>0</v>
      </c>
      <c r="N32" s="8">
        <v>2939.73</v>
      </c>
      <c r="O32" s="8">
        <v>-2939.73</v>
      </c>
      <c r="P32" s="165" t="s">
        <v>60</v>
      </c>
      <c r="Q32" s="39" t="s">
        <v>4</v>
      </c>
      <c r="R32" s="49"/>
      <c r="S32" s="27">
        <f>T32+U32</f>
        <v>17638.38</v>
      </c>
      <c r="T32" s="27">
        <v>8819.19</v>
      </c>
      <c r="U32" s="28">
        <v>8819.19</v>
      </c>
      <c r="V32" s="28">
        <f>X32</f>
        <v>11758.92</v>
      </c>
      <c r="W32" s="27">
        <v>8819.19</v>
      </c>
      <c r="X32" s="27">
        <v>11758.92</v>
      </c>
      <c r="Y32" s="8">
        <f t="shared" ref="Y32:Z35" si="17">M32+S32-V32</f>
        <v>5879.4600000000009</v>
      </c>
      <c r="Z32" s="8">
        <f t="shared" si="17"/>
        <v>2939.7299999999996</v>
      </c>
      <c r="AA32" s="8">
        <f>O32+U32-X32+W32</f>
        <v>2939.7300000000014</v>
      </c>
      <c r="AB32" s="3" t="s">
        <v>110</v>
      </c>
      <c r="AC32" s="3"/>
      <c r="AD32" s="19"/>
    </row>
    <row r="33" spans="1:30" s="4" customFormat="1" ht="15.75" x14ac:dyDescent="0.2">
      <c r="A33" s="99"/>
      <c r="B33" s="126"/>
      <c r="C33" s="126"/>
      <c r="D33" s="126"/>
      <c r="E33" s="126"/>
      <c r="F33" s="126"/>
      <c r="G33" s="126"/>
      <c r="H33" s="126"/>
      <c r="I33" s="99"/>
      <c r="J33" s="99"/>
      <c r="K33" s="99"/>
      <c r="L33" s="99"/>
      <c r="M33" s="8">
        <f>N33+O33</f>
        <v>0</v>
      </c>
      <c r="N33" s="8">
        <v>2939.73</v>
      </c>
      <c r="O33" s="8">
        <v>-2939.73</v>
      </c>
      <c r="P33" s="165"/>
      <c r="Q33" s="39" t="s">
        <v>5</v>
      </c>
      <c r="R33" s="10"/>
      <c r="S33" s="27">
        <f>T33+U33</f>
        <v>17638.38</v>
      </c>
      <c r="T33" s="27">
        <v>8819.19</v>
      </c>
      <c r="U33" s="28">
        <v>8819.19</v>
      </c>
      <c r="V33" s="28">
        <f>X33</f>
        <v>17638.38</v>
      </c>
      <c r="W33" s="27">
        <v>8819.19</v>
      </c>
      <c r="X33" s="27">
        <v>17638.38</v>
      </c>
      <c r="Y33" s="8">
        <f t="shared" si="17"/>
        <v>0</v>
      </c>
      <c r="Z33" s="8">
        <f t="shared" si="17"/>
        <v>2939.7299999999996</v>
      </c>
      <c r="AA33" s="8">
        <f>O33+U33-X33+W33</f>
        <v>-2939.7299999999996</v>
      </c>
      <c r="AB33" s="3"/>
      <c r="AC33" s="3"/>
      <c r="AD33" s="19"/>
    </row>
    <row r="34" spans="1:30" s="4" customFormat="1" ht="15.75" x14ac:dyDescent="0.2">
      <c r="A34" s="99"/>
      <c r="B34" s="126"/>
      <c r="C34" s="126"/>
      <c r="D34" s="126"/>
      <c r="E34" s="126"/>
      <c r="F34" s="126"/>
      <c r="G34" s="126"/>
      <c r="H34" s="126"/>
      <c r="I34" s="99"/>
      <c r="J34" s="99"/>
      <c r="K34" s="99"/>
      <c r="L34" s="99"/>
      <c r="M34" s="8">
        <f>N34+O34</f>
        <v>0</v>
      </c>
      <c r="N34" s="8">
        <v>2939.73</v>
      </c>
      <c r="O34" s="8">
        <v>-2939.73</v>
      </c>
      <c r="P34" s="165"/>
      <c r="Q34" s="39" t="s">
        <v>6</v>
      </c>
      <c r="R34" s="10"/>
      <c r="S34" s="27">
        <f t="shared" ref="S34:S36" si="18">T34+U34</f>
        <v>17638.38</v>
      </c>
      <c r="T34" s="27">
        <v>8819.19</v>
      </c>
      <c r="U34" s="28">
        <v>8819.19</v>
      </c>
      <c r="V34" s="28">
        <f t="shared" ref="V34:V36" si="19">X34</f>
        <v>17638.38</v>
      </c>
      <c r="W34" s="27">
        <v>8819.19</v>
      </c>
      <c r="X34" s="27">
        <v>17638.38</v>
      </c>
      <c r="Y34" s="8">
        <f t="shared" si="17"/>
        <v>0</v>
      </c>
      <c r="Z34" s="8">
        <f t="shared" si="17"/>
        <v>2939.7299999999996</v>
      </c>
      <c r="AA34" s="8">
        <f>O34+U34-X34+W34</f>
        <v>-2939.7299999999996</v>
      </c>
      <c r="AB34" s="3"/>
      <c r="AC34" s="3"/>
      <c r="AD34" s="19"/>
    </row>
    <row r="35" spans="1:30" s="4" customFormat="1" ht="15.75" x14ac:dyDescent="0.2">
      <c r="A35" s="99"/>
      <c r="B35" s="126"/>
      <c r="C35" s="126"/>
      <c r="D35" s="126"/>
      <c r="E35" s="126"/>
      <c r="F35" s="126"/>
      <c r="G35" s="126"/>
      <c r="H35" s="126"/>
      <c r="I35" s="99"/>
      <c r="J35" s="99"/>
      <c r="K35" s="99"/>
      <c r="L35" s="99"/>
      <c r="M35" s="8">
        <f>N35+O35</f>
        <v>0</v>
      </c>
      <c r="N35" s="8">
        <v>2939.73</v>
      </c>
      <c r="O35" s="8">
        <v>-2939.73</v>
      </c>
      <c r="P35" s="165"/>
      <c r="Q35" s="39" t="s">
        <v>7</v>
      </c>
      <c r="R35" s="10"/>
      <c r="S35" s="27">
        <f t="shared" si="18"/>
        <v>17638.38</v>
      </c>
      <c r="T35" s="27">
        <v>8819.19</v>
      </c>
      <c r="U35" s="28">
        <v>8819.19</v>
      </c>
      <c r="V35" s="28">
        <f t="shared" si="19"/>
        <v>23517.84</v>
      </c>
      <c r="W35" s="27">
        <v>8819.19</v>
      </c>
      <c r="X35" s="27">
        <v>23517.84</v>
      </c>
      <c r="Y35" s="7">
        <f t="shared" si="17"/>
        <v>-5879.4599999999991</v>
      </c>
      <c r="Z35" s="7">
        <f t="shared" si="17"/>
        <v>2939.7299999999996</v>
      </c>
      <c r="AA35" s="7">
        <f>O35+U35-X35+W35</f>
        <v>-8819.1899999999969</v>
      </c>
      <c r="AB35" s="3"/>
      <c r="AC35" s="3"/>
      <c r="AD35" s="19"/>
    </row>
    <row r="36" spans="1:30" s="4" customFormat="1" ht="15.75" x14ac:dyDescent="0.2">
      <c r="A36" s="99"/>
      <c r="B36" s="126"/>
      <c r="C36" s="126"/>
      <c r="D36" s="126"/>
      <c r="E36" s="126"/>
      <c r="F36" s="126"/>
      <c r="G36" s="126"/>
      <c r="H36" s="126"/>
      <c r="I36" s="99"/>
      <c r="J36" s="99"/>
      <c r="K36" s="99"/>
      <c r="L36" s="99"/>
      <c r="M36" s="125"/>
      <c r="N36" s="125"/>
      <c r="O36" s="125"/>
      <c r="P36" s="165"/>
      <c r="Q36" s="46" t="s">
        <v>3</v>
      </c>
      <c r="R36" s="86"/>
      <c r="S36" s="29">
        <f t="shared" si="18"/>
        <v>70553.52</v>
      </c>
      <c r="T36" s="29">
        <f>SUM(T32:T35)</f>
        <v>35276.76</v>
      </c>
      <c r="U36" s="29">
        <f>SUM(U32:U35)</f>
        <v>35276.76</v>
      </c>
      <c r="V36" s="48">
        <f t="shared" si="19"/>
        <v>70553.52</v>
      </c>
      <c r="W36" s="29">
        <f>SUM(W32:W35)</f>
        <v>35276.76</v>
      </c>
      <c r="X36" s="29">
        <f>SUM(X32:X35)</f>
        <v>70553.52</v>
      </c>
      <c r="Y36" s="125"/>
      <c r="Z36" s="125"/>
      <c r="AA36" s="125"/>
      <c r="AB36" s="50"/>
      <c r="AC36" s="50"/>
      <c r="AD36" s="51"/>
    </row>
    <row r="37" spans="1:30" s="4" customFormat="1" ht="15.75" customHeight="1" x14ac:dyDescent="0.2">
      <c r="A37" s="99">
        <v>5</v>
      </c>
      <c r="B37" s="126" t="s">
        <v>9</v>
      </c>
      <c r="C37" s="126" t="s">
        <v>236</v>
      </c>
      <c r="D37" s="126" t="s">
        <v>427</v>
      </c>
      <c r="E37" s="126" t="s">
        <v>59</v>
      </c>
      <c r="F37" s="126">
        <v>4854.6000000000004</v>
      </c>
      <c r="G37" s="126" t="s">
        <v>23</v>
      </c>
      <c r="H37" s="126" t="s">
        <v>288</v>
      </c>
      <c r="I37" s="211">
        <v>167.4</v>
      </c>
      <c r="J37" s="126">
        <v>56.3</v>
      </c>
      <c r="K37" s="222" t="s">
        <v>428</v>
      </c>
      <c r="L37" s="222" t="s">
        <v>429</v>
      </c>
      <c r="M37" s="8">
        <f>N37+O37</f>
        <v>16273.4</v>
      </c>
      <c r="N37" s="8">
        <v>4712.2700000000004</v>
      </c>
      <c r="O37" s="8">
        <v>11561.13</v>
      </c>
      <c r="P37" s="119" t="s">
        <v>60</v>
      </c>
      <c r="Q37" s="82" t="s">
        <v>4</v>
      </c>
      <c r="R37" s="30"/>
      <c r="S37" s="27">
        <f>T37+U37</f>
        <v>28273.62</v>
      </c>
      <c r="T37" s="27">
        <v>14136.81</v>
      </c>
      <c r="U37" s="27">
        <v>14136.81</v>
      </c>
      <c r="V37" s="28">
        <f>X37</f>
        <v>24000</v>
      </c>
      <c r="W37" s="27">
        <v>14136.81</v>
      </c>
      <c r="X37" s="27">
        <v>24000</v>
      </c>
      <c r="Y37" s="8">
        <f t="shared" ref="Y37:Z40" si="20">M37+S37-V37</f>
        <v>20547.019999999997</v>
      </c>
      <c r="Z37" s="8">
        <f t="shared" si="20"/>
        <v>4712.2700000000023</v>
      </c>
      <c r="AA37" s="8">
        <f>O37+U37-X37+W37</f>
        <v>15834.749999999998</v>
      </c>
      <c r="AB37" s="3" t="s">
        <v>110</v>
      </c>
      <c r="AC37" s="3"/>
      <c r="AD37" s="19"/>
    </row>
    <row r="38" spans="1:30" s="4" customFormat="1" ht="15.75" x14ac:dyDescent="0.2">
      <c r="A38" s="99"/>
      <c r="B38" s="126"/>
      <c r="C38" s="126"/>
      <c r="D38" s="126"/>
      <c r="E38" s="126"/>
      <c r="F38" s="126"/>
      <c r="G38" s="126"/>
      <c r="H38" s="126"/>
      <c r="I38" s="211"/>
      <c r="J38" s="126"/>
      <c r="K38" s="126"/>
      <c r="L38" s="126"/>
      <c r="M38" s="8">
        <f>N38+O38</f>
        <v>16273.4</v>
      </c>
      <c r="N38" s="8">
        <v>4712.2700000000004</v>
      </c>
      <c r="O38" s="8">
        <v>11561.13</v>
      </c>
      <c r="P38" s="119"/>
      <c r="Q38" s="82" t="s">
        <v>5</v>
      </c>
      <c r="R38" s="31"/>
      <c r="S38" s="27">
        <f>T38+U38</f>
        <v>28273.62</v>
      </c>
      <c r="T38" s="27">
        <v>14136.81</v>
      </c>
      <c r="U38" s="27">
        <v>14136.81</v>
      </c>
      <c r="V38" s="28">
        <f>X38</f>
        <v>26000</v>
      </c>
      <c r="W38" s="27">
        <v>14136.81</v>
      </c>
      <c r="X38" s="27">
        <v>26000</v>
      </c>
      <c r="Y38" s="8">
        <f t="shared" si="20"/>
        <v>18547.019999999997</v>
      </c>
      <c r="Z38" s="8">
        <f t="shared" si="20"/>
        <v>4712.2700000000023</v>
      </c>
      <c r="AA38" s="8">
        <f>O38+U38-X38+W38</f>
        <v>13834.749999999998</v>
      </c>
      <c r="AB38" s="3"/>
      <c r="AC38" s="3"/>
      <c r="AD38" s="19"/>
    </row>
    <row r="39" spans="1:30" s="4" customFormat="1" ht="15.75" x14ac:dyDescent="0.2">
      <c r="A39" s="99"/>
      <c r="B39" s="126"/>
      <c r="C39" s="126"/>
      <c r="D39" s="126"/>
      <c r="E39" s="126"/>
      <c r="F39" s="126"/>
      <c r="G39" s="126"/>
      <c r="H39" s="126"/>
      <c r="I39" s="211"/>
      <c r="J39" s="126"/>
      <c r="K39" s="126"/>
      <c r="L39" s="126"/>
      <c r="M39" s="8">
        <f>N39+O39</f>
        <v>16273.4</v>
      </c>
      <c r="N39" s="8">
        <v>4712.2700000000004</v>
      </c>
      <c r="O39" s="8">
        <v>11561.13</v>
      </c>
      <c r="P39" s="119"/>
      <c r="Q39" s="82" t="s">
        <v>6</v>
      </c>
      <c r="R39" s="31"/>
      <c r="S39" s="27">
        <f>T39+U39</f>
        <v>28273.62</v>
      </c>
      <c r="T39" s="27">
        <v>14136.81</v>
      </c>
      <c r="U39" s="27">
        <v>14136.81</v>
      </c>
      <c r="V39" s="28">
        <f>X39</f>
        <v>28000</v>
      </c>
      <c r="W39" s="27">
        <v>14136.81</v>
      </c>
      <c r="X39" s="27">
        <v>28000</v>
      </c>
      <c r="Y39" s="8">
        <f t="shared" si="20"/>
        <v>16547.019999999997</v>
      </c>
      <c r="Z39" s="8">
        <f t="shared" si="20"/>
        <v>4712.2700000000023</v>
      </c>
      <c r="AA39" s="8">
        <f>O39+U39-X39+W39</f>
        <v>11834.749999999998</v>
      </c>
      <c r="AB39" s="3"/>
      <c r="AC39" s="3"/>
      <c r="AD39" s="19"/>
    </row>
    <row r="40" spans="1:30" s="4" customFormat="1" ht="15.75" x14ac:dyDescent="0.2">
      <c r="A40" s="99"/>
      <c r="B40" s="126"/>
      <c r="C40" s="126"/>
      <c r="D40" s="126"/>
      <c r="E40" s="126"/>
      <c r="F40" s="126"/>
      <c r="G40" s="126"/>
      <c r="H40" s="126"/>
      <c r="I40" s="211"/>
      <c r="J40" s="126"/>
      <c r="K40" s="126"/>
      <c r="L40" s="126"/>
      <c r="M40" s="8">
        <f>N40+O40</f>
        <v>16273.4</v>
      </c>
      <c r="N40" s="8">
        <v>4712.2700000000004</v>
      </c>
      <c r="O40" s="8">
        <v>11561.13</v>
      </c>
      <c r="P40" s="119"/>
      <c r="Q40" s="82" t="s">
        <v>7</v>
      </c>
      <c r="R40" s="31"/>
      <c r="S40" s="27">
        <f>T40+U40</f>
        <v>28273.62</v>
      </c>
      <c r="T40" s="27">
        <v>14136.81</v>
      </c>
      <c r="U40" s="27">
        <v>14136.81</v>
      </c>
      <c r="V40" s="28">
        <f>X40</f>
        <v>29000</v>
      </c>
      <c r="W40" s="27">
        <v>14136.81</v>
      </c>
      <c r="X40" s="27">
        <v>29000</v>
      </c>
      <c r="Y40" s="7">
        <f t="shared" si="20"/>
        <v>15547.019999999997</v>
      </c>
      <c r="Z40" s="7">
        <f t="shared" si="20"/>
        <v>4712.2700000000023</v>
      </c>
      <c r="AA40" s="7">
        <f>O40+U40-X40+W40</f>
        <v>10834.749999999998</v>
      </c>
      <c r="AB40" s="3"/>
      <c r="AC40" s="3"/>
      <c r="AD40" s="19"/>
    </row>
    <row r="41" spans="1:30" s="4" customFormat="1" ht="15.75" x14ac:dyDescent="0.2">
      <c r="A41" s="99"/>
      <c r="B41" s="126"/>
      <c r="C41" s="126"/>
      <c r="D41" s="126"/>
      <c r="E41" s="126"/>
      <c r="F41" s="126"/>
      <c r="G41" s="126"/>
      <c r="H41" s="126"/>
      <c r="I41" s="211"/>
      <c r="J41" s="126"/>
      <c r="K41" s="126"/>
      <c r="L41" s="126"/>
      <c r="M41" s="125"/>
      <c r="N41" s="125"/>
      <c r="O41" s="125"/>
      <c r="P41" s="119"/>
      <c r="Q41" s="32" t="s">
        <v>3</v>
      </c>
      <c r="R41" s="84">
        <f>R39</f>
        <v>0</v>
      </c>
      <c r="S41" s="29">
        <f t="shared" ref="S41:S49" si="21">T41+U41</f>
        <v>113094.48</v>
      </c>
      <c r="T41" s="29">
        <f>SUM(T37:T40)</f>
        <v>56547.24</v>
      </c>
      <c r="U41" s="29">
        <f>SUM(U37:U40)</f>
        <v>56547.24</v>
      </c>
      <c r="V41" s="48">
        <f t="shared" ref="V41:V50" si="22">X41</f>
        <v>107000</v>
      </c>
      <c r="W41" s="29">
        <f>SUM(W37:W40)</f>
        <v>56547.24</v>
      </c>
      <c r="X41" s="29">
        <f>SUM(X37:X40)</f>
        <v>107000</v>
      </c>
      <c r="Y41" s="125"/>
      <c r="Z41" s="125"/>
      <c r="AA41" s="125"/>
      <c r="AB41" s="50"/>
      <c r="AC41" s="50"/>
      <c r="AD41" s="51"/>
    </row>
    <row r="42" spans="1:30" s="4" customFormat="1" ht="15.75" customHeight="1" x14ac:dyDescent="0.2">
      <c r="A42" s="99">
        <v>6</v>
      </c>
      <c r="B42" s="126" t="s">
        <v>9</v>
      </c>
      <c r="C42" s="126" t="s">
        <v>11</v>
      </c>
      <c r="D42" s="126" t="s">
        <v>238</v>
      </c>
      <c r="E42" s="126" t="s">
        <v>64</v>
      </c>
      <c r="F42" s="126"/>
      <c r="G42" s="126" t="s">
        <v>33</v>
      </c>
      <c r="H42" s="126" t="s">
        <v>14</v>
      </c>
      <c r="I42" s="211">
        <v>46.9</v>
      </c>
      <c r="J42" s="126">
        <v>17.399999999999999</v>
      </c>
      <c r="K42" s="222">
        <v>44877</v>
      </c>
      <c r="L42" s="222">
        <v>46671</v>
      </c>
      <c r="M42" s="8">
        <f>N42+O42</f>
        <v>0</v>
      </c>
      <c r="N42" s="8">
        <v>1481.15</v>
      </c>
      <c r="O42" s="8">
        <v>-1481.15</v>
      </c>
      <c r="P42" s="165" t="s">
        <v>62</v>
      </c>
      <c r="Q42" s="82" t="s">
        <v>4</v>
      </c>
      <c r="R42" s="87" t="e">
        <f>#REF!/2</f>
        <v>#REF!</v>
      </c>
      <c r="S42" s="27">
        <f t="shared" si="21"/>
        <v>8886.9</v>
      </c>
      <c r="T42" s="27">
        <v>4443.45</v>
      </c>
      <c r="U42" s="27">
        <v>4443.45</v>
      </c>
      <c r="V42" s="28">
        <f t="shared" si="22"/>
        <v>5924.6</v>
      </c>
      <c r="W42" s="27">
        <v>4443.4399999999996</v>
      </c>
      <c r="X42" s="27">
        <v>5924.6</v>
      </c>
      <c r="Y42" s="8">
        <f t="shared" ref="Y42:Z45" si="23">M42+S42-V42</f>
        <v>2962.2999999999993</v>
      </c>
      <c r="Z42" s="8">
        <f t="shared" si="23"/>
        <v>1481.1600000000008</v>
      </c>
      <c r="AA42" s="8">
        <f>O42+U42-X42+W42</f>
        <v>1481.139999999999</v>
      </c>
      <c r="AB42" s="3" t="s">
        <v>110</v>
      </c>
      <c r="AC42" s="3"/>
      <c r="AD42" s="260"/>
    </row>
    <row r="43" spans="1:30" s="4" customFormat="1" ht="15.75" x14ac:dyDescent="0.2">
      <c r="A43" s="99"/>
      <c r="B43" s="126"/>
      <c r="C43" s="126"/>
      <c r="D43" s="126"/>
      <c r="E43" s="126"/>
      <c r="F43" s="126"/>
      <c r="G43" s="126"/>
      <c r="H43" s="126"/>
      <c r="I43" s="211"/>
      <c r="J43" s="126"/>
      <c r="K43" s="126"/>
      <c r="L43" s="126"/>
      <c r="M43" s="8">
        <f>N43+O43</f>
        <v>0</v>
      </c>
      <c r="N43" s="8">
        <v>0</v>
      </c>
      <c r="O43" s="8">
        <v>0</v>
      </c>
      <c r="P43" s="165"/>
      <c r="Q43" s="82" t="s">
        <v>5</v>
      </c>
      <c r="R43" s="88"/>
      <c r="S43" s="27">
        <f t="shared" si="21"/>
        <v>8886.9</v>
      </c>
      <c r="T43" s="27">
        <v>4443.45</v>
      </c>
      <c r="U43" s="27">
        <v>4443.45</v>
      </c>
      <c r="V43" s="28">
        <f t="shared" si="22"/>
        <v>8886.9</v>
      </c>
      <c r="W43" s="27">
        <v>4443.45</v>
      </c>
      <c r="X43" s="27">
        <v>8886.9</v>
      </c>
      <c r="Y43" s="8">
        <f t="shared" si="23"/>
        <v>0</v>
      </c>
      <c r="Z43" s="8">
        <f t="shared" si="23"/>
        <v>0</v>
      </c>
      <c r="AA43" s="8">
        <f>O43+U43-X43+W43</f>
        <v>0</v>
      </c>
      <c r="AB43" s="3"/>
      <c r="AC43" s="3"/>
      <c r="AD43" s="218"/>
    </row>
    <row r="44" spans="1:30" s="4" customFormat="1" ht="15.75" x14ac:dyDescent="0.2">
      <c r="A44" s="99"/>
      <c r="B44" s="126"/>
      <c r="C44" s="126"/>
      <c r="D44" s="126"/>
      <c r="E44" s="126"/>
      <c r="F44" s="126"/>
      <c r="G44" s="126"/>
      <c r="H44" s="126"/>
      <c r="I44" s="211"/>
      <c r="J44" s="126"/>
      <c r="K44" s="126"/>
      <c r="L44" s="126"/>
      <c r="M44" s="8">
        <f>N44+O44</f>
        <v>0</v>
      </c>
      <c r="N44" s="8">
        <v>0</v>
      </c>
      <c r="O44" s="8">
        <v>0</v>
      </c>
      <c r="P44" s="165"/>
      <c r="Q44" s="82" t="s">
        <v>6</v>
      </c>
      <c r="R44" s="89"/>
      <c r="S44" s="27">
        <f t="shared" si="21"/>
        <v>8886.9</v>
      </c>
      <c r="T44" s="27">
        <v>4443.45</v>
      </c>
      <c r="U44" s="27">
        <v>4443.45</v>
      </c>
      <c r="V44" s="28">
        <f t="shared" si="22"/>
        <v>8886.9</v>
      </c>
      <c r="W44" s="27">
        <v>4443.45</v>
      </c>
      <c r="X44" s="27">
        <v>8886.9</v>
      </c>
      <c r="Y44" s="8">
        <f t="shared" si="23"/>
        <v>0</v>
      </c>
      <c r="Z44" s="8">
        <f t="shared" si="23"/>
        <v>0</v>
      </c>
      <c r="AA44" s="8">
        <f>O44+U44-X44+W44</f>
        <v>0</v>
      </c>
      <c r="AB44" s="3"/>
      <c r="AC44" s="3"/>
      <c r="AD44" s="218"/>
    </row>
    <row r="45" spans="1:30" s="4" customFormat="1" ht="15.75" x14ac:dyDescent="0.2">
      <c r="A45" s="99"/>
      <c r="B45" s="126"/>
      <c r="C45" s="126"/>
      <c r="D45" s="126"/>
      <c r="E45" s="126"/>
      <c r="F45" s="126"/>
      <c r="G45" s="126"/>
      <c r="H45" s="126"/>
      <c r="I45" s="211"/>
      <c r="J45" s="126"/>
      <c r="K45" s="126"/>
      <c r="L45" s="126"/>
      <c r="M45" s="8">
        <f>N45+O45</f>
        <v>0</v>
      </c>
      <c r="N45" s="8">
        <v>0</v>
      </c>
      <c r="O45" s="8">
        <v>0</v>
      </c>
      <c r="P45" s="165"/>
      <c r="Q45" s="82" t="s">
        <v>7</v>
      </c>
      <c r="R45" s="89"/>
      <c r="S45" s="27">
        <f t="shared" si="21"/>
        <v>8886.9</v>
      </c>
      <c r="T45" s="27">
        <v>4443.45</v>
      </c>
      <c r="U45" s="27">
        <v>4443.45</v>
      </c>
      <c r="V45" s="28">
        <f t="shared" si="22"/>
        <v>11849.2</v>
      </c>
      <c r="W45" s="27">
        <v>4443.45</v>
      </c>
      <c r="X45" s="27">
        <v>11849.2</v>
      </c>
      <c r="Y45" s="7">
        <f t="shared" si="23"/>
        <v>-2962.3000000000011</v>
      </c>
      <c r="Z45" s="7">
        <f t="shared" si="23"/>
        <v>0</v>
      </c>
      <c r="AA45" s="7">
        <f>O45+U45-X45+W45</f>
        <v>-2962.3000000000011</v>
      </c>
      <c r="AB45" s="3"/>
      <c r="AC45" s="3"/>
      <c r="AD45" s="219"/>
    </row>
    <row r="46" spans="1:30" s="4" customFormat="1" ht="15.75" x14ac:dyDescent="0.2">
      <c r="A46" s="99"/>
      <c r="B46" s="126"/>
      <c r="C46" s="126"/>
      <c r="D46" s="126"/>
      <c r="E46" s="126"/>
      <c r="F46" s="126"/>
      <c r="G46" s="126"/>
      <c r="H46" s="126"/>
      <c r="I46" s="211"/>
      <c r="J46" s="126"/>
      <c r="K46" s="126"/>
      <c r="L46" s="126"/>
      <c r="M46" s="125"/>
      <c r="N46" s="125"/>
      <c r="O46" s="125"/>
      <c r="P46" s="165"/>
      <c r="Q46" s="32" t="s">
        <v>3</v>
      </c>
      <c r="R46" s="90" t="e">
        <f>R42</f>
        <v>#REF!</v>
      </c>
      <c r="S46" s="29">
        <f t="shared" si="21"/>
        <v>35547.599999999999</v>
      </c>
      <c r="T46" s="29">
        <f>SUM(T42:T45)</f>
        <v>17773.8</v>
      </c>
      <c r="U46" s="29">
        <f>SUM(U42:U45)</f>
        <v>17773.8</v>
      </c>
      <c r="V46" s="48">
        <f t="shared" si="22"/>
        <v>35547.600000000006</v>
      </c>
      <c r="W46" s="29">
        <f>SUM(W42:W45)</f>
        <v>17773.79</v>
      </c>
      <c r="X46" s="29">
        <f>SUM(X42:X45)</f>
        <v>35547.600000000006</v>
      </c>
      <c r="Y46" s="125"/>
      <c r="Z46" s="125"/>
      <c r="AA46" s="125"/>
      <c r="AB46" s="50"/>
      <c r="AC46" s="50"/>
      <c r="AD46" s="51"/>
    </row>
    <row r="47" spans="1:30" s="4" customFormat="1" ht="15.75" customHeight="1" x14ac:dyDescent="0.2">
      <c r="A47" s="99">
        <v>7</v>
      </c>
      <c r="B47" s="126" t="s">
        <v>9</v>
      </c>
      <c r="C47" s="126" t="s">
        <v>11</v>
      </c>
      <c r="D47" s="126" t="s">
        <v>237</v>
      </c>
      <c r="E47" s="126" t="s">
        <v>64</v>
      </c>
      <c r="F47" s="126"/>
      <c r="G47" s="126" t="s">
        <v>149</v>
      </c>
      <c r="H47" s="126" t="s">
        <v>13</v>
      </c>
      <c r="I47" s="211">
        <v>39.799999999999997</v>
      </c>
      <c r="J47" s="126">
        <v>63.16</v>
      </c>
      <c r="K47" s="222" t="s">
        <v>239</v>
      </c>
      <c r="L47" s="222" t="s">
        <v>240</v>
      </c>
      <c r="M47" s="8">
        <f>N47+O47</f>
        <v>0</v>
      </c>
      <c r="N47" s="8">
        <v>1256.93</v>
      </c>
      <c r="O47" s="8">
        <v>-1256.93</v>
      </c>
      <c r="P47" s="165" t="s">
        <v>62</v>
      </c>
      <c r="Q47" s="82" t="s">
        <v>4</v>
      </c>
      <c r="R47" s="91">
        <v>680.05</v>
      </c>
      <c r="S47" s="27">
        <f t="shared" si="21"/>
        <v>7541.55</v>
      </c>
      <c r="T47" s="27">
        <v>3770.79</v>
      </c>
      <c r="U47" s="27">
        <v>3770.76</v>
      </c>
      <c r="V47" s="28">
        <f t="shared" si="22"/>
        <v>5027.7</v>
      </c>
      <c r="W47" s="27">
        <v>3770.79</v>
      </c>
      <c r="X47" s="27">
        <v>5027.7</v>
      </c>
      <c r="Y47" s="8">
        <f t="shared" ref="Y47:Z50" si="24">M47+S47-V47</f>
        <v>2513.8500000000004</v>
      </c>
      <c r="Z47" s="8">
        <f t="shared" si="24"/>
        <v>1256.9300000000003</v>
      </c>
      <c r="AA47" s="8">
        <f>O47+U47-X47+W47</f>
        <v>1256.92</v>
      </c>
      <c r="AB47" s="3" t="s">
        <v>110</v>
      </c>
      <c r="AC47" s="3"/>
      <c r="AD47" s="260"/>
    </row>
    <row r="48" spans="1:30" s="4" customFormat="1" ht="15.75" x14ac:dyDescent="0.2">
      <c r="A48" s="99"/>
      <c r="B48" s="126"/>
      <c r="C48" s="126"/>
      <c r="D48" s="126"/>
      <c r="E48" s="126"/>
      <c r="F48" s="126"/>
      <c r="G48" s="126"/>
      <c r="H48" s="126"/>
      <c r="I48" s="211"/>
      <c r="J48" s="126"/>
      <c r="K48" s="126"/>
      <c r="L48" s="126"/>
      <c r="M48" s="8">
        <f>N48+O48</f>
        <v>0</v>
      </c>
      <c r="N48" s="8">
        <v>1256.93</v>
      </c>
      <c r="O48" s="8">
        <v>-1256.93</v>
      </c>
      <c r="P48" s="165"/>
      <c r="Q48" s="82" t="s">
        <v>5</v>
      </c>
      <c r="R48" s="31"/>
      <c r="S48" s="27">
        <f t="shared" si="21"/>
        <v>7541.55</v>
      </c>
      <c r="T48" s="27">
        <v>3770.79</v>
      </c>
      <c r="U48" s="27">
        <v>3770.76</v>
      </c>
      <c r="V48" s="28">
        <f t="shared" si="22"/>
        <v>7541.55</v>
      </c>
      <c r="W48" s="27">
        <v>3770.79</v>
      </c>
      <c r="X48" s="27">
        <v>7541.55</v>
      </c>
      <c r="Y48" s="8">
        <f t="shared" si="24"/>
        <v>0</v>
      </c>
      <c r="Z48" s="8">
        <f t="shared" si="24"/>
        <v>1256.9300000000003</v>
      </c>
      <c r="AA48" s="8">
        <f>O48+U48-X48+W48</f>
        <v>-1256.9300000000003</v>
      </c>
      <c r="AB48" s="3"/>
      <c r="AC48" s="3"/>
      <c r="AD48" s="218"/>
    </row>
    <row r="49" spans="1:30" s="4" customFormat="1" ht="15.75" x14ac:dyDescent="0.2">
      <c r="A49" s="99"/>
      <c r="B49" s="126"/>
      <c r="C49" s="126"/>
      <c r="D49" s="126"/>
      <c r="E49" s="126"/>
      <c r="F49" s="126"/>
      <c r="G49" s="126"/>
      <c r="H49" s="126"/>
      <c r="I49" s="211"/>
      <c r="J49" s="126"/>
      <c r="K49" s="126"/>
      <c r="L49" s="126"/>
      <c r="M49" s="8">
        <f>N49+O49</f>
        <v>0</v>
      </c>
      <c r="N49" s="8">
        <v>1256.93</v>
      </c>
      <c r="O49" s="8">
        <v>-1256.93</v>
      </c>
      <c r="P49" s="165"/>
      <c r="Q49" s="82" t="s">
        <v>6</v>
      </c>
      <c r="R49" s="31"/>
      <c r="S49" s="27">
        <f t="shared" si="21"/>
        <v>7541.55</v>
      </c>
      <c r="T49" s="27">
        <v>3770.79</v>
      </c>
      <c r="U49" s="27">
        <v>3770.76</v>
      </c>
      <c r="V49" s="28">
        <f t="shared" si="22"/>
        <v>7541.55</v>
      </c>
      <c r="W49" s="27">
        <v>3770.79</v>
      </c>
      <c r="X49" s="27">
        <v>7541.55</v>
      </c>
      <c r="Y49" s="8">
        <f t="shared" si="24"/>
        <v>0</v>
      </c>
      <c r="Z49" s="8">
        <f t="shared" si="24"/>
        <v>1256.9300000000003</v>
      </c>
      <c r="AA49" s="8">
        <f>O49+U49-X49+W49</f>
        <v>-1256.9300000000003</v>
      </c>
      <c r="AB49" s="3"/>
      <c r="AC49" s="3"/>
      <c r="AD49" s="218"/>
    </row>
    <row r="50" spans="1:30" s="4" customFormat="1" ht="15.75" x14ac:dyDescent="0.2">
      <c r="A50" s="99"/>
      <c r="B50" s="126"/>
      <c r="C50" s="126"/>
      <c r="D50" s="126"/>
      <c r="E50" s="126"/>
      <c r="F50" s="126"/>
      <c r="G50" s="126"/>
      <c r="H50" s="126"/>
      <c r="I50" s="211"/>
      <c r="J50" s="126"/>
      <c r="K50" s="126"/>
      <c r="L50" s="126"/>
      <c r="M50" s="8">
        <f>N50+O50</f>
        <v>0</v>
      </c>
      <c r="N50" s="8">
        <v>1256.93</v>
      </c>
      <c r="O50" s="8">
        <v>-1256.93</v>
      </c>
      <c r="P50" s="165"/>
      <c r="Q50" s="82" t="s">
        <v>7</v>
      </c>
      <c r="R50" s="31"/>
      <c r="S50" s="27">
        <f t="shared" ref="S50:S55" si="25">T50+U50</f>
        <v>7541.55</v>
      </c>
      <c r="T50" s="27">
        <v>3770.79</v>
      </c>
      <c r="U50" s="27">
        <v>3770.76</v>
      </c>
      <c r="V50" s="28">
        <f t="shared" si="22"/>
        <v>10055.4</v>
      </c>
      <c r="W50" s="27">
        <v>3770.79</v>
      </c>
      <c r="X50" s="27">
        <v>10055.4</v>
      </c>
      <c r="Y50" s="7">
        <f t="shared" si="24"/>
        <v>-2513.8499999999995</v>
      </c>
      <c r="Z50" s="7">
        <f t="shared" si="24"/>
        <v>1256.9300000000003</v>
      </c>
      <c r="AA50" s="7">
        <f>O50+U50-X50+W50</f>
        <v>-3770.7799999999997</v>
      </c>
      <c r="AB50" s="3"/>
      <c r="AC50" s="3"/>
      <c r="AD50" s="219"/>
    </row>
    <row r="51" spans="1:30" s="4" customFormat="1" ht="15.75" x14ac:dyDescent="0.2">
      <c r="A51" s="99"/>
      <c r="B51" s="126"/>
      <c r="C51" s="126"/>
      <c r="D51" s="126"/>
      <c r="E51" s="126"/>
      <c r="F51" s="126"/>
      <c r="G51" s="126"/>
      <c r="H51" s="126"/>
      <c r="I51" s="211"/>
      <c r="J51" s="126"/>
      <c r="K51" s="126"/>
      <c r="L51" s="126"/>
      <c r="M51" s="125"/>
      <c r="N51" s="125"/>
      <c r="O51" s="125"/>
      <c r="P51" s="165"/>
      <c r="Q51" s="32" t="s">
        <v>3</v>
      </c>
      <c r="R51" s="90">
        <f>R47</f>
        <v>680.05</v>
      </c>
      <c r="S51" s="29">
        <f>SUM(S47:S50)</f>
        <v>30166.2</v>
      </c>
      <c r="T51" s="29">
        <f>SUM(T47:T50)</f>
        <v>15083.16</v>
      </c>
      <c r="U51" s="29">
        <f>SUM(U47:U50)</f>
        <v>15083.04</v>
      </c>
      <c r="V51" s="48">
        <f>X51</f>
        <v>30166.199999999997</v>
      </c>
      <c r="W51" s="29">
        <f>SUM(W47:W50)</f>
        <v>15083.16</v>
      </c>
      <c r="X51" s="29">
        <f>SUM(X47:X50)</f>
        <v>30166.199999999997</v>
      </c>
      <c r="Y51" s="125"/>
      <c r="Z51" s="125"/>
      <c r="AA51" s="125"/>
      <c r="AB51" s="50"/>
      <c r="AC51" s="50"/>
      <c r="AD51" s="51"/>
    </row>
    <row r="52" spans="1:30" s="4" customFormat="1" ht="15.75" customHeight="1" x14ac:dyDescent="0.2">
      <c r="A52" s="99">
        <v>8</v>
      </c>
      <c r="B52" s="126" t="s">
        <v>9</v>
      </c>
      <c r="C52" s="126" t="s">
        <v>15</v>
      </c>
      <c r="D52" s="126" t="s">
        <v>430</v>
      </c>
      <c r="E52" s="126" t="s">
        <v>59</v>
      </c>
      <c r="F52" s="126">
        <v>580</v>
      </c>
      <c r="G52" s="126" t="s">
        <v>289</v>
      </c>
      <c r="H52" s="126" t="s">
        <v>16</v>
      </c>
      <c r="I52" s="211">
        <v>10.5</v>
      </c>
      <c r="J52" s="126">
        <v>43.06</v>
      </c>
      <c r="K52" s="222" t="s">
        <v>431</v>
      </c>
      <c r="L52" s="222" t="s">
        <v>432</v>
      </c>
      <c r="M52" s="8">
        <f>N52+O52</f>
        <v>452.18</v>
      </c>
      <c r="N52" s="8">
        <v>226.09</v>
      </c>
      <c r="O52" s="8">
        <v>226.09</v>
      </c>
      <c r="P52" s="165" t="s">
        <v>60</v>
      </c>
      <c r="Q52" s="82" t="s">
        <v>4</v>
      </c>
      <c r="R52" s="30"/>
      <c r="S52" s="27">
        <f t="shared" si="25"/>
        <v>1356.54</v>
      </c>
      <c r="T52" s="27">
        <v>678.27</v>
      </c>
      <c r="U52" s="27">
        <v>678.27</v>
      </c>
      <c r="V52" s="28">
        <f>X52</f>
        <v>1356.54</v>
      </c>
      <c r="W52" s="27">
        <v>678.27</v>
      </c>
      <c r="X52" s="27">
        <v>1356.54</v>
      </c>
      <c r="Y52" s="8">
        <f t="shared" ref="Y52:Z55" si="26">M52+S52-V52</f>
        <v>452.18000000000006</v>
      </c>
      <c r="Z52" s="8">
        <f t="shared" si="26"/>
        <v>226.09000000000003</v>
      </c>
      <c r="AA52" s="8">
        <f>O52+U52-X52+W52</f>
        <v>226.09000000000003</v>
      </c>
      <c r="AB52" s="3" t="s">
        <v>110</v>
      </c>
      <c r="AC52" s="3"/>
      <c r="AD52" s="19"/>
    </row>
    <row r="53" spans="1:30" s="4" customFormat="1" ht="15.75" x14ac:dyDescent="0.2">
      <c r="A53" s="99"/>
      <c r="B53" s="126"/>
      <c r="C53" s="126"/>
      <c r="D53" s="126"/>
      <c r="E53" s="126"/>
      <c r="F53" s="126"/>
      <c r="G53" s="126"/>
      <c r="H53" s="126"/>
      <c r="I53" s="211"/>
      <c r="J53" s="126"/>
      <c r="K53" s="126"/>
      <c r="L53" s="126"/>
      <c r="M53" s="8">
        <f>N53+O53</f>
        <v>452.18</v>
      </c>
      <c r="N53" s="8">
        <v>226.09</v>
      </c>
      <c r="O53" s="8">
        <v>226.09</v>
      </c>
      <c r="P53" s="165"/>
      <c r="Q53" s="82" t="s">
        <v>5</v>
      </c>
      <c r="R53" s="31"/>
      <c r="S53" s="27">
        <f t="shared" si="25"/>
        <v>1356.54</v>
      </c>
      <c r="T53" s="27">
        <v>678.27</v>
      </c>
      <c r="U53" s="27">
        <v>678.27</v>
      </c>
      <c r="V53" s="28">
        <f>X53</f>
        <v>1356.54</v>
      </c>
      <c r="W53" s="27">
        <v>678.27</v>
      </c>
      <c r="X53" s="27">
        <v>1356.54</v>
      </c>
      <c r="Y53" s="8">
        <f t="shared" si="26"/>
        <v>452.18000000000006</v>
      </c>
      <c r="Z53" s="8">
        <f t="shared" si="26"/>
        <v>226.09000000000003</v>
      </c>
      <c r="AA53" s="8">
        <f>O53+U53-X53+W53</f>
        <v>226.09000000000003</v>
      </c>
      <c r="AB53" s="3"/>
      <c r="AC53" s="3"/>
      <c r="AD53" s="19"/>
    </row>
    <row r="54" spans="1:30" s="4" customFormat="1" ht="15.75" x14ac:dyDescent="0.2">
      <c r="A54" s="99"/>
      <c r="B54" s="126"/>
      <c r="C54" s="126"/>
      <c r="D54" s="126"/>
      <c r="E54" s="126"/>
      <c r="F54" s="126"/>
      <c r="G54" s="126"/>
      <c r="H54" s="126"/>
      <c r="I54" s="211"/>
      <c r="J54" s="126"/>
      <c r="K54" s="126"/>
      <c r="L54" s="126"/>
      <c r="M54" s="8">
        <f>N54+O54</f>
        <v>452.18</v>
      </c>
      <c r="N54" s="8">
        <v>226.09</v>
      </c>
      <c r="O54" s="8">
        <v>226.09</v>
      </c>
      <c r="P54" s="165"/>
      <c r="Q54" s="82" t="s">
        <v>6</v>
      </c>
      <c r="R54" s="31"/>
      <c r="S54" s="27">
        <f t="shared" si="25"/>
        <v>1356.54</v>
      </c>
      <c r="T54" s="27">
        <v>678.27</v>
      </c>
      <c r="U54" s="27">
        <v>678.27</v>
      </c>
      <c r="V54" s="28">
        <f>X54</f>
        <v>1356.54</v>
      </c>
      <c r="W54" s="27">
        <v>678.27</v>
      </c>
      <c r="X54" s="27">
        <v>1356.54</v>
      </c>
      <c r="Y54" s="8">
        <f t="shared" si="26"/>
        <v>452.18000000000006</v>
      </c>
      <c r="Z54" s="8">
        <f t="shared" si="26"/>
        <v>226.09000000000003</v>
      </c>
      <c r="AA54" s="8">
        <f>O54+U54-X54+W54</f>
        <v>226.09000000000003</v>
      </c>
      <c r="AB54" s="3"/>
      <c r="AC54" s="3"/>
      <c r="AD54" s="19"/>
    </row>
    <row r="55" spans="1:30" s="4" customFormat="1" ht="15.75" x14ac:dyDescent="0.2">
      <c r="A55" s="99"/>
      <c r="B55" s="126"/>
      <c r="C55" s="126"/>
      <c r="D55" s="126"/>
      <c r="E55" s="126"/>
      <c r="F55" s="126"/>
      <c r="G55" s="126"/>
      <c r="H55" s="126"/>
      <c r="I55" s="211"/>
      <c r="J55" s="126"/>
      <c r="K55" s="126"/>
      <c r="L55" s="126"/>
      <c r="M55" s="8">
        <f>N55+O55</f>
        <v>452.18</v>
      </c>
      <c r="N55" s="8">
        <v>226.09</v>
      </c>
      <c r="O55" s="8">
        <v>226.09</v>
      </c>
      <c r="P55" s="165"/>
      <c r="Q55" s="82" t="s">
        <v>7</v>
      </c>
      <c r="R55" s="31"/>
      <c r="S55" s="27">
        <f t="shared" si="25"/>
        <v>1356.54</v>
      </c>
      <c r="T55" s="27">
        <v>678.27</v>
      </c>
      <c r="U55" s="27">
        <v>678.27</v>
      </c>
      <c r="V55" s="28">
        <f t="shared" ref="V55:V63" si="27">X55</f>
        <v>1356.56</v>
      </c>
      <c r="W55" s="27">
        <v>678.27</v>
      </c>
      <c r="X55" s="27">
        <v>1356.56</v>
      </c>
      <c r="Y55" s="7">
        <f t="shared" si="26"/>
        <v>452.16000000000008</v>
      </c>
      <c r="Z55" s="7">
        <f t="shared" si="26"/>
        <v>226.09000000000003</v>
      </c>
      <c r="AA55" s="7">
        <f>O55+U55-X55+W55</f>
        <v>226.07000000000005</v>
      </c>
      <c r="AB55" s="3"/>
      <c r="AC55" s="3"/>
      <c r="AD55" s="19"/>
    </row>
    <row r="56" spans="1:30" s="4" customFormat="1" ht="15.75" x14ac:dyDescent="0.2">
      <c r="A56" s="99"/>
      <c r="B56" s="126"/>
      <c r="C56" s="126"/>
      <c r="D56" s="126"/>
      <c r="E56" s="126"/>
      <c r="F56" s="126"/>
      <c r="G56" s="126"/>
      <c r="H56" s="126"/>
      <c r="I56" s="211"/>
      <c r="J56" s="126"/>
      <c r="K56" s="126"/>
      <c r="L56" s="126"/>
      <c r="M56" s="125"/>
      <c r="N56" s="125"/>
      <c r="O56" s="125"/>
      <c r="P56" s="165"/>
      <c r="Q56" s="32" t="s">
        <v>3</v>
      </c>
      <c r="R56" s="31"/>
      <c r="S56" s="29">
        <f t="shared" ref="S56:S65" si="28">T56+U56</f>
        <v>5426.16</v>
      </c>
      <c r="T56" s="29">
        <f>SUM(T52:T55)</f>
        <v>2713.08</v>
      </c>
      <c r="U56" s="29">
        <f>SUM(U52:U55)</f>
        <v>2713.08</v>
      </c>
      <c r="V56" s="48">
        <f t="shared" si="27"/>
        <v>5426.18</v>
      </c>
      <c r="W56" s="29">
        <f>SUM(W52:W55)</f>
        <v>2713.08</v>
      </c>
      <c r="X56" s="29">
        <f>SUM(X52:X55)</f>
        <v>5426.18</v>
      </c>
      <c r="Y56" s="125"/>
      <c r="Z56" s="125"/>
      <c r="AA56" s="125"/>
      <c r="AB56" s="50"/>
      <c r="AC56" s="50"/>
      <c r="AD56" s="51"/>
    </row>
    <row r="57" spans="1:30" s="4" customFormat="1" ht="15.75" customHeight="1" x14ac:dyDescent="0.2">
      <c r="A57" s="99">
        <v>9</v>
      </c>
      <c r="B57" s="126" t="s">
        <v>9</v>
      </c>
      <c r="C57" s="126" t="s">
        <v>386</v>
      </c>
      <c r="D57" s="126" t="s">
        <v>434</v>
      </c>
      <c r="E57" s="126" t="s">
        <v>61</v>
      </c>
      <c r="F57" s="126"/>
      <c r="G57" s="100" t="s">
        <v>435</v>
      </c>
      <c r="H57" s="100" t="s">
        <v>32</v>
      </c>
      <c r="I57" s="107">
        <v>59.5</v>
      </c>
      <c r="J57" s="100">
        <v>21.58</v>
      </c>
      <c r="K57" s="141" t="s">
        <v>506</v>
      </c>
      <c r="L57" s="141" t="s">
        <v>507</v>
      </c>
      <c r="M57" s="8">
        <f>N57+O57</f>
        <v>-9.0000000000031832E-2</v>
      </c>
      <c r="N57" s="8">
        <v>642.1</v>
      </c>
      <c r="O57" s="8">
        <v>-642.19000000000005</v>
      </c>
      <c r="P57" s="165" t="s">
        <v>62</v>
      </c>
      <c r="Q57" s="82" t="s">
        <v>4</v>
      </c>
      <c r="R57" s="30"/>
      <c r="S57" s="27">
        <f t="shared" si="28"/>
        <v>3852.6</v>
      </c>
      <c r="T57" s="27">
        <v>1926.3</v>
      </c>
      <c r="U57" s="27">
        <v>1926.3</v>
      </c>
      <c r="V57" s="28">
        <f t="shared" si="27"/>
        <v>3852.6</v>
      </c>
      <c r="W57" s="27">
        <v>1926.3</v>
      </c>
      <c r="X57" s="27">
        <v>3852.6</v>
      </c>
      <c r="Y57" s="8">
        <f t="shared" ref="Y57:Z60" si="29">M57+S57-V57</f>
        <v>-9.0000000000145519E-2</v>
      </c>
      <c r="Z57" s="8">
        <f t="shared" si="29"/>
        <v>642.10000000000014</v>
      </c>
      <c r="AA57" s="8">
        <f>O57+U57-X57+W57</f>
        <v>-642.18999999999983</v>
      </c>
      <c r="AB57" s="3" t="s">
        <v>110</v>
      </c>
      <c r="AC57" s="3"/>
      <c r="AD57" s="19"/>
    </row>
    <row r="58" spans="1:30" s="4" customFormat="1" ht="15.75" x14ac:dyDescent="0.2">
      <c r="A58" s="99"/>
      <c r="B58" s="126"/>
      <c r="C58" s="126"/>
      <c r="D58" s="126"/>
      <c r="E58" s="126"/>
      <c r="F58" s="126"/>
      <c r="G58" s="101"/>
      <c r="H58" s="101"/>
      <c r="I58" s="108"/>
      <c r="J58" s="101"/>
      <c r="K58" s="194"/>
      <c r="L58" s="194"/>
      <c r="M58" s="8">
        <f>N58+O58</f>
        <v>-9.0000000000031832E-2</v>
      </c>
      <c r="N58" s="8">
        <v>642.1</v>
      </c>
      <c r="O58" s="8">
        <v>-642.19000000000005</v>
      </c>
      <c r="P58" s="165"/>
      <c r="Q58" s="82" t="s">
        <v>5</v>
      </c>
      <c r="R58" s="31"/>
      <c r="S58" s="27">
        <f t="shared" si="28"/>
        <v>3852.6</v>
      </c>
      <c r="T58" s="27">
        <v>1926.3</v>
      </c>
      <c r="U58" s="27">
        <v>1926.3</v>
      </c>
      <c r="V58" s="28">
        <f t="shared" si="27"/>
        <v>5136.8</v>
      </c>
      <c r="W58" s="27">
        <v>1926.3</v>
      </c>
      <c r="X58" s="27">
        <v>5136.8</v>
      </c>
      <c r="Y58" s="8">
        <f t="shared" si="29"/>
        <v>-1284.2900000000004</v>
      </c>
      <c r="Z58" s="8">
        <f t="shared" si="29"/>
        <v>642.10000000000014</v>
      </c>
      <c r="AA58" s="8">
        <f>O58+U58-X58+W58</f>
        <v>-1926.3900000000006</v>
      </c>
      <c r="AB58" s="3"/>
      <c r="AC58" s="3"/>
      <c r="AD58" s="19"/>
    </row>
    <row r="59" spans="1:30" s="4" customFormat="1" ht="15.75" x14ac:dyDescent="0.2">
      <c r="A59" s="99"/>
      <c r="B59" s="126"/>
      <c r="C59" s="126"/>
      <c r="D59" s="126"/>
      <c r="E59" s="126"/>
      <c r="F59" s="126"/>
      <c r="G59" s="101"/>
      <c r="H59" s="101"/>
      <c r="I59" s="108"/>
      <c r="J59" s="101"/>
      <c r="K59" s="194"/>
      <c r="L59" s="194"/>
      <c r="M59" s="8">
        <f>N59+O59</f>
        <v>-9.0000000000031832E-2</v>
      </c>
      <c r="N59" s="8">
        <v>642.1</v>
      </c>
      <c r="O59" s="8">
        <v>-642.19000000000005</v>
      </c>
      <c r="P59" s="165"/>
      <c r="Q59" s="82" t="s">
        <v>6</v>
      </c>
      <c r="R59" s="31"/>
      <c r="S59" s="27">
        <f t="shared" si="28"/>
        <v>3852.6</v>
      </c>
      <c r="T59" s="27">
        <v>1926.3</v>
      </c>
      <c r="U59" s="27">
        <v>1926.3</v>
      </c>
      <c r="V59" s="28">
        <f t="shared" si="27"/>
        <v>2568.4</v>
      </c>
      <c r="W59" s="27">
        <v>1926.3</v>
      </c>
      <c r="X59" s="27">
        <v>2568.4</v>
      </c>
      <c r="Y59" s="8">
        <f t="shared" si="29"/>
        <v>1284.1099999999997</v>
      </c>
      <c r="Z59" s="8">
        <f t="shared" si="29"/>
        <v>642.10000000000014</v>
      </c>
      <c r="AA59" s="8">
        <f>O59+U59-X59+W59</f>
        <v>642.00999999999976</v>
      </c>
      <c r="AB59" s="3"/>
      <c r="AC59" s="3"/>
      <c r="AD59" s="19"/>
    </row>
    <row r="60" spans="1:30" s="4" customFormat="1" ht="15.75" x14ac:dyDescent="0.2">
      <c r="A60" s="99"/>
      <c r="B60" s="126"/>
      <c r="C60" s="126"/>
      <c r="D60" s="126"/>
      <c r="E60" s="126"/>
      <c r="F60" s="126"/>
      <c r="G60" s="101"/>
      <c r="H60" s="101"/>
      <c r="I60" s="108"/>
      <c r="J60" s="101"/>
      <c r="K60" s="194"/>
      <c r="L60" s="194"/>
      <c r="M60" s="8">
        <f>N60+O60</f>
        <v>-9.0000000000031832E-2</v>
      </c>
      <c r="N60" s="8">
        <v>642.1</v>
      </c>
      <c r="O60" s="8">
        <v>-642.19000000000005</v>
      </c>
      <c r="P60" s="165"/>
      <c r="Q60" s="82" t="s">
        <v>7</v>
      </c>
      <c r="R60" s="31"/>
      <c r="S60" s="27">
        <f t="shared" si="28"/>
        <v>3852.6</v>
      </c>
      <c r="T60" s="27">
        <v>1926.3</v>
      </c>
      <c r="U60" s="27">
        <v>1926.3</v>
      </c>
      <c r="V60" s="28">
        <f t="shared" si="27"/>
        <v>3852.6</v>
      </c>
      <c r="W60" s="27">
        <v>1926.3</v>
      </c>
      <c r="X60" s="27">
        <v>3852.6</v>
      </c>
      <c r="Y60" s="7">
        <f t="shared" si="29"/>
        <v>-9.0000000000145519E-2</v>
      </c>
      <c r="Z60" s="7">
        <f t="shared" si="29"/>
        <v>642.10000000000014</v>
      </c>
      <c r="AA60" s="7">
        <f>O60+U60-X60+W60</f>
        <v>-642.18999999999983</v>
      </c>
      <c r="AB60" s="3"/>
      <c r="AC60" s="3"/>
      <c r="AD60" s="19"/>
    </row>
    <row r="61" spans="1:30" s="4" customFormat="1" ht="15.75" x14ac:dyDescent="0.2">
      <c r="A61" s="99"/>
      <c r="B61" s="126"/>
      <c r="C61" s="126"/>
      <c r="D61" s="126"/>
      <c r="E61" s="126"/>
      <c r="F61" s="126"/>
      <c r="G61" s="102"/>
      <c r="H61" s="102"/>
      <c r="I61" s="109"/>
      <c r="J61" s="102"/>
      <c r="K61" s="195"/>
      <c r="L61" s="195"/>
      <c r="M61" s="125"/>
      <c r="N61" s="125"/>
      <c r="O61" s="125"/>
      <c r="P61" s="165"/>
      <c r="Q61" s="32" t="s">
        <v>3</v>
      </c>
      <c r="R61" s="31"/>
      <c r="S61" s="29">
        <f t="shared" si="28"/>
        <v>15410.4</v>
      </c>
      <c r="T61" s="29">
        <f>SUM(T57:T60)</f>
        <v>7705.2</v>
      </c>
      <c r="U61" s="29">
        <f>SUM(U57:U60)</f>
        <v>7705.2</v>
      </c>
      <c r="V61" s="48">
        <f t="shared" si="27"/>
        <v>15410.4</v>
      </c>
      <c r="W61" s="29">
        <f>SUM(W57:W60)</f>
        <v>7705.2</v>
      </c>
      <c r="X61" s="29">
        <f>SUM(X57:X60)</f>
        <v>15410.4</v>
      </c>
      <c r="Y61" s="125"/>
      <c r="Z61" s="125"/>
      <c r="AA61" s="125"/>
      <c r="AB61" s="50"/>
      <c r="AC61" s="50"/>
      <c r="AD61" s="51"/>
    </row>
    <row r="62" spans="1:30" s="4" customFormat="1" ht="12.75" customHeight="1" x14ac:dyDescent="0.2">
      <c r="A62" s="99">
        <v>10</v>
      </c>
      <c r="B62" s="126" t="s">
        <v>9</v>
      </c>
      <c r="C62" s="126" t="s">
        <v>19</v>
      </c>
      <c r="D62" s="126" t="s">
        <v>290</v>
      </c>
      <c r="E62" s="126" t="s">
        <v>59</v>
      </c>
      <c r="F62" s="126"/>
      <c r="G62" s="126" t="s">
        <v>20</v>
      </c>
      <c r="H62" s="126" t="s">
        <v>16</v>
      </c>
      <c r="I62" s="211">
        <v>21.5</v>
      </c>
      <c r="J62" s="126">
        <v>28.07</v>
      </c>
      <c r="K62" s="222">
        <v>45298</v>
      </c>
      <c r="L62" s="222">
        <v>47093</v>
      </c>
      <c r="M62" s="8">
        <f>N62+O62</f>
        <v>-4.9999999999954525E-2</v>
      </c>
      <c r="N62" s="8">
        <v>301.79000000000002</v>
      </c>
      <c r="O62" s="8">
        <v>-301.83999999999997</v>
      </c>
      <c r="P62" s="165" t="s">
        <v>62</v>
      </c>
      <c r="Q62" s="82" t="s">
        <v>4</v>
      </c>
      <c r="R62" s="30"/>
      <c r="S62" s="27">
        <f t="shared" si="28"/>
        <v>1810.65</v>
      </c>
      <c r="T62" s="27">
        <v>905.34</v>
      </c>
      <c r="U62" s="27">
        <v>905.31</v>
      </c>
      <c r="V62" s="28">
        <f t="shared" si="27"/>
        <v>1810.65</v>
      </c>
      <c r="W62" s="27">
        <v>905.34</v>
      </c>
      <c r="X62" s="27">
        <v>1810.65</v>
      </c>
      <c r="Y62" s="8">
        <f t="shared" ref="Y62:Z65" si="30">M62+S62-V62</f>
        <v>-4.9999999999954525E-2</v>
      </c>
      <c r="Z62" s="8">
        <f t="shared" si="30"/>
        <v>301.79000000000008</v>
      </c>
      <c r="AA62" s="8">
        <f>O62+U62-X62+W62</f>
        <v>-301.84000000000003</v>
      </c>
      <c r="AB62" s="3" t="s">
        <v>110</v>
      </c>
      <c r="AC62" s="3"/>
      <c r="AD62" s="19"/>
    </row>
    <row r="63" spans="1:30" s="4" customFormat="1" ht="15.75" x14ac:dyDescent="0.2">
      <c r="A63" s="99"/>
      <c r="B63" s="126"/>
      <c r="C63" s="126"/>
      <c r="D63" s="126"/>
      <c r="E63" s="126"/>
      <c r="F63" s="126"/>
      <c r="G63" s="126"/>
      <c r="H63" s="126"/>
      <c r="I63" s="211"/>
      <c r="J63" s="126"/>
      <c r="K63" s="126"/>
      <c r="L63" s="126"/>
      <c r="M63" s="8">
        <f>N63+O63</f>
        <v>-4.9999999999954525E-2</v>
      </c>
      <c r="N63" s="8">
        <v>301.79000000000002</v>
      </c>
      <c r="O63" s="8">
        <v>-301.83999999999997</v>
      </c>
      <c r="P63" s="165"/>
      <c r="Q63" s="82" t="s">
        <v>5</v>
      </c>
      <c r="R63" s="31"/>
      <c r="S63" s="27">
        <f t="shared" si="28"/>
        <v>1810.65</v>
      </c>
      <c r="T63" s="27">
        <v>905.34</v>
      </c>
      <c r="U63" s="27">
        <v>905.31</v>
      </c>
      <c r="V63" s="28">
        <f t="shared" si="27"/>
        <v>1810.65</v>
      </c>
      <c r="W63" s="27">
        <v>905.34</v>
      </c>
      <c r="X63" s="27">
        <v>1810.65</v>
      </c>
      <c r="Y63" s="8">
        <f t="shared" si="30"/>
        <v>-4.9999999999954525E-2</v>
      </c>
      <c r="Z63" s="8">
        <f t="shared" si="30"/>
        <v>301.79000000000008</v>
      </c>
      <c r="AA63" s="8">
        <f>O63+U63-X63+W63</f>
        <v>-301.84000000000003</v>
      </c>
      <c r="AB63" s="3"/>
      <c r="AC63" s="3"/>
      <c r="AD63" s="19"/>
    </row>
    <row r="64" spans="1:30" s="4" customFormat="1" ht="15.75" x14ac:dyDescent="0.2">
      <c r="A64" s="99"/>
      <c r="B64" s="126"/>
      <c r="C64" s="126"/>
      <c r="D64" s="126"/>
      <c r="E64" s="126"/>
      <c r="F64" s="126"/>
      <c r="G64" s="126"/>
      <c r="H64" s="126"/>
      <c r="I64" s="211"/>
      <c r="J64" s="126"/>
      <c r="K64" s="126"/>
      <c r="L64" s="126"/>
      <c r="M64" s="8">
        <f>N64+O64</f>
        <v>-4.9999999999954525E-2</v>
      </c>
      <c r="N64" s="8">
        <v>301.79000000000002</v>
      </c>
      <c r="O64" s="8">
        <v>-301.83999999999997</v>
      </c>
      <c r="P64" s="165"/>
      <c r="Q64" s="82" t="s">
        <v>6</v>
      </c>
      <c r="R64" s="31"/>
      <c r="S64" s="27">
        <f t="shared" si="28"/>
        <v>1810.65</v>
      </c>
      <c r="T64" s="27">
        <v>905.34</v>
      </c>
      <c r="U64" s="27">
        <v>905.31</v>
      </c>
      <c r="V64" s="28">
        <f t="shared" ref="V64:V70" si="31">X64</f>
        <v>1810.65</v>
      </c>
      <c r="W64" s="27">
        <v>905.34</v>
      </c>
      <c r="X64" s="27">
        <v>1810.65</v>
      </c>
      <c r="Y64" s="8">
        <f t="shared" si="30"/>
        <v>-4.9999999999954525E-2</v>
      </c>
      <c r="Z64" s="8">
        <f t="shared" si="30"/>
        <v>301.79000000000008</v>
      </c>
      <c r="AA64" s="8">
        <f>O64+U64-X64+W64</f>
        <v>-301.84000000000003</v>
      </c>
      <c r="AB64" s="3"/>
      <c r="AC64" s="3"/>
      <c r="AD64" s="19"/>
    </row>
    <row r="65" spans="1:30" s="4" customFormat="1" ht="15.75" x14ac:dyDescent="0.2">
      <c r="A65" s="99"/>
      <c r="B65" s="126"/>
      <c r="C65" s="126"/>
      <c r="D65" s="126"/>
      <c r="E65" s="126"/>
      <c r="F65" s="126"/>
      <c r="G65" s="126"/>
      <c r="H65" s="126"/>
      <c r="I65" s="211"/>
      <c r="J65" s="126"/>
      <c r="K65" s="126"/>
      <c r="L65" s="126"/>
      <c r="M65" s="8">
        <f>N65+O65</f>
        <v>-4.9999999999954525E-2</v>
      </c>
      <c r="N65" s="8">
        <v>301.79000000000002</v>
      </c>
      <c r="O65" s="8">
        <v>-301.83999999999997</v>
      </c>
      <c r="P65" s="165"/>
      <c r="Q65" s="82" t="s">
        <v>7</v>
      </c>
      <c r="R65" s="31"/>
      <c r="S65" s="27">
        <f t="shared" si="28"/>
        <v>1810.65</v>
      </c>
      <c r="T65" s="27">
        <v>905.34</v>
      </c>
      <c r="U65" s="27">
        <v>905.31</v>
      </c>
      <c r="V65" s="28">
        <f t="shared" si="31"/>
        <v>1810.65</v>
      </c>
      <c r="W65" s="27">
        <v>905.34</v>
      </c>
      <c r="X65" s="27">
        <v>1810.65</v>
      </c>
      <c r="Y65" s="7">
        <f t="shared" si="30"/>
        <v>-4.9999999999954525E-2</v>
      </c>
      <c r="Z65" s="7">
        <f t="shared" si="30"/>
        <v>301.79000000000008</v>
      </c>
      <c r="AA65" s="7">
        <f>O65+U65-X65+W65</f>
        <v>-301.84000000000003</v>
      </c>
      <c r="AB65" s="3"/>
      <c r="AC65" s="3"/>
      <c r="AD65" s="19"/>
    </row>
    <row r="66" spans="1:30" s="4" customFormat="1" ht="15.75" x14ac:dyDescent="0.2">
      <c r="A66" s="99"/>
      <c r="B66" s="126"/>
      <c r="C66" s="126"/>
      <c r="D66" s="126"/>
      <c r="E66" s="126"/>
      <c r="F66" s="126"/>
      <c r="G66" s="126"/>
      <c r="H66" s="126"/>
      <c r="I66" s="211"/>
      <c r="J66" s="126"/>
      <c r="K66" s="126"/>
      <c r="L66" s="126"/>
      <c r="M66" s="125"/>
      <c r="N66" s="125"/>
      <c r="O66" s="125"/>
      <c r="P66" s="165"/>
      <c r="Q66" s="32" t="s">
        <v>3</v>
      </c>
      <c r="R66" s="84">
        <f>R63</f>
        <v>0</v>
      </c>
      <c r="S66" s="29">
        <f>T66+U66</f>
        <v>7242.6</v>
      </c>
      <c r="T66" s="29">
        <f>SUM(T62:T65)</f>
        <v>3621.36</v>
      </c>
      <c r="U66" s="29">
        <f>SUM(U62:U65)</f>
        <v>3621.24</v>
      </c>
      <c r="V66" s="48">
        <f t="shared" si="31"/>
        <v>7242.6</v>
      </c>
      <c r="W66" s="29">
        <f>SUM(W62:W65)</f>
        <v>3621.36</v>
      </c>
      <c r="X66" s="29">
        <f>SUM(X62:X65)</f>
        <v>7242.6</v>
      </c>
      <c r="Y66" s="125"/>
      <c r="Z66" s="125"/>
      <c r="AA66" s="125"/>
      <c r="AB66" s="50"/>
      <c r="AC66" s="50"/>
      <c r="AD66" s="51"/>
    </row>
    <row r="67" spans="1:30" s="4" customFormat="1" ht="15.75" customHeight="1" x14ac:dyDescent="0.2">
      <c r="A67" s="99">
        <v>11</v>
      </c>
      <c r="B67" s="126" t="s">
        <v>9</v>
      </c>
      <c r="C67" s="126" t="s">
        <v>21</v>
      </c>
      <c r="D67" s="126" t="s">
        <v>305</v>
      </c>
      <c r="E67" s="126" t="s">
        <v>59</v>
      </c>
      <c r="F67" s="126"/>
      <c r="G67" s="126" t="s">
        <v>150</v>
      </c>
      <c r="H67" s="126" t="s">
        <v>224</v>
      </c>
      <c r="I67" s="211">
        <v>14.3</v>
      </c>
      <c r="J67" s="126">
        <v>17.23</v>
      </c>
      <c r="K67" s="222" t="s">
        <v>508</v>
      </c>
      <c r="L67" s="222" t="s">
        <v>509</v>
      </c>
      <c r="M67" s="8">
        <f>N67+O67</f>
        <v>236.70999999999998</v>
      </c>
      <c r="N67" s="8">
        <v>136.85</v>
      </c>
      <c r="O67" s="8">
        <v>99.86</v>
      </c>
      <c r="P67" s="165" t="s">
        <v>63</v>
      </c>
      <c r="Q67" s="82" t="s">
        <v>4</v>
      </c>
      <c r="R67" s="30"/>
      <c r="S67" s="27">
        <f>T67+U67</f>
        <v>821.1</v>
      </c>
      <c r="T67" s="27">
        <v>410.55</v>
      </c>
      <c r="U67" s="27">
        <v>410.55</v>
      </c>
      <c r="V67" s="28">
        <f t="shared" si="31"/>
        <v>833.43</v>
      </c>
      <c r="W67" s="27">
        <v>410.55</v>
      </c>
      <c r="X67" s="27">
        <v>833.43</v>
      </c>
      <c r="Y67" s="8">
        <f t="shared" ref="Y67:Z70" si="32">M67+S67-V67</f>
        <v>224.38</v>
      </c>
      <c r="Z67" s="8">
        <f t="shared" si="32"/>
        <v>136.84999999999997</v>
      </c>
      <c r="AA67" s="8">
        <f>O67+U67-X67+W67</f>
        <v>87.530000000000086</v>
      </c>
      <c r="AB67" s="3" t="s">
        <v>110</v>
      </c>
      <c r="AC67" s="3"/>
      <c r="AD67" s="19"/>
    </row>
    <row r="68" spans="1:30" s="4" customFormat="1" ht="15.75" x14ac:dyDescent="0.2">
      <c r="A68" s="99"/>
      <c r="B68" s="126"/>
      <c r="C68" s="126"/>
      <c r="D68" s="126"/>
      <c r="E68" s="126"/>
      <c r="F68" s="126"/>
      <c r="G68" s="126"/>
      <c r="H68" s="126"/>
      <c r="I68" s="211"/>
      <c r="J68" s="126"/>
      <c r="K68" s="126"/>
      <c r="L68" s="126"/>
      <c r="M68" s="8">
        <f>N68+O68</f>
        <v>236.70999999999998</v>
      </c>
      <c r="N68" s="8">
        <v>136.85</v>
      </c>
      <c r="O68" s="8">
        <v>99.86</v>
      </c>
      <c r="P68" s="165"/>
      <c r="Q68" s="82" t="s">
        <v>5</v>
      </c>
      <c r="R68" s="31"/>
      <c r="S68" s="27">
        <f>T68+U68</f>
        <v>821.1</v>
      </c>
      <c r="T68" s="27">
        <v>410.55</v>
      </c>
      <c r="U68" s="27">
        <v>410.55</v>
      </c>
      <c r="V68" s="28">
        <f t="shared" si="31"/>
        <v>833.43</v>
      </c>
      <c r="W68" s="27">
        <v>410.55</v>
      </c>
      <c r="X68" s="27">
        <v>833.43</v>
      </c>
      <c r="Y68" s="8">
        <f t="shared" si="32"/>
        <v>224.38</v>
      </c>
      <c r="Z68" s="8">
        <f t="shared" si="32"/>
        <v>136.84999999999997</v>
      </c>
      <c r="AA68" s="8">
        <f>O68+U68-X68+W68</f>
        <v>87.530000000000086</v>
      </c>
      <c r="AB68" s="3"/>
      <c r="AC68" s="3"/>
      <c r="AD68" s="19"/>
    </row>
    <row r="69" spans="1:30" s="4" customFormat="1" ht="15.75" x14ac:dyDescent="0.2">
      <c r="A69" s="99"/>
      <c r="B69" s="126"/>
      <c r="C69" s="126"/>
      <c r="D69" s="126"/>
      <c r="E69" s="126"/>
      <c r="F69" s="126"/>
      <c r="G69" s="126"/>
      <c r="H69" s="126"/>
      <c r="I69" s="211"/>
      <c r="J69" s="126"/>
      <c r="K69" s="126"/>
      <c r="L69" s="126"/>
      <c r="M69" s="8">
        <f>N69+O69</f>
        <v>236.70999999999998</v>
      </c>
      <c r="N69" s="8">
        <v>136.85</v>
      </c>
      <c r="O69" s="8">
        <v>99.86</v>
      </c>
      <c r="P69" s="165"/>
      <c r="Q69" s="82" t="s">
        <v>6</v>
      </c>
      <c r="R69" s="31"/>
      <c r="S69" s="27">
        <f>T69+U69</f>
        <v>821.1</v>
      </c>
      <c r="T69" s="27">
        <v>410.55</v>
      </c>
      <c r="U69" s="27">
        <v>410.55</v>
      </c>
      <c r="V69" s="28">
        <f t="shared" si="31"/>
        <v>1111.27</v>
      </c>
      <c r="W69" s="27">
        <v>410.55</v>
      </c>
      <c r="X69" s="27">
        <v>1111.27</v>
      </c>
      <c r="Y69" s="8">
        <f t="shared" si="32"/>
        <v>-53.460000000000036</v>
      </c>
      <c r="Z69" s="8">
        <f t="shared" si="32"/>
        <v>136.84999999999997</v>
      </c>
      <c r="AA69" s="8">
        <f>O69+U69-X69+W69</f>
        <v>-190.30999999999989</v>
      </c>
      <c r="AB69" s="3"/>
      <c r="AC69" s="3"/>
      <c r="AD69" s="19"/>
    </row>
    <row r="70" spans="1:30" s="4" customFormat="1" ht="15.75" x14ac:dyDescent="0.2">
      <c r="A70" s="99"/>
      <c r="B70" s="126"/>
      <c r="C70" s="126"/>
      <c r="D70" s="126"/>
      <c r="E70" s="126"/>
      <c r="F70" s="126"/>
      <c r="G70" s="126"/>
      <c r="H70" s="126"/>
      <c r="I70" s="211"/>
      <c r="J70" s="126"/>
      <c r="K70" s="126"/>
      <c r="L70" s="126"/>
      <c r="M70" s="8">
        <f>N70+O70</f>
        <v>236.70999999999998</v>
      </c>
      <c r="N70" s="8">
        <v>136.85</v>
      </c>
      <c r="O70" s="8">
        <v>99.86</v>
      </c>
      <c r="P70" s="165"/>
      <c r="Q70" s="82" t="s">
        <v>7</v>
      </c>
      <c r="R70" s="31"/>
      <c r="S70" s="27">
        <f>T70+U70</f>
        <v>821.1</v>
      </c>
      <c r="T70" s="27">
        <v>410.55</v>
      </c>
      <c r="U70" s="27">
        <v>410.55</v>
      </c>
      <c r="V70" s="28">
        <f t="shared" si="31"/>
        <v>469.28</v>
      </c>
      <c r="W70" s="27">
        <v>410.55</v>
      </c>
      <c r="X70" s="27">
        <v>469.28</v>
      </c>
      <c r="Y70" s="7">
        <f t="shared" si="32"/>
        <v>588.53</v>
      </c>
      <c r="Z70" s="7">
        <f t="shared" si="32"/>
        <v>136.84999999999997</v>
      </c>
      <c r="AA70" s="7">
        <f>O70+U70-X70+W70</f>
        <v>451.68000000000006</v>
      </c>
      <c r="AB70" s="3"/>
      <c r="AC70" s="3"/>
      <c r="AD70" s="19"/>
    </row>
    <row r="71" spans="1:30" s="4" customFormat="1" ht="15.75" x14ac:dyDescent="0.2">
      <c r="A71" s="99"/>
      <c r="B71" s="126"/>
      <c r="C71" s="126"/>
      <c r="D71" s="126"/>
      <c r="E71" s="126"/>
      <c r="F71" s="126"/>
      <c r="G71" s="126"/>
      <c r="H71" s="126"/>
      <c r="I71" s="211"/>
      <c r="J71" s="126"/>
      <c r="K71" s="126"/>
      <c r="L71" s="126"/>
      <c r="M71" s="125"/>
      <c r="N71" s="125"/>
      <c r="O71" s="125"/>
      <c r="P71" s="165"/>
      <c r="Q71" s="32" t="s">
        <v>3</v>
      </c>
      <c r="R71" s="31"/>
      <c r="S71" s="29">
        <f t="shared" ref="S71:S85" si="33">T71+U71</f>
        <v>3284.4</v>
      </c>
      <c r="T71" s="29">
        <f>SUM(T67:T70)</f>
        <v>1642.2</v>
      </c>
      <c r="U71" s="29">
        <f>SUM(U67:U70)</f>
        <v>1642.2</v>
      </c>
      <c r="V71" s="48">
        <f t="shared" ref="V71:V80" si="34">X71</f>
        <v>3247.41</v>
      </c>
      <c r="W71" s="29">
        <f>SUM(W67:W70)</f>
        <v>1642.2</v>
      </c>
      <c r="X71" s="29">
        <f>SUM(X67:X70)</f>
        <v>3247.41</v>
      </c>
      <c r="Y71" s="125"/>
      <c r="Z71" s="125"/>
      <c r="AA71" s="125"/>
      <c r="AB71" s="50"/>
      <c r="AC71" s="50"/>
      <c r="AD71" s="51"/>
    </row>
    <row r="72" spans="1:30" s="4" customFormat="1" ht="23.25" customHeight="1" x14ac:dyDescent="0.2">
      <c r="A72" s="99">
        <v>12</v>
      </c>
      <c r="B72" s="126" t="s">
        <v>9</v>
      </c>
      <c r="C72" s="126" t="s">
        <v>22</v>
      </c>
      <c r="D72" s="126" t="s">
        <v>93</v>
      </c>
      <c r="E72" s="126" t="s">
        <v>64</v>
      </c>
      <c r="F72" s="167"/>
      <c r="G72" s="126" t="s">
        <v>23</v>
      </c>
      <c r="H72" s="126" t="s">
        <v>24</v>
      </c>
      <c r="I72" s="211">
        <v>150.80000000000001</v>
      </c>
      <c r="J72" s="119">
        <f>9348.48/I72</f>
        <v>61.992572944297073</v>
      </c>
      <c r="K72" s="222">
        <v>43440</v>
      </c>
      <c r="L72" s="222">
        <v>45236</v>
      </c>
      <c r="M72" s="8">
        <f>N72+O72</f>
        <v>145346.89000000001</v>
      </c>
      <c r="N72" s="8">
        <v>0</v>
      </c>
      <c r="O72" s="8">
        <v>145346.89000000001</v>
      </c>
      <c r="P72" s="165" t="s">
        <v>63</v>
      </c>
      <c r="Q72" s="82" t="s">
        <v>4</v>
      </c>
      <c r="R72" s="30"/>
      <c r="S72" s="27">
        <f t="shared" si="33"/>
        <v>0</v>
      </c>
      <c r="T72" s="27">
        <v>0</v>
      </c>
      <c r="U72" s="27">
        <v>0</v>
      </c>
      <c r="V72" s="28">
        <f t="shared" si="34"/>
        <v>0</v>
      </c>
      <c r="W72" s="27">
        <v>0</v>
      </c>
      <c r="X72" s="27">
        <v>0</v>
      </c>
      <c r="Y72" s="8">
        <f t="shared" ref="Y72:Z75" si="35">M72+S72-V72</f>
        <v>145346.89000000001</v>
      </c>
      <c r="Z72" s="8">
        <f t="shared" si="35"/>
        <v>0</v>
      </c>
      <c r="AA72" s="8">
        <f>O72+U72-X72+W72</f>
        <v>145346.89000000001</v>
      </c>
      <c r="AB72" s="43"/>
      <c r="AC72" s="3"/>
      <c r="AD72" s="217" t="s">
        <v>233</v>
      </c>
    </row>
    <row r="73" spans="1:30" s="4" customFormat="1" ht="15.75" x14ac:dyDescent="0.2">
      <c r="A73" s="99"/>
      <c r="B73" s="126"/>
      <c r="C73" s="126"/>
      <c r="D73" s="126"/>
      <c r="E73" s="126"/>
      <c r="F73" s="168"/>
      <c r="G73" s="126"/>
      <c r="H73" s="126"/>
      <c r="I73" s="211"/>
      <c r="J73" s="119"/>
      <c r="K73" s="126"/>
      <c r="L73" s="126"/>
      <c r="M73" s="8">
        <f>N73+O73</f>
        <v>145346.89000000001</v>
      </c>
      <c r="N73" s="8">
        <v>0</v>
      </c>
      <c r="O73" s="8">
        <v>145346.89000000001</v>
      </c>
      <c r="P73" s="165"/>
      <c r="Q73" s="82" t="s">
        <v>5</v>
      </c>
      <c r="R73" s="31"/>
      <c r="S73" s="27">
        <f t="shared" si="33"/>
        <v>0</v>
      </c>
      <c r="T73" s="27">
        <v>0</v>
      </c>
      <c r="U73" s="27">
        <v>0</v>
      </c>
      <c r="V73" s="28">
        <f t="shared" si="34"/>
        <v>0</v>
      </c>
      <c r="W73" s="27">
        <v>0</v>
      </c>
      <c r="X73" s="27">
        <v>0</v>
      </c>
      <c r="Y73" s="8">
        <f t="shared" si="35"/>
        <v>145346.89000000001</v>
      </c>
      <c r="Z73" s="8">
        <f t="shared" si="35"/>
        <v>0</v>
      </c>
      <c r="AA73" s="8">
        <f>O73+U73-X73+W73</f>
        <v>145346.89000000001</v>
      </c>
      <c r="AB73" s="3"/>
      <c r="AC73" s="3"/>
      <c r="AD73" s="218"/>
    </row>
    <row r="74" spans="1:30" s="4" customFormat="1" ht="15.75" x14ac:dyDescent="0.2">
      <c r="A74" s="99"/>
      <c r="B74" s="126"/>
      <c r="C74" s="126"/>
      <c r="D74" s="126"/>
      <c r="E74" s="126"/>
      <c r="F74" s="168"/>
      <c r="G74" s="126"/>
      <c r="H74" s="126"/>
      <c r="I74" s="211"/>
      <c r="J74" s="119"/>
      <c r="K74" s="126"/>
      <c r="L74" s="126"/>
      <c r="M74" s="8">
        <f>N74+O74</f>
        <v>145346.89000000001</v>
      </c>
      <c r="N74" s="8">
        <v>0</v>
      </c>
      <c r="O74" s="8">
        <v>145346.89000000001</v>
      </c>
      <c r="P74" s="165"/>
      <c r="Q74" s="82" t="s">
        <v>6</v>
      </c>
      <c r="R74" s="31"/>
      <c r="S74" s="27">
        <f t="shared" si="33"/>
        <v>0</v>
      </c>
      <c r="T74" s="27">
        <v>0</v>
      </c>
      <c r="U74" s="27">
        <v>0</v>
      </c>
      <c r="V74" s="28">
        <f t="shared" si="34"/>
        <v>0</v>
      </c>
      <c r="W74" s="27">
        <v>0</v>
      </c>
      <c r="X74" s="27">
        <v>0</v>
      </c>
      <c r="Y74" s="8">
        <f t="shared" si="35"/>
        <v>145346.89000000001</v>
      </c>
      <c r="Z74" s="8">
        <f t="shared" si="35"/>
        <v>0</v>
      </c>
      <c r="AA74" s="8">
        <f>O74+U74-X74+W74</f>
        <v>145346.89000000001</v>
      </c>
      <c r="AB74" s="3"/>
      <c r="AC74" s="3"/>
      <c r="AD74" s="218"/>
    </row>
    <row r="75" spans="1:30" s="4" customFormat="1" ht="15.75" x14ac:dyDescent="0.2">
      <c r="A75" s="99"/>
      <c r="B75" s="126"/>
      <c r="C75" s="126"/>
      <c r="D75" s="126"/>
      <c r="E75" s="126"/>
      <c r="F75" s="168"/>
      <c r="G75" s="126"/>
      <c r="H75" s="126"/>
      <c r="I75" s="211"/>
      <c r="J75" s="119"/>
      <c r="K75" s="126"/>
      <c r="L75" s="126"/>
      <c r="M75" s="8">
        <f>N75+O75</f>
        <v>145346.89000000001</v>
      </c>
      <c r="N75" s="8">
        <v>0</v>
      </c>
      <c r="O75" s="8">
        <v>145346.89000000001</v>
      </c>
      <c r="P75" s="165"/>
      <c r="Q75" s="82" t="s">
        <v>7</v>
      </c>
      <c r="R75" s="31"/>
      <c r="S75" s="27">
        <f t="shared" si="33"/>
        <v>0</v>
      </c>
      <c r="T75" s="27">
        <v>0</v>
      </c>
      <c r="U75" s="27">
        <v>0</v>
      </c>
      <c r="V75" s="28">
        <f t="shared" si="34"/>
        <v>0</v>
      </c>
      <c r="W75" s="27">
        <v>0</v>
      </c>
      <c r="X75" s="27">
        <v>0</v>
      </c>
      <c r="Y75" s="7">
        <f t="shared" si="35"/>
        <v>145346.89000000001</v>
      </c>
      <c r="Z75" s="29">
        <f t="shared" si="35"/>
        <v>0</v>
      </c>
      <c r="AA75" s="29">
        <f>O75+U75-X75+W75</f>
        <v>145346.89000000001</v>
      </c>
      <c r="AB75" s="3"/>
      <c r="AC75" s="3"/>
      <c r="AD75" s="219"/>
    </row>
    <row r="76" spans="1:30" s="4" customFormat="1" ht="15.75" x14ac:dyDescent="0.2">
      <c r="A76" s="99"/>
      <c r="B76" s="126"/>
      <c r="C76" s="126"/>
      <c r="D76" s="126"/>
      <c r="E76" s="126"/>
      <c r="F76" s="169"/>
      <c r="G76" s="126"/>
      <c r="H76" s="126"/>
      <c r="I76" s="211"/>
      <c r="J76" s="119"/>
      <c r="K76" s="126"/>
      <c r="L76" s="126"/>
      <c r="M76" s="125"/>
      <c r="N76" s="125"/>
      <c r="O76" s="125"/>
      <c r="P76" s="165"/>
      <c r="Q76" s="32" t="s">
        <v>3</v>
      </c>
      <c r="R76" s="84">
        <f>R73</f>
        <v>0</v>
      </c>
      <c r="S76" s="29">
        <f t="shared" si="33"/>
        <v>0</v>
      </c>
      <c r="T76" s="29">
        <f>SUM(T72:T75)</f>
        <v>0</v>
      </c>
      <c r="U76" s="29">
        <v>0</v>
      </c>
      <c r="V76" s="48">
        <f t="shared" si="34"/>
        <v>0</v>
      </c>
      <c r="W76" s="29">
        <f>SUM(W72:W75)</f>
        <v>0</v>
      </c>
      <c r="X76" s="29">
        <f>SUM(X72:X75)</f>
        <v>0</v>
      </c>
      <c r="Y76" s="125"/>
      <c r="Z76" s="125"/>
      <c r="AA76" s="125"/>
      <c r="AB76" s="50"/>
      <c r="AC76" s="50"/>
      <c r="AD76" s="51"/>
    </row>
    <row r="77" spans="1:30" s="4" customFormat="1" ht="15.75" customHeight="1" x14ac:dyDescent="0.2">
      <c r="A77" s="99">
        <v>13</v>
      </c>
      <c r="B77" s="126" t="s">
        <v>9</v>
      </c>
      <c r="C77" s="126" t="s">
        <v>25</v>
      </c>
      <c r="D77" s="126" t="s">
        <v>304</v>
      </c>
      <c r="E77" s="126" t="s">
        <v>59</v>
      </c>
      <c r="F77" s="167"/>
      <c r="G77" s="126" t="s">
        <v>232</v>
      </c>
      <c r="H77" s="126" t="s">
        <v>26</v>
      </c>
      <c r="I77" s="211">
        <v>186.4</v>
      </c>
      <c r="J77" s="126">
        <v>19.355599999999999</v>
      </c>
      <c r="K77" s="222" t="s">
        <v>510</v>
      </c>
      <c r="L77" s="222" t="s">
        <v>511</v>
      </c>
      <c r="M77" s="8">
        <f>N77+O77</f>
        <v>3365.08</v>
      </c>
      <c r="N77" s="8">
        <v>1803.95</v>
      </c>
      <c r="O77" s="8">
        <v>1561.13</v>
      </c>
      <c r="P77" s="165" t="s">
        <v>63</v>
      </c>
      <c r="Q77" s="82" t="s">
        <v>4</v>
      </c>
      <c r="R77" s="30"/>
      <c r="S77" s="27">
        <f t="shared" si="33"/>
        <v>10823.67</v>
      </c>
      <c r="T77" s="27">
        <v>5411.85</v>
      </c>
      <c r="U77" s="27">
        <v>5411.82</v>
      </c>
      <c r="V77" s="28">
        <f t="shared" si="34"/>
        <v>10920</v>
      </c>
      <c r="W77" s="27">
        <v>5411.85</v>
      </c>
      <c r="X77" s="27">
        <v>10920</v>
      </c>
      <c r="Y77" s="8">
        <f t="shared" ref="Y77:Z80" si="36">M77+S77-V77</f>
        <v>3268.75</v>
      </c>
      <c r="Z77" s="8">
        <f t="shared" si="36"/>
        <v>1803.9499999999998</v>
      </c>
      <c r="AA77" s="8">
        <f>O77+U77-X77+W77</f>
        <v>1464.8000000000002</v>
      </c>
      <c r="AB77" s="56">
        <v>1</v>
      </c>
      <c r="AC77" s="3"/>
      <c r="AD77" s="19"/>
    </row>
    <row r="78" spans="1:30" s="4" customFormat="1" ht="15.75" x14ac:dyDescent="0.2">
      <c r="A78" s="99"/>
      <c r="B78" s="126"/>
      <c r="C78" s="126"/>
      <c r="D78" s="126"/>
      <c r="E78" s="126"/>
      <c r="F78" s="168"/>
      <c r="G78" s="126"/>
      <c r="H78" s="126"/>
      <c r="I78" s="211"/>
      <c r="J78" s="126"/>
      <c r="K78" s="126"/>
      <c r="L78" s="126"/>
      <c r="M78" s="8">
        <f>N78+O78</f>
        <v>3365.08</v>
      </c>
      <c r="N78" s="8">
        <v>1803.95</v>
      </c>
      <c r="O78" s="8">
        <v>1561.13</v>
      </c>
      <c r="P78" s="165"/>
      <c r="Q78" s="82" t="s">
        <v>5</v>
      </c>
      <c r="R78" s="31"/>
      <c r="S78" s="27">
        <f t="shared" si="33"/>
        <v>10823.67</v>
      </c>
      <c r="T78" s="27">
        <v>5411.85</v>
      </c>
      <c r="U78" s="27">
        <v>5411.82</v>
      </c>
      <c r="V78" s="28">
        <f>X78</f>
        <v>10950</v>
      </c>
      <c r="W78" s="27">
        <v>5411.85</v>
      </c>
      <c r="X78" s="27">
        <v>10950</v>
      </c>
      <c r="Y78" s="8">
        <f t="shared" si="36"/>
        <v>3238.75</v>
      </c>
      <c r="Z78" s="8">
        <f t="shared" si="36"/>
        <v>1803.9499999999998</v>
      </c>
      <c r="AA78" s="8">
        <f>O78+U78-X78+W78</f>
        <v>1434.8000000000002</v>
      </c>
      <c r="AB78" s="3"/>
      <c r="AC78" s="3"/>
      <c r="AD78" s="19"/>
    </row>
    <row r="79" spans="1:30" s="4" customFormat="1" ht="15.75" x14ac:dyDescent="0.2">
      <c r="A79" s="99"/>
      <c r="B79" s="126"/>
      <c r="C79" s="126"/>
      <c r="D79" s="126"/>
      <c r="E79" s="126"/>
      <c r="F79" s="168"/>
      <c r="G79" s="126"/>
      <c r="H79" s="126"/>
      <c r="I79" s="211"/>
      <c r="J79" s="126"/>
      <c r="K79" s="126"/>
      <c r="L79" s="126"/>
      <c r="M79" s="8">
        <f>N79+O79</f>
        <v>3365.08</v>
      </c>
      <c r="N79" s="8">
        <v>1803.95</v>
      </c>
      <c r="O79" s="8">
        <v>1561.13</v>
      </c>
      <c r="P79" s="165"/>
      <c r="Q79" s="82" t="s">
        <v>6</v>
      </c>
      <c r="R79" s="31"/>
      <c r="S79" s="27">
        <f t="shared" si="33"/>
        <v>10823.67</v>
      </c>
      <c r="T79" s="27">
        <v>5411.85</v>
      </c>
      <c r="U79" s="27">
        <v>5411.82</v>
      </c>
      <c r="V79" s="28">
        <f t="shared" si="34"/>
        <v>10950</v>
      </c>
      <c r="W79" s="27">
        <v>5411.85</v>
      </c>
      <c r="X79" s="27">
        <v>10950</v>
      </c>
      <c r="Y79" s="8">
        <f t="shared" si="36"/>
        <v>3238.75</v>
      </c>
      <c r="Z79" s="8">
        <f t="shared" si="36"/>
        <v>1803.9499999999998</v>
      </c>
      <c r="AA79" s="8">
        <f>O79+U79-X79+W79</f>
        <v>1434.8000000000002</v>
      </c>
      <c r="AB79" s="3"/>
      <c r="AC79" s="3"/>
      <c r="AD79" s="19"/>
    </row>
    <row r="80" spans="1:30" s="4" customFormat="1" ht="15.75" x14ac:dyDescent="0.2">
      <c r="A80" s="99"/>
      <c r="B80" s="126"/>
      <c r="C80" s="126"/>
      <c r="D80" s="126"/>
      <c r="E80" s="126"/>
      <c r="F80" s="168"/>
      <c r="G80" s="126"/>
      <c r="H80" s="126"/>
      <c r="I80" s="211"/>
      <c r="J80" s="126"/>
      <c r="K80" s="126"/>
      <c r="L80" s="126"/>
      <c r="M80" s="8">
        <f>N80+O80</f>
        <v>3365.08</v>
      </c>
      <c r="N80" s="8">
        <v>1803.95</v>
      </c>
      <c r="O80" s="8">
        <v>1561.13</v>
      </c>
      <c r="P80" s="165"/>
      <c r="Q80" s="82" t="s">
        <v>7</v>
      </c>
      <c r="R80" s="31"/>
      <c r="S80" s="27">
        <f t="shared" si="33"/>
        <v>10823.67</v>
      </c>
      <c r="T80" s="27">
        <v>5411.85</v>
      </c>
      <c r="U80" s="27">
        <v>5411.82</v>
      </c>
      <c r="V80" s="28">
        <f t="shared" si="34"/>
        <v>10950</v>
      </c>
      <c r="W80" s="27">
        <v>5411.85</v>
      </c>
      <c r="X80" s="27">
        <v>10950</v>
      </c>
      <c r="Y80" s="7">
        <f t="shared" si="36"/>
        <v>3238.75</v>
      </c>
      <c r="Z80" s="7">
        <f t="shared" si="36"/>
        <v>1803.9499999999998</v>
      </c>
      <c r="AA80" s="7">
        <f>O80+U80-X80+W80</f>
        <v>1434.8000000000002</v>
      </c>
      <c r="AB80" s="3"/>
      <c r="AC80" s="3"/>
      <c r="AD80" s="19"/>
    </row>
    <row r="81" spans="1:30" s="4" customFormat="1" ht="15.75" x14ac:dyDescent="0.2">
      <c r="A81" s="99"/>
      <c r="B81" s="126"/>
      <c r="C81" s="126"/>
      <c r="D81" s="126"/>
      <c r="E81" s="126"/>
      <c r="F81" s="169"/>
      <c r="G81" s="126"/>
      <c r="H81" s="126"/>
      <c r="I81" s="211"/>
      <c r="J81" s="126"/>
      <c r="K81" s="126"/>
      <c r="L81" s="126"/>
      <c r="M81" s="125"/>
      <c r="N81" s="125"/>
      <c r="O81" s="125"/>
      <c r="P81" s="165"/>
      <c r="Q81" s="32" t="s">
        <v>3</v>
      </c>
      <c r="R81" s="31"/>
      <c r="S81" s="29">
        <f t="shared" si="33"/>
        <v>43294.68</v>
      </c>
      <c r="T81" s="29">
        <f>SUM(T77:T80)</f>
        <v>21647.4</v>
      </c>
      <c r="U81" s="29">
        <f>SUM(U77:U80)</f>
        <v>21647.279999999999</v>
      </c>
      <c r="V81" s="48">
        <f>X81</f>
        <v>43770</v>
      </c>
      <c r="W81" s="29">
        <f>SUM(W77:W80)</f>
        <v>21647.4</v>
      </c>
      <c r="X81" s="29">
        <f>SUM(X77:X80)</f>
        <v>43770</v>
      </c>
      <c r="Y81" s="125"/>
      <c r="Z81" s="125"/>
      <c r="AA81" s="125"/>
      <c r="AB81" s="50"/>
      <c r="AC81" s="50"/>
      <c r="AD81" s="51"/>
    </row>
    <row r="82" spans="1:30" s="4" customFormat="1" ht="12.75" customHeight="1" x14ac:dyDescent="0.2">
      <c r="A82" s="99">
        <v>14</v>
      </c>
      <c r="B82" s="126" t="s">
        <v>9</v>
      </c>
      <c r="C82" s="126" t="s">
        <v>28</v>
      </c>
      <c r="D82" s="126" t="s">
        <v>302</v>
      </c>
      <c r="E82" s="126" t="s">
        <v>59</v>
      </c>
      <c r="F82" s="167"/>
      <c r="G82" s="126" t="s">
        <v>151</v>
      </c>
      <c r="H82" s="126" t="s">
        <v>27</v>
      </c>
      <c r="I82" s="211">
        <v>10.1</v>
      </c>
      <c r="J82" s="126">
        <v>29</v>
      </c>
      <c r="K82" s="222">
        <v>45250</v>
      </c>
      <c r="L82" s="222">
        <v>47045</v>
      </c>
      <c r="M82" s="27">
        <f>N82+O82</f>
        <v>13.890000000000015</v>
      </c>
      <c r="N82" s="27">
        <v>201.37</v>
      </c>
      <c r="O82" s="27">
        <v>-187.48</v>
      </c>
      <c r="P82" s="165" t="s">
        <v>62</v>
      </c>
      <c r="Q82" s="82" t="s">
        <v>4</v>
      </c>
      <c r="R82" s="30"/>
      <c r="S82" s="27">
        <f t="shared" si="33"/>
        <v>1208.22</v>
      </c>
      <c r="T82" s="27">
        <v>604.11</v>
      </c>
      <c r="U82" s="27">
        <v>604.11</v>
      </c>
      <c r="V82" s="28">
        <f>X82</f>
        <v>1209</v>
      </c>
      <c r="W82" s="27">
        <v>604.11</v>
      </c>
      <c r="X82" s="27">
        <v>1209</v>
      </c>
      <c r="Y82" s="8">
        <f t="shared" ref="Y82:Z85" si="37">M82+S82-V82</f>
        <v>13.110000000000127</v>
      </c>
      <c r="Z82" s="8">
        <f t="shared" si="37"/>
        <v>201.37</v>
      </c>
      <c r="AA82" s="8">
        <f>O82+U82-X82+W82</f>
        <v>-188.26</v>
      </c>
      <c r="AB82" s="3" t="s">
        <v>110</v>
      </c>
      <c r="AC82" s="3"/>
      <c r="AD82" s="19"/>
    </row>
    <row r="83" spans="1:30" s="4" customFormat="1" ht="15.75" x14ac:dyDescent="0.2">
      <c r="A83" s="99"/>
      <c r="B83" s="126"/>
      <c r="C83" s="126"/>
      <c r="D83" s="126"/>
      <c r="E83" s="126"/>
      <c r="F83" s="168"/>
      <c r="G83" s="126"/>
      <c r="H83" s="126"/>
      <c r="I83" s="211"/>
      <c r="J83" s="126"/>
      <c r="K83" s="126"/>
      <c r="L83" s="126"/>
      <c r="M83" s="27">
        <f>N83+O83</f>
        <v>13.890000000000015</v>
      </c>
      <c r="N83" s="27">
        <v>201.37</v>
      </c>
      <c r="O83" s="27">
        <v>-187.48</v>
      </c>
      <c r="P83" s="165"/>
      <c r="Q83" s="82" t="s">
        <v>5</v>
      </c>
      <c r="R83" s="31"/>
      <c r="S83" s="27">
        <f t="shared" si="33"/>
        <v>1208.22</v>
      </c>
      <c r="T83" s="27">
        <v>604.11</v>
      </c>
      <c r="U83" s="27">
        <v>604.11</v>
      </c>
      <c r="V83" s="28">
        <f>X83</f>
        <v>800</v>
      </c>
      <c r="W83" s="27">
        <v>604.11</v>
      </c>
      <c r="X83" s="27">
        <v>800</v>
      </c>
      <c r="Y83" s="8">
        <f t="shared" si="37"/>
        <v>422.11000000000013</v>
      </c>
      <c r="Z83" s="8">
        <f t="shared" si="37"/>
        <v>201.37</v>
      </c>
      <c r="AA83" s="8">
        <f>O83+U83-X83+W83</f>
        <v>220.74</v>
      </c>
      <c r="AB83" s="3"/>
      <c r="AC83" s="3"/>
      <c r="AD83" s="19"/>
    </row>
    <row r="84" spans="1:30" s="4" customFormat="1" ht="15.75" x14ac:dyDescent="0.2">
      <c r="A84" s="99"/>
      <c r="B84" s="126"/>
      <c r="C84" s="126"/>
      <c r="D84" s="126"/>
      <c r="E84" s="126"/>
      <c r="F84" s="168"/>
      <c r="G84" s="126"/>
      <c r="H84" s="126"/>
      <c r="I84" s="211"/>
      <c r="J84" s="126"/>
      <c r="K84" s="126"/>
      <c r="L84" s="126"/>
      <c r="M84" s="27">
        <f>N84+O84</f>
        <v>13.890000000000015</v>
      </c>
      <c r="N84" s="27">
        <v>201.37</v>
      </c>
      <c r="O84" s="27">
        <v>-187.48</v>
      </c>
      <c r="P84" s="165"/>
      <c r="Q84" s="82" t="s">
        <v>6</v>
      </c>
      <c r="R84" s="31"/>
      <c r="S84" s="27">
        <f t="shared" si="33"/>
        <v>1208.22</v>
      </c>
      <c r="T84" s="27">
        <v>604.11</v>
      </c>
      <c r="U84" s="27">
        <v>604.11</v>
      </c>
      <c r="V84" s="28">
        <f t="shared" ref="V84:V90" si="38">X84</f>
        <v>800</v>
      </c>
      <c r="W84" s="27">
        <v>604.11</v>
      </c>
      <c r="X84" s="27">
        <v>800</v>
      </c>
      <c r="Y84" s="8">
        <f t="shared" si="37"/>
        <v>422.11000000000013</v>
      </c>
      <c r="Z84" s="8">
        <f t="shared" si="37"/>
        <v>201.37</v>
      </c>
      <c r="AA84" s="8">
        <f>O84+U84-X84+W84</f>
        <v>220.74</v>
      </c>
      <c r="AB84" s="3"/>
      <c r="AC84" s="3"/>
      <c r="AD84" s="19"/>
    </row>
    <row r="85" spans="1:30" s="4" customFormat="1" ht="15.75" x14ac:dyDescent="0.2">
      <c r="A85" s="99"/>
      <c r="B85" s="126"/>
      <c r="C85" s="126"/>
      <c r="D85" s="126"/>
      <c r="E85" s="126"/>
      <c r="F85" s="168"/>
      <c r="G85" s="126"/>
      <c r="H85" s="126"/>
      <c r="I85" s="211"/>
      <c r="J85" s="126"/>
      <c r="K85" s="126"/>
      <c r="L85" s="126"/>
      <c r="M85" s="27">
        <f>N85+O85</f>
        <v>13.890000000000015</v>
      </c>
      <c r="N85" s="27">
        <v>201.37</v>
      </c>
      <c r="O85" s="27">
        <v>-187.48</v>
      </c>
      <c r="P85" s="165"/>
      <c r="Q85" s="82" t="s">
        <v>7</v>
      </c>
      <c r="R85" s="31"/>
      <c r="S85" s="27">
        <f t="shared" si="33"/>
        <v>1208.22</v>
      </c>
      <c r="T85" s="27">
        <v>604.11</v>
      </c>
      <c r="U85" s="27">
        <v>604.11</v>
      </c>
      <c r="V85" s="28">
        <f t="shared" si="38"/>
        <v>1993</v>
      </c>
      <c r="W85" s="27">
        <v>604.11</v>
      </c>
      <c r="X85" s="27">
        <v>1993</v>
      </c>
      <c r="Y85" s="7">
        <f t="shared" si="37"/>
        <v>-770.88999999999987</v>
      </c>
      <c r="Z85" s="7">
        <f t="shared" si="37"/>
        <v>201.37</v>
      </c>
      <c r="AA85" s="7">
        <f>O85+U85-X85+W85</f>
        <v>-972.25999999999988</v>
      </c>
      <c r="AB85" s="3"/>
      <c r="AC85" s="3"/>
      <c r="AD85" s="19"/>
    </row>
    <row r="86" spans="1:30" s="4" customFormat="1" ht="15.75" x14ac:dyDescent="0.2">
      <c r="A86" s="99"/>
      <c r="B86" s="126"/>
      <c r="C86" s="126"/>
      <c r="D86" s="126"/>
      <c r="E86" s="126"/>
      <c r="F86" s="169"/>
      <c r="G86" s="126"/>
      <c r="H86" s="126"/>
      <c r="I86" s="211"/>
      <c r="J86" s="126"/>
      <c r="K86" s="126"/>
      <c r="L86" s="126"/>
      <c r="M86" s="125"/>
      <c r="N86" s="125"/>
      <c r="O86" s="125"/>
      <c r="P86" s="165"/>
      <c r="Q86" s="32" t="s">
        <v>3</v>
      </c>
      <c r="R86" s="84">
        <f>R83</f>
        <v>0</v>
      </c>
      <c r="S86" s="29">
        <f>T86+U86</f>
        <v>4832.88</v>
      </c>
      <c r="T86" s="29">
        <f>SUM(T82:T85)</f>
        <v>2416.44</v>
      </c>
      <c r="U86" s="29">
        <f>SUM(U82:U85)</f>
        <v>2416.44</v>
      </c>
      <c r="V86" s="48">
        <f t="shared" si="38"/>
        <v>4802</v>
      </c>
      <c r="W86" s="29">
        <f>SUM(W82:W85)</f>
        <v>2416.44</v>
      </c>
      <c r="X86" s="29">
        <f>SUM(X82:X85)</f>
        <v>4802</v>
      </c>
      <c r="Y86" s="125"/>
      <c r="Z86" s="125"/>
      <c r="AA86" s="125"/>
      <c r="AB86" s="50"/>
      <c r="AC86" s="50"/>
      <c r="AD86" s="51"/>
    </row>
    <row r="87" spans="1:30" s="4" customFormat="1" ht="15.75" customHeight="1" x14ac:dyDescent="0.2">
      <c r="A87" s="99">
        <v>15</v>
      </c>
      <c r="B87" s="126" t="s">
        <v>9</v>
      </c>
      <c r="C87" s="126" t="s">
        <v>29</v>
      </c>
      <c r="D87" s="100" t="s">
        <v>436</v>
      </c>
      <c r="E87" s="126" t="s">
        <v>59</v>
      </c>
      <c r="F87" s="126">
        <v>1786.4</v>
      </c>
      <c r="G87" s="128" t="s">
        <v>51</v>
      </c>
      <c r="H87" s="126" t="s">
        <v>13</v>
      </c>
      <c r="I87" s="211">
        <v>61.6</v>
      </c>
      <c r="J87" s="119">
        <f>2161.54/I87</f>
        <v>35.089935064935062</v>
      </c>
      <c r="K87" s="141" t="s">
        <v>538</v>
      </c>
      <c r="L87" s="141" t="s">
        <v>539</v>
      </c>
      <c r="M87" s="8">
        <f>N87+O87</f>
        <v>0</v>
      </c>
      <c r="N87" s="8">
        <v>1080.77</v>
      </c>
      <c r="O87" s="8">
        <v>-1080.77</v>
      </c>
      <c r="P87" s="165" t="s">
        <v>62</v>
      </c>
      <c r="Q87" s="82" t="s">
        <v>4</v>
      </c>
      <c r="R87" s="92"/>
      <c r="S87" s="27">
        <f>T87+U87</f>
        <v>6484.62</v>
      </c>
      <c r="T87" s="27">
        <v>3242.31</v>
      </c>
      <c r="U87" s="27">
        <v>3242.31</v>
      </c>
      <c r="V87" s="28">
        <f t="shared" si="38"/>
        <v>6484.62</v>
      </c>
      <c r="W87" s="27">
        <v>3242.31</v>
      </c>
      <c r="X87" s="27">
        <v>6484.62</v>
      </c>
      <c r="Y87" s="8">
        <f t="shared" ref="Y87:Z90" si="39">M87+S87-V87</f>
        <v>0</v>
      </c>
      <c r="Z87" s="8">
        <f t="shared" si="39"/>
        <v>1080.77</v>
      </c>
      <c r="AA87" s="8">
        <f>O87+U87-X87+W87</f>
        <v>-1080.77</v>
      </c>
      <c r="AB87" s="3" t="s">
        <v>110</v>
      </c>
      <c r="AC87" s="3"/>
      <c r="AD87" s="19"/>
    </row>
    <row r="88" spans="1:30" s="4" customFormat="1" ht="15.75" x14ac:dyDescent="0.2">
      <c r="A88" s="99"/>
      <c r="B88" s="126"/>
      <c r="C88" s="126"/>
      <c r="D88" s="101"/>
      <c r="E88" s="126"/>
      <c r="F88" s="126"/>
      <c r="G88" s="128"/>
      <c r="H88" s="126"/>
      <c r="I88" s="211"/>
      <c r="J88" s="119"/>
      <c r="K88" s="194"/>
      <c r="L88" s="194"/>
      <c r="M88" s="8">
        <f>N88+O88</f>
        <v>0</v>
      </c>
      <c r="N88" s="8">
        <v>1080.77</v>
      </c>
      <c r="O88" s="8">
        <v>-1080.77</v>
      </c>
      <c r="P88" s="165"/>
      <c r="Q88" s="82" t="s">
        <v>5</v>
      </c>
      <c r="R88" s="31"/>
      <c r="S88" s="27">
        <f>T88+U88</f>
        <v>6484.62</v>
      </c>
      <c r="T88" s="27">
        <v>3242.31</v>
      </c>
      <c r="U88" s="27">
        <v>3242.31</v>
      </c>
      <c r="V88" s="28">
        <f t="shared" si="38"/>
        <v>6484.62</v>
      </c>
      <c r="W88" s="27">
        <v>3242.31</v>
      </c>
      <c r="X88" s="27">
        <v>6484.62</v>
      </c>
      <c r="Y88" s="8">
        <f t="shared" si="39"/>
        <v>0</v>
      </c>
      <c r="Z88" s="8">
        <f t="shared" si="39"/>
        <v>1080.77</v>
      </c>
      <c r="AA88" s="8">
        <f>O88+U88-X88+W88</f>
        <v>-1080.77</v>
      </c>
      <c r="AB88" s="3"/>
      <c r="AC88" s="3"/>
      <c r="AD88" s="19"/>
    </row>
    <row r="89" spans="1:30" s="4" customFormat="1" ht="15.75" x14ac:dyDescent="0.2">
      <c r="A89" s="99"/>
      <c r="B89" s="126"/>
      <c r="C89" s="126"/>
      <c r="D89" s="101"/>
      <c r="E89" s="126"/>
      <c r="F89" s="126"/>
      <c r="G89" s="128"/>
      <c r="H89" s="126"/>
      <c r="I89" s="211"/>
      <c r="J89" s="119"/>
      <c r="K89" s="194"/>
      <c r="L89" s="194"/>
      <c r="M89" s="8">
        <f>N89+O89</f>
        <v>0</v>
      </c>
      <c r="N89" s="8">
        <v>1080.77</v>
      </c>
      <c r="O89" s="8">
        <v>-1080.77</v>
      </c>
      <c r="P89" s="165"/>
      <c r="Q89" s="82" t="s">
        <v>6</v>
      </c>
      <c r="R89" s="31"/>
      <c r="S89" s="27">
        <f>T89+U89</f>
        <v>6484.62</v>
      </c>
      <c r="T89" s="27">
        <v>3242.31</v>
      </c>
      <c r="U89" s="27">
        <v>3242.31</v>
      </c>
      <c r="V89" s="28">
        <f t="shared" si="38"/>
        <v>6484.62</v>
      </c>
      <c r="W89" s="27">
        <v>3242.31</v>
      </c>
      <c r="X89" s="27">
        <v>6484.62</v>
      </c>
      <c r="Y89" s="8">
        <f t="shared" si="39"/>
        <v>0</v>
      </c>
      <c r="Z89" s="8">
        <f t="shared" si="39"/>
        <v>1080.77</v>
      </c>
      <c r="AA89" s="8">
        <f>O89+U89-X89+W89</f>
        <v>-1080.77</v>
      </c>
      <c r="AB89" s="3"/>
      <c r="AC89" s="3"/>
      <c r="AD89" s="19"/>
    </row>
    <row r="90" spans="1:30" s="4" customFormat="1" ht="15.75" x14ac:dyDescent="0.2">
      <c r="A90" s="99"/>
      <c r="B90" s="126"/>
      <c r="C90" s="126"/>
      <c r="D90" s="101"/>
      <c r="E90" s="126"/>
      <c r="F90" s="126"/>
      <c r="G90" s="128"/>
      <c r="H90" s="126"/>
      <c r="I90" s="211"/>
      <c r="J90" s="119"/>
      <c r="K90" s="194"/>
      <c r="L90" s="194"/>
      <c r="M90" s="8">
        <f>N90+O90</f>
        <v>0</v>
      </c>
      <c r="N90" s="8">
        <v>1080.77</v>
      </c>
      <c r="O90" s="8">
        <v>-1080.77</v>
      </c>
      <c r="P90" s="165"/>
      <c r="Q90" s="82" t="s">
        <v>7</v>
      </c>
      <c r="R90" s="31"/>
      <c r="S90" s="27">
        <f>T90+U90</f>
        <v>6484.62</v>
      </c>
      <c r="T90" s="27">
        <v>3242.31</v>
      </c>
      <c r="U90" s="27">
        <v>3242.31</v>
      </c>
      <c r="V90" s="28">
        <f t="shared" si="38"/>
        <v>6484.62</v>
      </c>
      <c r="W90" s="27">
        <v>3242.31</v>
      </c>
      <c r="X90" s="27">
        <v>6484.62</v>
      </c>
      <c r="Y90" s="7">
        <f t="shared" si="39"/>
        <v>0</v>
      </c>
      <c r="Z90" s="7">
        <f t="shared" si="39"/>
        <v>1080.77</v>
      </c>
      <c r="AA90" s="7">
        <f>O90+U90-X90+W90</f>
        <v>-1080.77</v>
      </c>
      <c r="AB90" s="3"/>
      <c r="AC90" s="3"/>
      <c r="AD90" s="19"/>
    </row>
    <row r="91" spans="1:30" s="4" customFormat="1" ht="15.75" x14ac:dyDescent="0.2">
      <c r="A91" s="99"/>
      <c r="B91" s="126"/>
      <c r="C91" s="126"/>
      <c r="D91" s="102"/>
      <c r="E91" s="126"/>
      <c r="F91" s="126"/>
      <c r="G91" s="128"/>
      <c r="H91" s="126"/>
      <c r="I91" s="211"/>
      <c r="J91" s="119"/>
      <c r="K91" s="195"/>
      <c r="L91" s="195"/>
      <c r="M91" s="125"/>
      <c r="N91" s="125"/>
      <c r="O91" s="125"/>
      <c r="P91" s="165"/>
      <c r="Q91" s="32" t="s">
        <v>3</v>
      </c>
      <c r="R91" s="84">
        <f>R88</f>
        <v>0</v>
      </c>
      <c r="S91" s="29">
        <f t="shared" ref="S91:X91" si="40">SUM(S87:S90)</f>
        <v>25938.48</v>
      </c>
      <c r="T91" s="29">
        <f t="shared" si="40"/>
        <v>12969.24</v>
      </c>
      <c r="U91" s="29">
        <f t="shared" si="40"/>
        <v>12969.24</v>
      </c>
      <c r="V91" s="29">
        <f t="shared" si="40"/>
        <v>25938.48</v>
      </c>
      <c r="W91" s="29">
        <f t="shared" si="40"/>
        <v>12969.24</v>
      </c>
      <c r="X91" s="29">
        <f t="shared" si="40"/>
        <v>25938.48</v>
      </c>
      <c r="Y91" s="125"/>
      <c r="Z91" s="125"/>
      <c r="AA91" s="125"/>
      <c r="AB91" s="50"/>
      <c r="AC91" s="50"/>
      <c r="AD91" s="51"/>
    </row>
    <row r="92" spans="1:30" s="4" customFormat="1" ht="12.75" customHeight="1" x14ac:dyDescent="0.2">
      <c r="A92" s="99">
        <v>16</v>
      </c>
      <c r="B92" s="126" t="s">
        <v>9</v>
      </c>
      <c r="C92" s="126" t="s">
        <v>31</v>
      </c>
      <c r="D92" s="126" t="s">
        <v>299</v>
      </c>
      <c r="E92" s="126" t="s">
        <v>64</v>
      </c>
      <c r="F92" s="100"/>
      <c r="G92" s="126" t="s">
        <v>152</v>
      </c>
      <c r="H92" s="126" t="s">
        <v>52</v>
      </c>
      <c r="I92" s="211">
        <v>46.2</v>
      </c>
      <c r="J92" s="126">
        <v>35.96</v>
      </c>
      <c r="K92" s="222">
        <v>45232</v>
      </c>
      <c r="L92" s="222">
        <v>47027</v>
      </c>
      <c r="M92" s="8">
        <f>N92+O92</f>
        <v>-7.3799999999998818</v>
      </c>
      <c r="N92" s="8">
        <v>1142.18</v>
      </c>
      <c r="O92" s="8">
        <v>-1149.56</v>
      </c>
      <c r="P92" s="165" t="s">
        <v>66</v>
      </c>
      <c r="Q92" s="82" t="s">
        <v>4</v>
      </c>
      <c r="R92" s="30"/>
      <c r="S92" s="27">
        <f t="shared" ref="S92:S96" si="41">T92+U92</f>
        <v>6853.08</v>
      </c>
      <c r="T92" s="27">
        <v>3426.54</v>
      </c>
      <c r="U92" s="27">
        <v>3426.54</v>
      </c>
      <c r="V92" s="28">
        <f t="shared" ref="V92" si="42">X92</f>
        <v>6855</v>
      </c>
      <c r="W92" s="27">
        <v>3426.54</v>
      </c>
      <c r="X92" s="27">
        <v>6855</v>
      </c>
      <c r="Y92" s="8">
        <f t="shared" ref="Y92:Z95" si="43">M92+S92-V92</f>
        <v>-9.3000000000001819</v>
      </c>
      <c r="Z92" s="8">
        <f t="shared" si="43"/>
        <v>1142.1800000000003</v>
      </c>
      <c r="AA92" s="8">
        <f>O92+U92-X92+W92</f>
        <v>-1151.4800000000005</v>
      </c>
      <c r="AB92" s="3" t="s">
        <v>110</v>
      </c>
      <c r="AC92" s="3"/>
      <c r="AD92" s="19"/>
    </row>
    <row r="93" spans="1:30" s="4" customFormat="1" ht="15.75" x14ac:dyDescent="0.2">
      <c r="A93" s="99"/>
      <c r="B93" s="126"/>
      <c r="C93" s="126"/>
      <c r="D93" s="126"/>
      <c r="E93" s="126"/>
      <c r="F93" s="101"/>
      <c r="G93" s="126"/>
      <c r="H93" s="126"/>
      <c r="I93" s="211"/>
      <c r="J93" s="126"/>
      <c r="K93" s="126"/>
      <c r="L93" s="126"/>
      <c r="M93" s="8">
        <f>N93+O93</f>
        <v>-7.3799999999998818</v>
      </c>
      <c r="N93" s="8">
        <v>1142.18</v>
      </c>
      <c r="O93" s="8">
        <v>-1149.56</v>
      </c>
      <c r="P93" s="165"/>
      <c r="Q93" s="82" t="s">
        <v>5</v>
      </c>
      <c r="R93" s="31"/>
      <c r="S93" s="27">
        <f t="shared" si="41"/>
        <v>6853.08</v>
      </c>
      <c r="T93" s="27">
        <v>3426.54</v>
      </c>
      <c r="U93" s="27">
        <v>3426.54</v>
      </c>
      <c r="V93" s="28">
        <f>X93</f>
        <v>6856</v>
      </c>
      <c r="W93" s="27">
        <v>3426.54</v>
      </c>
      <c r="X93" s="27">
        <v>6856</v>
      </c>
      <c r="Y93" s="8">
        <f t="shared" si="43"/>
        <v>-10.300000000000182</v>
      </c>
      <c r="Z93" s="8">
        <f t="shared" si="43"/>
        <v>1142.1800000000003</v>
      </c>
      <c r="AA93" s="8">
        <f>O93+U93-X93+W93</f>
        <v>-1152.4800000000005</v>
      </c>
      <c r="AB93" s="3"/>
      <c r="AC93" s="3"/>
      <c r="AD93" s="19"/>
    </row>
    <row r="94" spans="1:30" s="4" customFormat="1" ht="15.75" x14ac:dyDescent="0.2">
      <c r="A94" s="99"/>
      <c r="B94" s="126"/>
      <c r="C94" s="126"/>
      <c r="D94" s="126"/>
      <c r="E94" s="126"/>
      <c r="F94" s="101"/>
      <c r="G94" s="126"/>
      <c r="H94" s="126"/>
      <c r="I94" s="211"/>
      <c r="J94" s="126"/>
      <c r="K94" s="126"/>
      <c r="L94" s="126"/>
      <c r="M94" s="8">
        <f>N94+O94</f>
        <v>-7.3799999999998818</v>
      </c>
      <c r="N94" s="8">
        <v>1142.18</v>
      </c>
      <c r="O94" s="8">
        <v>-1149.56</v>
      </c>
      <c r="P94" s="165"/>
      <c r="Q94" s="82" t="s">
        <v>6</v>
      </c>
      <c r="R94" s="31"/>
      <c r="S94" s="27">
        <f t="shared" si="41"/>
        <v>6853.08</v>
      </c>
      <c r="T94" s="27">
        <v>3426.54</v>
      </c>
      <c r="U94" s="27">
        <v>3426.54</v>
      </c>
      <c r="V94" s="28">
        <f>X94</f>
        <v>6857</v>
      </c>
      <c r="W94" s="27">
        <v>3426.54</v>
      </c>
      <c r="X94" s="27">
        <v>6857</v>
      </c>
      <c r="Y94" s="8">
        <f t="shared" si="43"/>
        <v>-11.300000000000182</v>
      </c>
      <c r="Z94" s="8">
        <f t="shared" si="43"/>
        <v>1142.1800000000003</v>
      </c>
      <c r="AA94" s="8">
        <f>O94+U94-X94+W94</f>
        <v>-1153.4800000000005</v>
      </c>
      <c r="AB94" s="3"/>
      <c r="AC94" s="3"/>
      <c r="AD94" s="19"/>
    </row>
    <row r="95" spans="1:30" s="4" customFormat="1" ht="15.75" x14ac:dyDescent="0.2">
      <c r="A95" s="99"/>
      <c r="B95" s="126"/>
      <c r="C95" s="126"/>
      <c r="D95" s="126"/>
      <c r="E95" s="126"/>
      <c r="F95" s="101"/>
      <c r="G95" s="126"/>
      <c r="H95" s="126"/>
      <c r="I95" s="211"/>
      <c r="J95" s="126"/>
      <c r="K95" s="126"/>
      <c r="L95" s="126"/>
      <c r="M95" s="8">
        <f>N95+O95</f>
        <v>-7.3799999999998818</v>
      </c>
      <c r="N95" s="8">
        <v>1142.18</v>
      </c>
      <c r="O95" s="8">
        <v>-1149.56</v>
      </c>
      <c r="P95" s="165"/>
      <c r="Q95" s="82" t="s">
        <v>7</v>
      </c>
      <c r="R95" s="31"/>
      <c r="S95" s="27">
        <f t="shared" si="41"/>
        <v>6853.08</v>
      </c>
      <c r="T95" s="27">
        <v>3426.54</v>
      </c>
      <c r="U95" s="27">
        <v>3426.54</v>
      </c>
      <c r="V95" s="28">
        <f>X95</f>
        <v>6903</v>
      </c>
      <c r="W95" s="27">
        <v>3426.54</v>
      </c>
      <c r="X95" s="27">
        <v>6903</v>
      </c>
      <c r="Y95" s="7">
        <f t="shared" si="43"/>
        <v>-57.300000000000182</v>
      </c>
      <c r="Z95" s="7">
        <f t="shared" si="43"/>
        <v>1142.1800000000003</v>
      </c>
      <c r="AA95" s="7">
        <f>O95+U95-X95+W95</f>
        <v>-1199.4800000000005</v>
      </c>
      <c r="AB95" s="3"/>
      <c r="AC95" s="3"/>
      <c r="AD95" s="19"/>
    </row>
    <row r="96" spans="1:30" s="4" customFormat="1" ht="15.75" x14ac:dyDescent="0.2">
      <c r="A96" s="99"/>
      <c r="B96" s="126"/>
      <c r="C96" s="126"/>
      <c r="D96" s="126"/>
      <c r="E96" s="126"/>
      <c r="F96" s="102"/>
      <c r="G96" s="126"/>
      <c r="H96" s="126"/>
      <c r="I96" s="211"/>
      <c r="J96" s="126"/>
      <c r="K96" s="126"/>
      <c r="L96" s="126"/>
      <c r="M96" s="125"/>
      <c r="N96" s="125"/>
      <c r="O96" s="125"/>
      <c r="P96" s="165"/>
      <c r="Q96" s="32" t="s">
        <v>3</v>
      </c>
      <c r="R96" s="84">
        <f>R93</f>
        <v>0</v>
      </c>
      <c r="S96" s="29">
        <f t="shared" si="41"/>
        <v>27412.32</v>
      </c>
      <c r="T96" s="29">
        <f>SUM(T92:T95)</f>
        <v>13706.16</v>
      </c>
      <c r="U96" s="29">
        <f>SUM(U92:U95)</f>
        <v>13706.16</v>
      </c>
      <c r="V96" s="29">
        <f>SUM(V92:V95)</f>
        <v>27471</v>
      </c>
      <c r="W96" s="29">
        <f>SUM(W92:W95)</f>
        <v>13706.16</v>
      </c>
      <c r="X96" s="29">
        <f>SUM(X92:X95)</f>
        <v>27471</v>
      </c>
      <c r="Y96" s="125"/>
      <c r="Z96" s="125"/>
      <c r="AA96" s="125"/>
      <c r="AB96" s="50"/>
      <c r="AC96" s="50"/>
      <c r="AD96" s="51"/>
    </row>
    <row r="97" spans="1:30" s="4" customFormat="1" ht="15.75" customHeight="1" x14ac:dyDescent="0.2">
      <c r="A97" s="99">
        <v>17</v>
      </c>
      <c r="B97" s="126" t="s">
        <v>9</v>
      </c>
      <c r="C97" s="126" t="s">
        <v>67</v>
      </c>
      <c r="D97" s="126" t="s">
        <v>298</v>
      </c>
      <c r="E97" s="126" t="s">
        <v>234</v>
      </c>
      <c r="F97" s="100"/>
      <c r="G97" s="129" t="s">
        <v>438</v>
      </c>
      <c r="H97" s="100" t="s">
        <v>406</v>
      </c>
      <c r="I97" s="245">
        <v>453.4</v>
      </c>
      <c r="J97" s="126">
        <v>33.659999999999997</v>
      </c>
      <c r="K97" s="222">
        <v>45609</v>
      </c>
      <c r="L97" s="222">
        <v>45942</v>
      </c>
      <c r="M97" s="8">
        <f>N97+O97</f>
        <v>17804.72</v>
      </c>
      <c r="N97" s="8">
        <v>7630.6</v>
      </c>
      <c r="O97" s="8">
        <v>10174.120000000001</v>
      </c>
      <c r="P97" s="165" t="s">
        <v>63</v>
      </c>
      <c r="Q97" s="82" t="s">
        <v>4</v>
      </c>
      <c r="R97" s="30"/>
      <c r="S97" s="27">
        <f>T97+U97</f>
        <v>45783.57</v>
      </c>
      <c r="T97" s="27">
        <v>22891.8</v>
      </c>
      <c r="U97" s="27">
        <v>22891.77</v>
      </c>
      <c r="V97" s="28">
        <f>X97</f>
        <v>48327.1</v>
      </c>
      <c r="W97" s="27">
        <v>22891.8</v>
      </c>
      <c r="X97" s="27">
        <v>48327.1</v>
      </c>
      <c r="Y97" s="8">
        <f t="shared" ref="Y97:Z100" si="44">M97+S97-V97</f>
        <v>15261.190000000002</v>
      </c>
      <c r="Z97" s="8">
        <f t="shared" si="44"/>
        <v>7630.6000000000022</v>
      </c>
      <c r="AA97" s="8">
        <f>O97+U97-X97+W97</f>
        <v>7630.59</v>
      </c>
      <c r="AB97" s="3" t="s">
        <v>110</v>
      </c>
      <c r="AC97" s="3"/>
      <c r="AD97" s="19"/>
    </row>
    <row r="98" spans="1:30" s="4" customFormat="1" ht="15.75" x14ac:dyDescent="0.2">
      <c r="A98" s="99"/>
      <c r="B98" s="126"/>
      <c r="C98" s="126"/>
      <c r="D98" s="126"/>
      <c r="E98" s="126"/>
      <c r="F98" s="101"/>
      <c r="G98" s="101"/>
      <c r="H98" s="159"/>
      <c r="I98" s="159"/>
      <c r="J98" s="126"/>
      <c r="K98" s="126"/>
      <c r="L98" s="126"/>
      <c r="M98" s="8">
        <f>N98+O98</f>
        <v>17804.72</v>
      </c>
      <c r="N98" s="8">
        <v>7630.6</v>
      </c>
      <c r="O98" s="8">
        <v>10174.120000000001</v>
      </c>
      <c r="P98" s="165"/>
      <c r="Q98" s="82" t="s">
        <v>5</v>
      </c>
      <c r="R98" s="31"/>
      <c r="S98" s="27">
        <f>T98+U98</f>
        <v>45783.57</v>
      </c>
      <c r="T98" s="27">
        <v>22891.8</v>
      </c>
      <c r="U98" s="27">
        <v>22891.77</v>
      </c>
      <c r="V98" s="28">
        <f>X98</f>
        <v>45783.57</v>
      </c>
      <c r="W98" s="27">
        <v>22891.8</v>
      </c>
      <c r="X98" s="27">
        <v>45783.57</v>
      </c>
      <c r="Y98" s="8">
        <f t="shared" si="44"/>
        <v>17804.72</v>
      </c>
      <c r="Z98" s="8">
        <f t="shared" si="44"/>
        <v>7630.6000000000022</v>
      </c>
      <c r="AA98" s="8">
        <f>O98+U98-X98+W98</f>
        <v>10174.119999999999</v>
      </c>
      <c r="AB98" s="3"/>
      <c r="AC98" s="3"/>
      <c r="AD98" s="19"/>
    </row>
    <row r="99" spans="1:30" s="4" customFormat="1" ht="15.75" x14ac:dyDescent="0.2">
      <c r="A99" s="99"/>
      <c r="B99" s="126"/>
      <c r="C99" s="126"/>
      <c r="D99" s="126"/>
      <c r="E99" s="126"/>
      <c r="F99" s="101"/>
      <c r="G99" s="101"/>
      <c r="H99" s="159"/>
      <c r="I99" s="159"/>
      <c r="J99" s="126"/>
      <c r="K99" s="126"/>
      <c r="L99" s="126"/>
      <c r="M99" s="8">
        <f>N99+O99</f>
        <v>17804.72</v>
      </c>
      <c r="N99" s="8">
        <v>7630.6</v>
      </c>
      <c r="O99" s="8">
        <v>10174.120000000001</v>
      </c>
      <c r="P99" s="165"/>
      <c r="Q99" s="82" t="s">
        <v>6</v>
      </c>
      <c r="R99" s="31"/>
      <c r="S99" s="27">
        <f>T99+U99</f>
        <v>45783.57</v>
      </c>
      <c r="T99" s="27">
        <v>22891.8</v>
      </c>
      <c r="U99" s="27">
        <v>22891.77</v>
      </c>
      <c r="V99" s="28">
        <f>X99</f>
        <v>45783.57</v>
      </c>
      <c r="W99" s="27">
        <v>22891.8</v>
      </c>
      <c r="X99" s="27">
        <v>45783.57</v>
      </c>
      <c r="Y99" s="8">
        <f t="shared" si="44"/>
        <v>17804.72</v>
      </c>
      <c r="Z99" s="8">
        <f t="shared" si="44"/>
        <v>7630.6000000000022</v>
      </c>
      <c r="AA99" s="8">
        <f>O99+U99-X99+W99</f>
        <v>10174.119999999999</v>
      </c>
      <c r="AB99" s="3"/>
      <c r="AC99" s="3"/>
      <c r="AD99" s="19"/>
    </row>
    <row r="100" spans="1:30" s="4" customFormat="1" ht="15.75" x14ac:dyDescent="0.2">
      <c r="A100" s="99"/>
      <c r="B100" s="126"/>
      <c r="C100" s="126"/>
      <c r="D100" s="126"/>
      <c r="E100" s="126"/>
      <c r="F100" s="101"/>
      <c r="G100" s="101"/>
      <c r="H100" s="159"/>
      <c r="I100" s="159"/>
      <c r="J100" s="126"/>
      <c r="K100" s="126"/>
      <c r="L100" s="126"/>
      <c r="M100" s="8">
        <f>N100+O100</f>
        <v>17804.72</v>
      </c>
      <c r="N100" s="8">
        <v>7630.6</v>
      </c>
      <c r="O100" s="8">
        <v>10174.120000000001</v>
      </c>
      <c r="P100" s="165"/>
      <c r="Q100" s="82" t="s">
        <v>7</v>
      </c>
      <c r="R100" s="31"/>
      <c r="S100" s="27">
        <f>T100+U100</f>
        <v>45783.57</v>
      </c>
      <c r="T100" s="27">
        <v>22891.8</v>
      </c>
      <c r="U100" s="27">
        <v>22891.77</v>
      </c>
      <c r="V100" s="28">
        <f>X100</f>
        <v>45783.57</v>
      </c>
      <c r="W100" s="27">
        <v>22891.8</v>
      </c>
      <c r="X100" s="27">
        <v>45783.57</v>
      </c>
      <c r="Y100" s="7">
        <f t="shared" si="44"/>
        <v>17804.72</v>
      </c>
      <c r="Z100" s="7">
        <f t="shared" si="44"/>
        <v>7630.6000000000022</v>
      </c>
      <c r="AA100" s="7">
        <f>O100+U100-X100+W100</f>
        <v>10174.119999999999</v>
      </c>
      <c r="AB100" s="3"/>
      <c r="AC100" s="3"/>
      <c r="AD100" s="19"/>
    </row>
    <row r="101" spans="1:30" s="4" customFormat="1" ht="15.75" x14ac:dyDescent="0.2">
      <c r="A101" s="99"/>
      <c r="B101" s="126"/>
      <c r="C101" s="126"/>
      <c r="D101" s="126"/>
      <c r="E101" s="126"/>
      <c r="F101" s="102"/>
      <c r="G101" s="102"/>
      <c r="H101" s="160"/>
      <c r="I101" s="160"/>
      <c r="J101" s="126"/>
      <c r="K101" s="126"/>
      <c r="L101" s="126"/>
      <c r="M101" s="125"/>
      <c r="N101" s="125"/>
      <c r="O101" s="125"/>
      <c r="P101" s="165"/>
      <c r="Q101" s="32" t="s">
        <v>3</v>
      </c>
      <c r="R101" s="84"/>
      <c r="S101" s="29">
        <f t="shared" ref="S101:X101" si="45">SUM(S97:S100)</f>
        <v>183134.28</v>
      </c>
      <c r="T101" s="29">
        <f t="shared" si="45"/>
        <v>91567.2</v>
      </c>
      <c r="U101" s="29">
        <f t="shared" si="45"/>
        <v>91567.08</v>
      </c>
      <c r="V101" s="29">
        <f t="shared" si="45"/>
        <v>185677.81</v>
      </c>
      <c r="W101" s="29">
        <f t="shared" si="45"/>
        <v>91567.2</v>
      </c>
      <c r="X101" s="29">
        <f t="shared" si="45"/>
        <v>185677.81</v>
      </c>
      <c r="Y101" s="125"/>
      <c r="Z101" s="125"/>
      <c r="AA101" s="125"/>
      <c r="AB101" s="50"/>
      <c r="AC101" s="50"/>
      <c r="AD101" s="51"/>
    </row>
    <row r="102" spans="1:30" s="4" customFormat="1" ht="15.75" customHeight="1" x14ac:dyDescent="0.2">
      <c r="A102" s="99">
        <v>18</v>
      </c>
      <c r="B102" s="126" t="s">
        <v>9</v>
      </c>
      <c r="C102" s="126" t="s">
        <v>34</v>
      </c>
      <c r="D102" s="126" t="s">
        <v>297</v>
      </c>
      <c r="E102" s="126" t="s">
        <v>59</v>
      </c>
      <c r="F102" s="100"/>
      <c r="G102" s="126" t="s">
        <v>153</v>
      </c>
      <c r="H102" s="126" t="s">
        <v>30</v>
      </c>
      <c r="I102" s="211">
        <v>12.7</v>
      </c>
      <c r="J102" s="126">
        <v>22.97</v>
      </c>
      <c r="K102" s="222" t="s">
        <v>540</v>
      </c>
      <c r="L102" s="222">
        <v>46102</v>
      </c>
      <c r="M102" s="8">
        <f>N102+O102</f>
        <v>200.22</v>
      </c>
      <c r="N102" s="8">
        <v>99.44</v>
      </c>
      <c r="O102" s="8">
        <v>100.78</v>
      </c>
      <c r="P102" s="165" t="s">
        <v>62</v>
      </c>
      <c r="Q102" s="83" t="s">
        <v>4</v>
      </c>
      <c r="R102" s="30"/>
      <c r="S102" s="27">
        <f>T102+U102</f>
        <v>596.64</v>
      </c>
      <c r="T102" s="27">
        <v>298.32</v>
      </c>
      <c r="U102" s="27">
        <v>298.32</v>
      </c>
      <c r="V102" s="28">
        <f>X102</f>
        <v>596.66</v>
      </c>
      <c r="W102" s="27">
        <v>298.32</v>
      </c>
      <c r="X102" s="27">
        <v>596.66</v>
      </c>
      <c r="Y102" s="8">
        <f t="shared" ref="Y102:Z105" si="46">M102+S102-V102</f>
        <v>200.20000000000005</v>
      </c>
      <c r="Z102" s="8">
        <f t="shared" si="46"/>
        <v>99.44</v>
      </c>
      <c r="AA102" s="8">
        <f>O102+U102-X102+W102</f>
        <v>100.76000000000005</v>
      </c>
      <c r="AB102" s="3" t="s">
        <v>110</v>
      </c>
      <c r="AC102" s="3"/>
      <c r="AD102" s="19"/>
    </row>
    <row r="103" spans="1:30" s="4" customFormat="1" ht="15.75" x14ac:dyDescent="0.2">
      <c r="A103" s="99"/>
      <c r="B103" s="126"/>
      <c r="C103" s="126"/>
      <c r="D103" s="126"/>
      <c r="E103" s="126"/>
      <c r="F103" s="101"/>
      <c r="G103" s="126"/>
      <c r="H103" s="126"/>
      <c r="I103" s="211"/>
      <c r="J103" s="126"/>
      <c r="K103" s="126"/>
      <c r="L103" s="126"/>
      <c r="M103" s="8">
        <f>N103+O103</f>
        <v>200.22</v>
      </c>
      <c r="N103" s="8">
        <v>99.44</v>
      </c>
      <c r="O103" s="8">
        <v>100.78</v>
      </c>
      <c r="P103" s="165"/>
      <c r="Q103" s="83" t="s">
        <v>5</v>
      </c>
      <c r="R103" s="31"/>
      <c r="S103" s="27">
        <f>T103+U103</f>
        <v>596.64</v>
      </c>
      <c r="T103" s="27">
        <v>298.32</v>
      </c>
      <c r="U103" s="27">
        <v>298.32</v>
      </c>
      <c r="V103" s="28">
        <f>X103</f>
        <v>596.66</v>
      </c>
      <c r="W103" s="27">
        <v>298.32</v>
      </c>
      <c r="X103" s="27">
        <v>596.66</v>
      </c>
      <c r="Y103" s="8">
        <f t="shared" si="46"/>
        <v>200.20000000000005</v>
      </c>
      <c r="Z103" s="8">
        <f t="shared" si="46"/>
        <v>99.44</v>
      </c>
      <c r="AA103" s="8">
        <f t="shared" ref="AA103:AA104" si="47">O103+U103-X103+W103</f>
        <v>100.76000000000005</v>
      </c>
      <c r="AB103" s="3"/>
      <c r="AC103" s="3"/>
      <c r="AD103" s="19"/>
    </row>
    <row r="104" spans="1:30" s="4" customFormat="1" ht="15.75" x14ac:dyDescent="0.2">
      <c r="A104" s="99"/>
      <c r="B104" s="126"/>
      <c r="C104" s="126"/>
      <c r="D104" s="126"/>
      <c r="E104" s="126"/>
      <c r="F104" s="101"/>
      <c r="G104" s="126"/>
      <c r="H104" s="126"/>
      <c r="I104" s="211"/>
      <c r="J104" s="126"/>
      <c r="K104" s="126"/>
      <c r="L104" s="126"/>
      <c r="M104" s="8">
        <f>N104+O104</f>
        <v>200.22</v>
      </c>
      <c r="N104" s="8">
        <v>99.44</v>
      </c>
      <c r="O104" s="8">
        <v>100.78</v>
      </c>
      <c r="P104" s="165"/>
      <c r="Q104" s="83" t="s">
        <v>6</v>
      </c>
      <c r="R104" s="31">
        <v>290</v>
      </c>
      <c r="S104" s="27">
        <f>T104+U104</f>
        <v>596.64</v>
      </c>
      <c r="T104" s="27">
        <v>298.32</v>
      </c>
      <c r="U104" s="27">
        <v>298.32</v>
      </c>
      <c r="V104" s="28">
        <f>X104</f>
        <v>596.64</v>
      </c>
      <c r="W104" s="27">
        <v>298.32</v>
      </c>
      <c r="X104" s="27">
        <v>596.64</v>
      </c>
      <c r="Y104" s="8">
        <f t="shared" si="46"/>
        <v>200.22000000000003</v>
      </c>
      <c r="Z104" s="8">
        <f t="shared" si="46"/>
        <v>99.44</v>
      </c>
      <c r="AA104" s="8">
        <f t="shared" si="47"/>
        <v>100.78000000000003</v>
      </c>
      <c r="AB104" s="3"/>
      <c r="AC104" s="3"/>
      <c r="AD104" s="19"/>
    </row>
    <row r="105" spans="1:30" s="4" customFormat="1" ht="15.75" x14ac:dyDescent="0.2">
      <c r="A105" s="99"/>
      <c r="B105" s="126"/>
      <c r="C105" s="126"/>
      <c r="D105" s="126"/>
      <c r="E105" s="126"/>
      <c r="F105" s="101"/>
      <c r="G105" s="126"/>
      <c r="H105" s="126"/>
      <c r="I105" s="211"/>
      <c r="J105" s="126"/>
      <c r="K105" s="126"/>
      <c r="L105" s="126"/>
      <c r="M105" s="8">
        <f>N105+O105</f>
        <v>200.22</v>
      </c>
      <c r="N105" s="8">
        <v>99.44</v>
      </c>
      <c r="O105" s="8">
        <v>100.78</v>
      </c>
      <c r="P105" s="165"/>
      <c r="Q105" s="83" t="s">
        <v>7</v>
      </c>
      <c r="R105" s="31"/>
      <c r="S105" s="27">
        <f>T105+U105</f>
        <v>596.64</v>
      </c>
      <c r="T105" s="27">
        <v>298.32</v>
      </c>
      <c r="U105" s="27">
        <v>298.32</v>
      </c>
      <c r="V105" s="28">
        <f>X105</f>
        <v>596.64</v>
      </c>
      <c r="W105" s="27">
        <v>298.32</v>
      </c>
      <c r="X105" s="27">
        <v>596.64</v>
      </c>
      <c r="Y105" s="7">
        <f t="shared" si="46"/>
        <v>200.22000000000003</v>
      </c>
      <c r="Z105" s="7">
        <f t="shared" si="46"/>
        <v>99.44</v>
      </c>
      <c r="AA105" s="7">
        <f>O105+U105-X105+W105</f>
        <v>100.78000000000003</v>
      </c>
      <c r="AB105" s="3"/>
      <c r="AC105" s="3"/>
      <c r="AD105" s="19"/>
    </row>
    <row r="106" spans="1:30" s="4" customFormat="1" ht="15.75" x14ac:dyDescent="0.2">
      <c r="A106" s="99"/>
      <c r="B106" s="126"/>
      <c r="C106" s="126"/>
      <c r="D106" s="126"/>
      <c r="E106" s="126"/>
      <c r="F106" s="102"/>
      <c r="G106" s="126"/>
      <c r="H106" s="126"/>
      <c r="I106" s="211"/>
      <c r="J106" s="126"/>
      <c r="K106" s="126"/>
      <c r="L106" s="126"/>
      <c r="M106" s="125"/>
      <c r="N106" s="125"/>
      <c r="O106" s="125"/>
      <c r="P106" s="165"/>
      <c r="Q106" s="32" t="s">
        <v>3</v>
      </c>
      <c r="R106" s="84">
        <f>R104</f>
        <v>290</v>
      </c>
      <c r="S106" s="29">
        <f t="shared" ref="S106:X106" si="48">SUM(S102:S105)</f>
        <v>2386.56</v>
      </c>
      <c r="T106" s="29">
        <f t="shared" si="48"/>
        <v>1193.28</v>
      </c>
      <c r="U106" s="29">
        <f t="shared" si="48"/>
        <v>1193.28</v>
      </c>
      <c r="V106" s="29">
        <f t="shared" si="48"/>
        <v>2386.6</v>
      </c>
      <c r="W106" s="29">
        <f t="shared" si="48"/>
        <v>1193.28</v>
      </c>
      <c r="X106" s="29">
        <f t="shared" si="48"/>
        <v>2386.6</v>
      </c>
      <c r="Y106" s="125"/>
      <c r="Z106" s="125"/>
      <c r="AA106" s="125"/>
      <c r="AB106" s="50"/>
      <c r="AC106" s="50"/>
      <c r="AD106" s="51"/>
    </row>
    <row r="107" spans="1:30" s="4" customFormat="1" ht="15.75" customHeight="1" x14ac:dyDescent="0.2">
      <c r="A107" s="99">
        <v>19</v>
      </c>
      <c r="B107" s="126" t="s">
        <v>9</v>
      </c>
      <c r="C107" s="126" t="s">
        <v>49</v>
      </c>
      <c r="D107" s="126" t="s">
        <v>297</v>
      </c>
      <c r="E107" s="126" t="s">
        <v>59</v>
      </c>
      <c r="F107" s="100"/>
      <c r="G107" s="126" t="s">
        <v>154</v>
      </c>
      <c r="H107" s="128" t="s">
        <v>35</v>
      </c>
      <c r="I107" s="211">
        <v>128.6</v>
      </c>
      <c r="J107" s="126">
        <v>33.020000000000003</v>
      </c>
      <c r="K107" s="222" t="s">
        <v>514</v>
      </c>
      <c r="L107" s="222" t="s">
        <v>515</v>
      </c>
      <c r="M107" s="8">
        <f>N107+O107</f>
        <v>4717.7199999999993</v>
      </c>
      <c r="N107" s="8">
        <v>2358.85</v>
      </c>
      <c r="O107" s="8">
        <v>2358.87</v>
      </c>
      <c r="P107" s="165" t="s">
        <v>63</v>
      </c>
      <c r="Q107" s="83" t="s">
        <v>4</v>
      </c>
      <c r="R107" s="30"/>
      <c r="S107" s="27">
        <f>T107+U107</f>
        <v>14153.07</v>
      </c>
      <c r="T107" s="27">
        <v>7076.55</v>
      </c>
      <c r="U107" s="28">
        <v>7076.52</v>
      </c>
      <c r="V107" s="28">
        <f>X107</f>
        <v>14153.07</v>
      </c>
      <c r="W107" s="27">
        <v>7076.55</v>
      </c>
      <c r="X107" s="27">
        <v>14153.07</v>
      </c>
      <c r="Y107" s="8">
        <f t="shared" ref="Y107:Z110" si="49">M107+S107-V107</f>
        <v>4717.7200000000012</v>
      </c>
      <c r="Z107" s="8">
        <f t="shared" si="49"/>
        <v>2358.8499999999995</v>
      </c>
      <c r="AA107" s="8">
        <f>O107+U107-X107+W107</f>
        <v>2358.87</v>
      </c>
      <c r="AB107" s="3" t="s">
        <v>110</v>
      </c>
      <c r="AC107" s="3"/>
      <c r="AD107" s="19"/>
    </row>
    <row r="108" spans="1:30" s="4" customFormat="1" ht="15.75" x14ac:dyDescent="0.2">
      <c r="A108" s="99"/>
      <c r="B108" s="126"/>
      <c r="C108" s="126"/>
      <c r="D108" s="126"/>
      <c r="E108" s="126"/>
      <c r="F108" s="101"/>
      <c r="G108" s="126"/>
      <c r="H108" s="128"/>
      <c r="I108" s="211"/>
      <c r="J108" s="126"/>
      <c r="K108" s="126"/>
      <c r="L108" s="126"/>
      <c r="M108" s="8">
        <f>N108+O108</f>
        <v>0</v>
      </c>
      <c r="N108" s="8">
        <v>0</v>
      </c>
      <c r="O108" s="8">
        <v>0</v>
      </c>
      <c r="P108" s="165"/>
      <c r="Q108" s="83" t="s">
        <v>5</v>
      </c>
      <c r="R108" s="31"/>
      <c r="S108" s="27">
        <f>T108+U108</f>
        <v>14153.07</v>
      </c>
      <c r="T108" s="27">
        <v>7076.55</v>
      </c>
      <c r="U108" s="28">
        <v>7076.52</v>
      </c>
      <c r="V108" s="28">
        <f>X108</f>
        <v>14153.07</v>
      </c>
      <c r="W108" s="27">
        <v>7076.55</v>
      </c>
      <c r="X108" s="27">
        <v>14153.07</v>
      </c>
      <c r="Y108" s="8">
        <f t="shared" si="49"/>
        <v>0</v>
      </c>
      <c r="Z108" s="8">
        <f t="shared" si="49"/>
        <v>0</v>
      </c>
      <c r="AA108" s="8">
        <f>O108+U108-X108+W108</f>
        <v>0</v>
      </c>
      <c r="AB108" s="3"/>
      <c r="AC108" s="3"/>
      <c r="AD108" s="19"/>
    </row>
    <row r="109" spans="1:30" s="4" customFormat="1" ht="15.75" x14ac:dyDescent="0.2">
      <c r="A109" s="99"/>
      <c r="B109" s="126"/>
      <c r="C109" s="126"/>
      <c r="D109" s="126"/>
      <c r="E109" s="126"/>
      <c r="F109" s="101"/>
      <c r="G109" s="126"/>
      <c r="H109" s="128"/>
      <c r="I109" s="211"/>
      <c r="J109" s="126"/>
      <c r="K109" s="126"/>
      <c r="L109" s="126"/>
      <c r="M109" s="8">
        <f>N109+O109</f>
        <v>0</v>
      </c>
      <c r="N109" s="8">
        <v>0</v>
      </c>
      <c r="O109" s="8">
        <v>0</v>
      </c>
      <c r="P109" s="165"/>
      <c r="Q109" s="83" t="s">
        <v>6</v>
      </c>
      <c r="R109" s="31">
        <v>1864.7</v>
      </c>
      <c r="S109" s="27">
        <f>T109+U109</f>
        <v>14153.07</v>
      </c>
      <c r="T109" s="27">
        <v>7076.55</v>
      </c>
      <c r="U109" s="28">
        <v>7076.52</v>
      </c>
      <c r="V109" s="28">
        <f>X109</f>
        <v>14153.07</v>
      </c>
      <c r="W109" s="27">
        <v>7076.55</v>
      </c>
      <c r="X109" s="27">
        <v>14153.07</v>
      </c>
      <c r="Y109" s="8">
        <f t="shared" si="49"/>
        <v>0</v>
      </c>
      <c r="Z109" s="8">
        <f t="shared" si="49"/>
        <v>0</v>
      </c>
      <c r="AA109" s="8">
        <f>O109+U109-X109+W109</f>
        <v>0</v>
      </c>
      <c r="AB109" s="3"/>
      <c r="AC109" s="3"/>
      <c r="AD109" s="19"/>
    </row>
    <row r="110" spans="1:30" s="4" customFormat="1" ht="15.75" x14ac:dyDescent="0.2">
      <c r="A110" s="99"/>
      <c r="B110" s="126"/>
      <c r="C110" s="126"/>
      <c r="D110" s="126"/>
      <c r="E110" s="126"/>
      <c r="F110" s="101"/>
      <c r="G110" s="126"/>
      <c r="H110" s="128"/>
      <c r="I110" s="211"/>
      <c r="J110" s="126"/>
      <c r="K110" s="126"/>
      <c r="L110" s="126"/>
      <c r="M110" s="8">
        <f>N110+O110</f>
        <v>4717.7199999999993</v>
      </c>
      <c r="N110" s="8">
        <v>2358.85</v>
      </c>
      <c r="O110" s="8">
        <v>2358.87</v>
      </c>
      <c r="P110" s="165"/>
      <c r="Q110" s="83" t="s">
        <v>7</v>
      </c>
      <c r="R110" s="31"/>
      <c r="S110" s="27">
        <f>T110+U110</f>
        <v>14153.07</v>
      </c>
      <c r="T110" s="27">
        <v>7076.55</v>
      </c>
      <c r="U110" s="28">
        <v>7076.52</v>
      </c>
      <c r="V110" s="28">
        <f>X110</f>
        <v>14153.07</v>
      </c>
      <c r="W110" s="27">
        <v>7076.55</v>
      </c>
      <c r="X110" s="27">
        <v>14153.07</v>
      </c>
      <c r="Y110" s="7">
        <f t="shared" si="49"/>
        <v>4717.7200000000012</v>
      </c>
      <c r="Z110" s="7">
        <f t="shared" si="49"/>
        <v>2358.8499999999995</v>
      </c>
      <c r="AA110" s="7">
        <f>O110+U110-X110+W110</f>
        <v>2358.87</v>
      </c>
      <c r="AB110" s="3"/>
      <c r="AC110" s="3"/>
      <c r="AD110" s="19"/>
    </row>
    <row r="111" spans="1:30" s="4" customFormat="1" ht="15.75" x14ac:dyDescent="0.2">
      <c r="A111" s="99"/>
      <c r="B111" s="126"/>
      <c r="C111" s="126"/>
      <c r="D111" s="126"/>
      <c r="E111" s="126"/>
      <c r="F111" s="102"/>
      <c r="G111" s="126"/>
      <c r="H111" s="128"/>
      <c r="I111" s="211"/>
      <c r="J111" s="126"/>
      <c r="K111" s="126"/>
      <c r="L111" s="126"/>
      <c r="M111" s="125"/>
      <c r="N111" s="125"/>
      <c r="O111" s="125"/>
      <c r="P111" s="165"/>
      <c r="Q111" s="32" t="s">
        <v>3</v>
      </c>
      <c r="R111" s="84">
        <f>R109</f>
        <v>1864.7</v>
      </c>
      <c r="S111" s="29">
        <f t="shared" ref="S111:X111" si="50">SUM(S107:S110)</f>
        <v>56612.28</v>
      </c>
      <c r="T111" s="29">
        <f t="shared" si="50"/>
        <v>28306.2</v>
      </c>
      <c r="U111" s="29">
        <f t="shared" si="50"/>
        <v>28306.080000000002</v>
      </c>
      <c r="V111" s="29">
        <f t="shared" si="50"/>
        <v>56612.28</v>
      </c>
      <c r="W111" s="29">
        <f t="shared" si="50"/>
        <v>28306.2</v>
      </c>
      <c r="X111" s="29">
        <f t="shared" si="50"/>
        <v>56612.28</v>
      </c>
      <c r="Y111" s="125"/>
      <c r="Z111" s="125"/>
      <c r="AA111" s="125"/>
      <c r="AB111" s="50"/>
      <c r="AC111" s="50"/>
      <c r="AD111" s="58"/>
    </row>
    <row r="112" spans="1:30" s="4" customFormat="1" ht="24" customHeight="1" x14ac:dyDescent="0.2">
      <c r="A112" s="99">
        <v>20</v>
      </c>
      <c r="B112" s="126" t="s">
        <v>9</v>
      </c>
      <c r="C112" s="126" t="s">
        <v>41</v>
      </c>
      <c r="D112" s="126" t="s">
        <v>296</v>
      </c>
      <c r="E112" s="126" t="s">
        <v>59</v>
      </c>
      <c r="F112" s="126"/>
      <c r="G112" s="126" t="s">
        <v>155</v>
      </c>
      <c r="H112" s="126" t="s">
        <v>10</v>
      </c>
      <c r="I112" s="211">
        <v>9</v>
      </c>
      <c r="J112" s="126">
        <v>25.06</v>
      </c>
      <c r="K112" s="222">
        <v>45658</v>
      </c>
      <c r="L112" s="222">
        <v>45991</v>
      </c>
      <c r="M112" s="8">
        <f>N112+O112</f>
        <v>0</v>
      </c>
      <c r="N112" s="8">
        <v>112.75</v>
      </c>
      <c r="O112" s="8">
        <v>-112.75</v>
      </c>
      <c r="P112" s="165" t="s">
        <v>63</v>
      </c>
      <c r="Q112" s="32" t="s">
        <v>37</v>
      </c>
      <c r="R112" s="88"/>
      <c r="S112" s="27">
        <f>T112+U112</f>
        <v>676.5</v>
      </c>
      <c r="T112" s="27">
        <v>338.25</v>
      </c>
      <c r="U112" s="28">
        <v>338.25</v>
      </c>
      <c r="V112" s="28">
        <f>X112</f>
        <v>676.5</v>
      </c>
      <c r="W112" s="27">
        <v>338.25</v>
      </c>
      <c r="X112" s="27">
        <v>676.5</v>
      </c>
      <c r="Y112" s="8">
        <f t="shared" ref="Y112:Z115" si="51">M112+S112-V112</f>
        <v>0</v>
      </c>
      <c r="Z112" s="8">
        <f t="shared" si="51"/>
        <v>112.75</v>
      </c>
      <c r="AA112" s="8">
        <f>O112+U112-X112+W112</f>
        <v>-112.75</v>
      </c>
      <c r="AB112" s="3" t="s">
        <v>110</v>
      </c>
      <c r="AC112" s="3"/>
      <c r="AD112" s="217"/>
    </row>
    <row r="113" spans="1:30" s="4" customFormat="1" ht="15.75" x14ac:dyDescent="0.2">
      <c r="A113" s="99"/>
      <c r="B113" s="126"/>
      <c r="C113" s="126"/>
      <c r="D113" s="126"/>
      <c r="E113" s="126"/>
      <c r="F113" s="126"/>
      <c r="G113" s="126"/>
      <c r="H113" s="126"/>
      <c r="I113" s="211"/>
      <c r="J113" s="126"/>
      <c r="K113" s="126"/>
      <c r="L113" s="126"/>
      <c r="M113" s="8">
        <f>N113+O113</f>
        <v>0</v>
      </c>
      <c r="N113" s="8">
        <v>112.75</v>
      </c>
      <c r="O113" s="8">
        <v>-112.75</v>
      </c>
      <c r="P113" s="165"/>
      <c r="Q113" s="32" t="s">
        <v>38</v>
      </c>
      <c r="R113" s="31"/>
      <c r="S113" s="27">
        <f>T113+U113</f>
        <v>676.5</v>
      </c>
      <c r="T113" s="27">
        <v>338.25</v>
      </c>
      <c r="U113" s="28">
        <v>338.25</v>
      </c>
      <c r="V113" s="28">
        <f>X113</f>
        <v>676.5</v>
      </c>
      <c r="W113" s="27">
        <v>338.25</v>
      </c>
      <c r="X113" s="27">
        <v>676.5</v>
      </c>
      <c r="Y113" s="8">
        <f t="shared" si="51"/>
        <v>0</v>
      </c>
      <c r="Z113" s="8">
        <f t="shared" si="51"/>
        <v>112.75</v>
      </c>
      <c r="AA113" s="8">
        <f>O113+U113-X113+W113</f>
        <v>-112.75</v>
      </c>
      <c r="AB113" s="3"/>
      <c r="AC113" s="3"/>
      <c r="AD113" s="235"/>
    </row>
    <row r="114" spans="1:30" s="4" customFormat="1" ht="15.75" x14ac:dyDescent="0.2">
      <c r="A114" s="99"/>
      <c r="B114" s="126"/>
      <c r="C114" s="126"/>
      <c r="D114" s="126"/>
      <c r="E114" s="126"/>
      <c r="F114" s="126"/>
      <c r="G114" s="126"/>
      <c r="H114" s="126"/>
      <c r="I114" s="211"/>
      <c r="J114" s="126"/>
      <c r="K114" s="126"/>
      <c r="L114" s="126"/>
      <c r="M114" s="8">
        <f>N114+O114</f>
        <v>0</v>
      </c>
      <c r="N114" s="8">
        <v>112.75</v>
      </c>
      <c r="O114" s="8">
        <v>-112.75</v>
      </c>
      <c r="P114" s="165"/>
      <c r="Q114" s="32" t="s">
        <v>39</v>
      </c>
      <c r="R114" s="31"/>
      <c r="S114" s="27">
        <f>T114+U114</f>
        <v>676.5</v>
      </c>
      <c r="T114" s="27">
        <v>338.25</v>
      </c>
      <c r="U114" s="28">
        <v>338.25</v>
      </c>
      <c r="V114" s="28">
        <f>X114</f>
        <v>676.5</v>
      </c>
      <c r="W114" s="27">
        <v>338.25</v>
      </c>
      <c r="X114" s="27">
        <v>676.5</v>
      </c>
      <c r="Y114" s="8">
        <f t="shared" si="51"/>
        <v>0</v>
      </c>
      <c r="Z114" s="8">
        <f t="shared" si="51"/>
        <v>112.75</v>
      </c>
      <c r="AA114" s="8">
        <f>O114+U114-X114+W114</f>
        <v>-112.75</v>
      </c>
      <c r="AB114" s="3"/>
      <c r="AC114" s="3"/>
      <c r="AD114" s="235"/>
    </row>
    <row r="115" spans="1:30" s="4" customFormat="1" ht="15.75" x14ac:dyDescent="0.2">
      <c r="A115" s="99"/>
      <c r="B115" s="126"/>
      <c r="C115" s="126"/>
      <c r="D115" s="126"/>
      <c r="E115" s="126"/>
      <c r="F115" s="126"/>
      <c r="G115" s="126"/>
      <c r="H115" s="126"/>
      <c r="I115" s="211"/>
      <c r="J115" s="126"/>
      <c r="K115" s="126"/>
      <c r="L115" s="126"/>
      <c r="M115" s="8">
        <f>N115+O115</f>
        <v>0</v>
      </c>
      <c r="N115" s="8">
        <v>112.75</v>
      </c>
      <c r="O115" s="8">
        <v>-112.75</v>
      </c>
      <c r="P115" s="165"/>
      <c r="Q115" s="32" t="s">
        <v>40</v>
      </c>
      <c r="R115" s="31">
        <v>290</v>
      </c>
      <c r="S115" s="27">
        <f>T115+U115</f>
        <v>676.5</v>
      </c>
      <c r="T115" s="27">
        <v>338.25</v>
      </c>
      <c r="U115" s="28">
        <v>338.25</v>
      </c>
      <c r="V115" s="28">
        <f>X115</f>
        <v>676.5</v>
      </c>
      <c r="W115" s="27">
        <v>338.25</v>
      </c>
      <c r="X115" s="27">
        <v>676.5</v>
      </c>
      <c r="Y115" s="7">
        <f t="shared" si="51"/>
        <v>0</v>
      </c>
      <c r="Z115" s="7">
        <f t="shared" si="51"/>
        <v>112.75</v>
      </c>
      <c r="AA115" s="7">
        <f>O115+U115-X115+W115</f>
        <v>-112.75</v>
      </c>
      <c r="AB115" s="3"/>
      <c r="AC115" s="3"/>
      <c r="AD115" s="236"/>
    </row>
    <row r="116" spans="1:30" s="4" customFormat="1" ht="18" customHeight="1" x14ac:dyDescent="0.2">
      <c r="A116" s="99"/>
      <c r="B116" s="126"/>
      <c r="C116" s="126"/>
      <c r="D116" s="126"/>
      <c r="E116" s="126"/>
      <c r="F116" s="126"/>
      <c r="G116" s="126"/>
      <c r="H116" s="126"/>
      <c r="I116" s="211"/>
      <c r="J116" s="126"/>
      <c r="K116" s="126"/>
      <c r="L116" s="126"/>
      <c r="M116" s="125"/>
      <c r="N116" s="125"/>
      <c r="O116" s="125"/>
      <c r="P116" s="165"/>
      <c r="Q116" s="32" t="s">
        <v>3</v>
      </c>
      <c r="R116" s="84">
        <f>R112+R115</f>
        <v>290</v>
      </c>
      <c r="S116" s="29">
        <f t="shared" ref="S116:X116" si="52">SUM(S112:S115)</f>
        <v>2706</v>
      </c>
      <c r="T116" s="29">
        <f t="shared" si="52"/>
        <v>1353</v>
      </c>
      <c r="U116" s="29">
        <f t="shared" si="52"/>
        <v>1353</v>
      </c>
      <c r="V116" s="29">
        <f t="shared" si="52"/>
        <v>2706</v>
      </c>
      <c r="W116" s="29">
        <f t="shared" si="52"/>
        <v>1353</v>
      </c>
      <c r="X116" s="29">
        <f t="shared" si="52"/>
        <v>2706</v>
      </c>
      <c r="Y116" s="125"/>
      <c r="Z116" s="125"/>
      <c r="AA116" s="125"/>
      <c r="AB116" s="50"/>
      <c r="AC116" s="50"/>
      <c r="AD116" s="58"/>
    </row>
    <row r="117" spans="1:30" s="4" customFormat="1" ht="15.75" customHeight="1" x14ac:dyDescent="0.2">
      <c r="A117" s="99">
        <v>21</v>
      </c>
      <c r="B117" s="126" t="s">
        <v>9</v>
      </c>
      <c r="C117" s="126" t="s">
        <v>42</v>
      </c>
      <c r="D117" s="126" t="s">
        <v>295</v>
      </c>
      <c r="E117" s="126" t="s">
        <v>59</v>
      </c>
      <c r="F117" s="126"/>
      <c r="G117" s="126" t="s">
        <v>45</v>
      </c>
      <c r="H117" s="126" t="s">
        <v>18</v>
      </c>
      <c r="I117" s="211">
        <v>121.5</v>
      </c>
      <c r="J117" s="126">
        <v>11.48</v>
      </c>
      <c r="K117" s="222">
        <v>45453</v>
      </c>
      <c r="L117" s="222">
        <v>45786</v>
      </c>
      <c r="M117" s="8">
        <f>N117+O117</f>
        <v>1395.3</v>
      </c>
      <c r="N117" s="8">
        <v>697.65</v>
      </c>
      <c r="O117" s="8">
        <v>697.65</v>
      </c>
      <c r="P117" s="165" t="s">
        <v>63</v>
      </c>
      <c r="Q117" s="32" t="s">
        <v>37</v>
      </c>
      <c r="R117" s="88">
        <v>1761.75</v>
      </c>
      <c r="S117" s="27">
        <f>T117+U117</f>
        <v>4185.8999999999996</v>
      </c>
      <c r="T117" s="27">
        <v>2092.9499999999998</v>
      </c>
      <c r="U117" s="28">
        <v>2092.9499999999998</v>
      </c>
      <c r="V117" s="28">
        <f>X117</f>
        <v>4185.8999999999996</v>
      </c>
      <c r="W117" s="27">
        <v>2092.9499999999998</v>
      </c>
      <c r="X117" s="27">
        <v>4185.8999999999996</v>
      </c>
      <c r="Y117" s="8">
        <f t="shared" ref="Y117:Z120" si="53">M117+S117-V117</f>
        <v>1395.3000000000002</v>
      </c>
      <c r="Z117" s="8">
        <f t="shared" si="53"/>
        <v>697.65000000000009</v>
      </c>
      <c r="AA117" s="8">
        <f>O117+U117-X117+W117</f>
        <v>697.65000000000009</v>
      </c>
      <c r="AB117" s="3" t="s">
        <v>110</v>
      </c>
      <c r="AC117" s="3"/>
      <c r="AD117" s="57"/>
    </row>
    <row r="118" spans="1:30" s="4" customFormat="1" ht="15.75" x14ac:dyDescent="0.2">
      <c r="A118" s="99"/>
      <c r="B118" s="126"/>
      <c r="C118" s="126"/>
      <c r="D118" s="126"/>
      <c r="E118" s="126"/>
      <c r="F118" s="126"/>
      <c r="G118" s="126"/>
      <c r="H118" s="126"/>
      <c r="I118" s="211"/>
      <c r="J118" s="126"/>
      <c r="K118" s="126"/>
      <c r="L118" s="126"/>
      <c r="M118" s="8">
        <f>N118+O118</f>
        <v>0</v>
      </c>
      <c r="N118" s="8">
        <v>0</v>
      </c>
      <c r="O118" s="8">
        <v>0</v>
      </c>
      <c r="P118" s="165"/>
      <c r="Q118" s="32" t="s">
        <v>38</v>
      </c>
      <c r="R118" s="31"/>
      <c r="S118" s="27">
        <f>T118+U118</f>
        <v>4185.8999999999996</v>
      </c>
      <c r="T118" s="27">
        <v>2092.9499999999998</v>
      </c>
      <c r="U118" s="28">
        <v>2092.9499999999998</v>
      </c>
      <c r="V118" s="28">
        <f>X118</f>
        <v>4185.8999999999996</v>
      </c>
      <c r="W118" s="27">
        <v>2092.9499999999998</v>
      </c>
      <c r="X118" s="27">
        <v>4185.8999999999996</v>
      </c>
      <c r="Y118" s="8">
        <f t="shared" si="53"/>
        <v>0</v>
      </c>
      <c r="Z118" s="8">
        <f t="shared" si="53"/>
        <v>0</v>
      </c>
      <c r="AA118" s="8">
        <f>O118+U118-X118+W118</f>
        <v>0</v>
      </c>
      <c r="AB118" s="3"/>
      <c r="AC118" s="3"/>
      <c r="AD118" s="19"/>
    </row>
    <row r="119" spans="1:30" s="4" customFormat="1" ht="15.75" x14ac:dyDescent="0.2">
      <c r="A119" s="99"/>
      <c r="B119" s="126"/>
      <c r="C119" s="126"/>
      <c r="D119" s="126"/>
      <c r="E119" s="126"/>
      <c r="F119" s="126"/>
      <c r="G119" s="126"/>
      <c r="H119" s="126"/>
      <c r="I119" s="211"/>
      <c r="J119" s="126"/>
      <c r="K119" s="126"/>
      <c r="L119" s="126"/>
      <c r="M119" s="8">
        <f>N119+O119</f>
        <v>0</v>
      </c>
      <c r="N119" s="8">
        <v>0</v>
      </c>
      <c r="O119" s="8">
        <v>0</v>
      </c>
      <c r="P119" s="165"/>
      <c r="Q119" s="32" t="s">
        <v>39</v>
      </c>
      <c r="R119" s="31"/>
      <c r="S119" s="27">
        <f>T119+U119</f>
        <v>4185.8999999999996</v>
      </c>
      <c r="T119" s="27">
        <v>2092.9499999999998</v>
      </c>
      <c r="U119" s="28">
        <v>2092.9499999999998</v>
      </c>
      <c r="V119" s="28">
        <f>X119</f>
        <v>4185.8999999999996</v>
      </c>
      <c r="W119" s="27">
        <v>2092.9499999999998</v>
      </c>
      <c r="X119" s="27">
        <v>4185.8999999999996</v>
      </c>
      <c r="Y119" s="8">
        <f t="shared" si="53"/>
        <v>0</v>
      </c>
      <c r="Z119" s="8">
        <f t="shared" si="53"/>
        <v>0</v>
      </c>
      <c r="AA119" s="8">
        <f>O119+U119-X119+W119</f>
        <v>0</v>
      </c>
      <c r="AB119" s="3"/>
      <c r="AC119" s="3"/>
      <c r="AD119" s="19"/>
    </row>
    <row r="120" spans="1:30" s="4" customFormat="1" ht="15.75" x14ac:dyDescent="0.2">
      <c r="A120" s="99"/>
      <c r="B120" s="126"/>
      <c r="C120" s="126"/>
      <c r="D120" s="126"/>
      <c r="E120" s="126"/>
      <c r="F120" s="126"/>
      <c r="G120" s="126"/>
      <c r="H120" s="126"/>
      <c r="I120" s="211"/>
      <c r="J120" s="126"/>
      <c r="K120" s="126"/>
      <c r="L120" s="126"/>
      <c r="M120" s="8">
        <f>N120+O120</f>
        <v>1395.3</v>
      </c>
      <c r="N120" s="8">
        <v>697.65</v>
      </c>
      <c r="O120" s="8">
        <v>697.65</v>
      </c>
      <c r="P120" s="165"/>
      <c r="Q120" s="32" t="s">
        <v>40</v>
      </c>
      <c r="R120" s="31">
        <v>1761.75</v>
      </c>
      <c r="S120" s="27">
        <f>T120+U120</f>
        <v>4185.8999999999996</v>
      </c>
      <c r="T120" s="27">
        <v>2092.9499999999998</v>
      </c>
      <c r="U120" s="28">
        <v>2092.9499999999998</v>
      </c>
      <c r="V120" s="28">
        <f>X120</f>
        <v>4185.8999999999996</v>
      </c>
      <c r="W120" s="27">
        <v>2092.9499999999998</v>
      </c>
      <c r="X120" s="27">
        <v>4185.8999999999996</v>
      </c>
      <c r="Y120" s="7">
        <f t="shared" si="53"/>
        <v>1395.3000000000002</v>
      </c>
      <c r="Z120" s="7">
        <f t="shared" si="53"/>
        <v>697.65000000000009</v>
      </c>
      <c r="AA120" s="7">
        <f>O120+U120-X120+W120</f>
        <v>697.65000000000009</v>
      </c>
      <c r="AB120" s="3"/>
      <c r="AC120" s="3"/>
      <c r="AD120" s="19"/>
    </row>
    <row r="121" spans="1:30" s="4" customFormat="1" ht="15.75" x14ac:dyDescent="0.2">
      <c r="A121" s="99"/>
      <c r="B121" s="126"/>
      <c r="C121" s="126"/>
      <c r="D121" s="126"/>
      <c r="E121" s="126"/>
      <c r="F121" s="126"/>
      <c r="G121" s="126"/>
      <c r="H121" s="126"/>
      <c r="I121" s="211"/>
      <c r="J121" s="126"/>
      <c r="K121" s="126"/>
      <c r="L121" s="126"/>
      <c r="M121" s="125"/>
      <c r="N121" s="125"/>
      <c r="O121" s="125"/>
      <c r="P121" s="165"/>
      <c r="Q121" s="32" t="s">
        <v>3</v>
      </c>
      <c r="R121" s="84">
        <f>R117+R120</f>
        <v>3523.5</v>
      </c>
      <c r="S121" s="29">
        <f t="shared" ref="S121:X121" si="54">SUM(S117:S120)</f>
        <v>16743.599999999999</v>
      </c>
      <c r="T121" s="29">
        <f t="shared" si="54"/>
        <v>8371.7999999999993</v>
      </c>
      <c r="U121" s="29">
        <f t="shared" si="54"/>
        <v>8371.7999999999993</v>
      </c>
      <c r="V121" s="29">
        <f t="shared" si="54"/>
        <v>16743.599999999999</v>
      </c>
      <c r="W121" s="29">
        <f t="shared" si="54"/>
        <v>8371.7999999999993</v>
      </c>
      <c r="X121" s="29">
        <f t="shared" si="54"/>
        <v>16743.599999999999</v>
      </c>
      <c r="Y121" s="125"/>
      <c r="Z121" s="125"/>
      <c r="AA121" s="125"/>
      <c r="AB121" s="50"/>
      <c r="AC121" s="50"/>
      <c r="AD121" s="51"/>
    </row>
    <row r="122" spans="1:30" s="4" customFormat="1" ht="15.75" customHeight="1" x14ac:dyDescent="0.2">
      <c r="A122" s="99">
        <v>22</v>
      </c>
      <c r="B122" s="126" t="s">
        <v>9</v>
      </c>
      <c r="C122" s="126" t="s">
        <v>43</v>
      </c>
      <c r="D122" s="126" t="s">
        <v>439</v>
      </c>
      <c r="E122" s="126" t="s">
        <v>59</v>
      </c>
      <c r="F122" s="126"/>
      <c r="G122" s="126" t="s">
        <v>65</v>
      </c>
      <c r="H122" s="126" t="s">
        <v>53</v>
      </c>
      <c r="I122" s="211">
        <v>11.7</v>
      </c>
      <c r="J122" s="126">
        <v>27.84</v>
      </c>
      <c r="K122" s="222" t="s">
        <v>517</v>
      </c>
      <c r="L122" s="222" t="s">
        <v>516</v>
      </c>
      <c r="M122" s="8">
        <f>N122+O122</f>
        <v>410.55</v>
      </c>
      <c r="N122" s="8">
        <v>205.28</v>
      </c>
      <c r="O122" s="8">
        <v>205.27</v>
      </c>
      <c r="P122" s="165" t="s">
        <v>63</v>
      </c>
      <c r="Q122" s="32" t="s">
        <v>37</v>
      </c>
      <c r="R122" s="30"/>
      <c r="S122" s="27">
        <f>T122+U122</f>
        <v>1231.6500000000001</v>
      </c>
      <c r="T122" s="27">
        <v>615.84</v>
      </c>
      <c r="U122" s="27">
        <v>615.80999999999995</v>
      </c>
      <c r="V122" s="28">
        <f>X122</f>
        <v>1231.6500000000001</v>
      </c>
      <c r="W122" s="27">
        <v>615.84</v>
      </c>
      <c r="X122" s="27">
        <v>1231.6500000000001</v>
      </c>
      <c r="Y122" s="8">
        <f t="shared" ref="Y122:Z125" si="55">M122+S122-V122</f>
        <v>410.54999999999995</v>
      </c>
      <c r="Z122" s="8">
        <f t="shared" si="55"/>
        <v>205.27999999999997</v>
      </c>
      <c r="AA122" s="8">
        <f>O122+U122-X122+W122</f>
        <v>205.26999999999987</v>
      </c>
      <c r="AB122" s="3" t="s">
        <v>110</v>
      </c>
      <c r="AC122" s="3"/>
      <c r="AD122" s="19"/>
    </row>
    <row r="123" spans="1:30" s="4" customFormat="1" ht="12.75" customHeight="1" x14ac:dyDescent="0.2">
      <c r="A123" s="99"/>
      <c r="B123" s="126"/>
      <c r="C123" s="126"/>
      <c r="D123" s="126"/>
      <c r="E123" s="126"/>
      <c r="F123" s="126"/>
      <c r="G123" s="126"/>
      <c r="H123" s="126"/>
      <c r="I123" s="211"/>
      <c r="J123" s="126"/>
      <c r="K123" s="126"/>
      <c r="L123" s="126"/>
      <c r="M123" s="8">
        <f>N123+O123</f>
        <v>410.55</v>
      </c>
      <c r="N123" s="8">
        <v>205.28</v>
      </c>
      <c r="O123" s="8">
        <v>205.27</v>
      </c>
      <c r="P123" s="165"/>
      <c r="Q123" s="32" t="s">
        <v>38</v>
      </c>
      <c r="R123" s="31"/>
      <c r="S123" s="27">
        <f>T123+U123</f>
        <v>1231.6500000000001</v>
      </c>
      <c r="T123" s="27">
        <v>615.84</v>
      </c>
      <c r="U123" s="27">
        <v>615.80999999999995</v>
      </c>
      <c r="V123" s="28">
        <f>X123</f>
        <v>1231.6500000000001</v>
      </c>
      <c r="W123" s="27">
        <v>615.84</v>
      </c>
      <c r="X123" s="27">
        <v>1231.6500000000001</v>
      </c>
      <c r="Y123" s="8">
        <f t="shared" si="55"/>
        <v>410.54999999999995</v>
      </c>
      <c r="Z123" s="8">
        <f t="shared" si="55"/>
        <v>205.27999999999997</v>
      </c>
      <c r="AA123" s="8">
        <f>O123+U123-X123+W123</f>
        <v>205.26999999999987</v>
      </c>
      <c r="AB123" s="3"/>
      <c r="AC123" s="3"/>
      <c r="AD123" s="19"/>
    </row>
    <row r="124" spans="1:30" s="4" customFormat="1" ht="15.75" x14ac:dyDescent="0.2">
      <c r="A124" s="99"/>
      <c r="B124" s="126"/>
      <c r="C124" s="126"/>
      <c r="D124" s="126"/>
      <c r="E124" s="126"/>
      <c r="F124" s="126"/>
      <c r="G124" s="126"/>
      <c r="H124" s="126"/>
      <c r="I124" s="211"/>
      <c r="J124" s="126"/>
      <c r="K124" s="126"/>
      <c r="L124" s="126"/>
      <c r="M124" s="8">
        <f>N124+O124</f>
        <v>410.55</v>
      </c>
      <c r="N124" s="8">
        <v>205.28</v>
      </c>
      <c r="O124" s="8">
        <v>205.27</v>
      </c>
      <c r="P124" s="165"/>
      <c r="Q124" s="32" t="s">
        <v>39</v>
      </c>
      <c r="R124" s="31"/>
      <c r="S124" s="27">
        <f>T124+U124</f>
        <v>1231.6500000000001</v>
      </c>
      <c r="T124" s="27">
        <v>615.84</v>
      </c>
      <c r="U124" s="27">
        <v>615.80999999999995</v>
      </c>
      <c r="V124" s="28">
        <f>X124</f>
        <v>1231.6500000000001</v>
      </c>
      <c r="W124" s="27">
        <v>615.84</v>
      </c>
      <c r="X124" s="27">
        <v>1231.6500000000001</v>
      </c>
      <c r="Y124" s="8">
        <f t="shared" si="55"/>
        <v>410.54999999999995</v>
      </c>
      <c r="Z124" s="8">
        <f t="shared" si="55"/>
        <v>205.27999999999997</v>
      </c>
      <c r="AA124" s="8">
        <f>O124+U124-X124+W124</f>
        <v>205.26999999999987</v>
      </c>
      <c r="AB124" s="3"/>
      <c r="AC124" s="3"/>
      <c r="AD124" s="19"/>
    </row>
    <row r="125" spans="1:30" s="4" customFormat="1" ht="15.75" x14ac:dyDescent="0.2">
      <c r="A125" s="99"/>
      <c r="B125" s="126"/>
      <c r="C125" s="126"/>
      <c r="D125" s="126"/>
      <c r="E125" s="126"/>
      <c r="F125" s="126"/>
      <c r="G125" s="126"/>
      <c r="H125" s="126"/>
      <c r="I125" s="211"/>
      <c r="J125" s="126"/>
      <c r="K125" s="126"/>
      <c r="L125" s="126"/>
      <c r="M125" s="8">
        <f>N125+O125</f>
        <v>410.55</v>
      </c>
      <c r="N125" s="8">
        <v>205.28</v>
      </c>
      <c r="O125" s="8">
        <v>205.27</v>
      </c>
      <c r="P125" s="165"/>
      <c r="Q125" s="32" t="s">
        <v>40</v>
      </c>
      <c r="R125" s="31"/>
      <c r="S125" s="27">
        <f>T125+U125</f>
        <v>1231.6500000000001</v>
      </c>
      <c r="T125" s="27">
        <v>615.84</v>
      </c>
      <c r="U125" s="27">
        <v>615.80999999999995</v>
      </c>
      <c r="V125" s="28">
        <f>X125</f>
        <v>1231.6500000000001</v>
      </c>
      <c r="W125" s="27">
        <v>615.84</v>
      </c>
      <c r="X125" s="27">
        <v>1231.6500000000001</v>
      </c>
      <c r="Y125" s="7">
        <f t="shared" si="55"/>
        <v>410.54999999999995</v>
      </c>
      <c r="Z125" s="7">
        <f t="shared" si="55"/>
        <v>205.27999999999997</v>
      </c>
      <c r="AA125" s="7">
        <f>O125+U125-X125+W125</f>
        <v>205.26999999999987</v>
      </c>
      <c r="AB125" s="3"/>
      <c r="AC125" s="3"/>
      <c r="AD125" s="19"/>
    </row>
    <row r="126" spans="1:30" s="4" customFormat="1" ht="15.75" x14ac:dyDescent="0.2">
      <c r="A126" s="99"/>
      <c r="B126" s="126"/>
      <c r="C126" s="126"/>
      <c r="D126" s="126"/>
      <c r="E126" s="126"/>
      <c r="F126" s="126"/>
      <c r="G126" s="126"/>
      <c r="H126" s="126"/>
      <c r="I126" s="211"/>
      <c r="J126" s="126"/>
      <c r="K126" s="126"/>
      <c r="L126" s="126"/>
      <c r="M126" s="125"/>
      <c r="N126" s="125"/>
      <c r="O126" s="125"/>
      <c r="P126" s="165"/>
      <c r="Q126" s="32" t="s">
        <v>3</v>
      </c>
      <c r="R126" s="84">
        <f>R125</f>
        <v>0</v>
      </c>
      <c r="S126" s="29">
        <f t="shared" ref="S126:X126" si="56">SUM(S122:S125)</f>
        <v>4926.6000000000004</v>
      </c>
      <c r="T126" s="29">
        <f t="shared" si="56"/>
        <v>2463.36</v>
      </c>
      <c r="U126" s="29">
        <f t="shared" si="56"/>
        <v>2463.2399999999998</v>
      </c>
      <c r="V126" s="29">
        <f t="shared" si="56"/>
        <v>4926.6000000000004</v>
      </c>
      <c r="W126" s="29">
        <f t="shared" si="56"/>
        <v>2463.36</v>
      </c>
      <c r="X126" s="29">
        <f t="shared" si="56"/>
        <v>4926.6000000000004</v>
      </c>
      <c r="Y126" s="125"/>
      <c r="Z126" s="125"/>
      <c r="AA126" s="125"/>
      <c r="AB126" s="50"/>
      <c r="AC126" s="50"/>
      <c r="AD126" s="51"/>
    </row>
    <row r="127" spans="1:30" s="4" customFormat="1" ht="12.75" customHeight="1" x14ac:dyDescent="0.2">
      <c r="A127" s="99">
        <v>23</v>
      </c>
      <c r="B127" s="126" t="s">
        <v>9</v>
      </c>
      <c r="C127" s="126" t="s">
        <v>46</v>
      </c>
      <c r="D127" s="126" t="s">
        <v>241</v>
      </c>
      <c r="E127" s="126" t="s">
        <v>64</v>
      </c>
      <c r="F127" s="126"/>
      <c r="G127" s="126" t="s">
        <v>17</v>
      </c>
      <c r="H127" s="126" t="s">
        <v>36</v>
      </c>
      <c r="I127" s="211">
        <v>89.3</v>
      </c>
      <c r="J127" s="126">
        <v>22.97</v>
      </c>
      <c r="K127" s="222">
        <v>45450</v>
      </c>
      <c r="L127" s="222">
        <v>47244</v>
      </c>
      <c r="M127" s="8">
        <f>N127+O127</f>
        <v>2663.52</v>
      </c>
      <c r="N127" s="8">
        <v>1331.76</v>
      </c>
      <c r="O127" s="8">
        <v>1331.76</v>
      </c>
      <c r="P127" s="165" t="s">
        <v>63</v>
      </c>
      <c r="Q127" s="32" t="s">
        <v>4</v>
      </c>
      <c r="R127" s="91"/>
      <c r="S127" s="27">
        <f>T127+U127</f>
        <v>7990.5300000000007</v>
      </c>
      <c r="T127" s="27">
        <v>3995.28</v>
      </c>
      <c r="U127" s="27">
        <v>3995.25</v>
      </c>
      <c r="V127" s="28">
        <f>X127</f>
        <v>7990.5</v>
      </c>
      <c r="W127" s="27">
        <v>3995.28</v>
      </c>
      <c r="X127" s="27">
        <v>7990.5</v>
      </c>
      <c r="Y127" s="8">
        <f t="shared" ref="Y127:Z130" si="57">M127+S127-V127</f>
        <v>2663.5500000000011</v>
      </c>
      <c r="Z127" s="8">
        <f t="shared" si="57"/>
        <v>1331.7599999999998</v>
      </c>
      <c r="AA127" s="8">
        <f>O127+U127-X127+W127</f>
        <v>1331.7900000000004</v>
      </c>
      <c r="AB127" s="3" t="s">
        <v>110</v>
      </c>
      <c r="AC127" s="3"/>
      <c r="AD127" s="19"/>
    </row>
    <row r="128" spans="1:30" s="4" customFormat="1" ht="15.75" x14ac:dyDescent="0.2">
      <c r="A128" s="99"/>
      <c r="B128" s="126"/>
      <c r="C128" s="126"/>
      <c r="D128" s="126"/>
      <c r="E128" s="126"/>
      <c r="F128" s="126"/>
      <c r="G128" s="126"/>
      <c r="H128" s="126"/>
      <c r="I128" s="211"/>
      <c r="J128" s="126"/>
      <c r="K128" s="126"/>
      <c r="L128" s="126"/>
      <c r="M128" s="8">
        <f>N128+O128</f>
        <v>2663.52</v>
      </c>
      <c r="N128" s="8">
        <v>1331.76</v>
      </c>
      <c r="O128" s="8">
        <v>1331.76</v>
      </c>
      <c r="P128" s="165"/>
      <c r="Q128" s="32" t="s">
        <v>5</v>
      </c>
      <c r="R128" s="31"/>
      <c r="S128" s="27">
        <f>T128+U128</f>
        <v>7990.5300000000007</v>
      </c>
      <c r="T128" s="27">
        <v>3995.28</v>
      </c>
      <c r="U128" s="27">
        <v>3995.25</v>
      </c>
      <c r="V128" s="28">
        <f>X128</f>
        <v>7927.01</v>
      </c>
      <c r="W128" s="27">
        <v>3995.28</v>
      </c>
      <c r="X128" s="27">
        <v>7927.01</v>
      </c>
      <c r="Y128" s="8">
        <f t="shared" si="57"/>
        <v>2727.0400000000009</v>
      </c>
      <c r="Z128" s="8">
        <f t="shared" si="57"/>
        <v>1331.7599999999998</v>
      </c>
      <c r="AA128" s="8">
        <f>O128+U128-X128+W128</f>
        <v>1395.2800000000002</v>
      </c>
      <c r="AB128" s="3"/>
      <c r="AC128" s="3"/>
      <c r="AD128" s="19"/>
    </row>
    <row r="129" spans="1:30" s="4" customFormat="1" ht="15.75" x14ac:dyDescent="0.2">
      <c r="A129" s="99"/>
      <c r="B129" s="126"/>
      <c r="C129" s="126"/>
      <c r="D129" s="126"/>
      <c r="E129" s="126"/>
      <c r="F129" s="126"/>
      <c r="G129" s="126"/>
      <c r="H129" s="126"/>
      <c r="I129" s="211"/>
      <c r="J129" s="126"/>
      <c r="K129" s="126"/>
      <c r="L129" s="126"/>
      <c r="M129" s="8">
        <f>N129+O129</f>
        <v>2663.52</v>
      </c>
      <c r="N129" s="8">
        <v>1331.76</v>
      </c>
      <c r="O129" s="8">
        <v>1331.76</v>
      </c>
      <c r="P129" s="165"/>
      <c r="Q129" s="32" t="s">
        <v>6</v>
      </c>
      <c r="R129" s="31"/>
      <c r="S129" s="27">
        <f>T129+U129</f>
        <v>7990.5300000000007</v>
      </c>
      <c r="T129" s="27">
        <v>3995.28</v>
      </c>
      <c r="U129" s="27">
        <v>3995.25</v>
      </c>
      <c r="V129" s="28">
        <f>X129</f>
        <v>7990.58</v>
      </c>
      <c r="W129" s="27">
        <v>3995.28</v>
      </c>
      <c r="X129" s="27">
        <v>7990.58</v>
      </c>
      <c r="Y129" s="8">
        <f t="shared" si="57"/>
        <v>2663.4700000000012</v>
      </c>
      <c r="Z129" s="8">
        <f t="shared" si="57"/>
        <v>1331.7599999999998</v>
      </c>
      <c r="AA129" s="8">
        <f>O129+U129-X129+W129</f>
        <v>1331.7100000000005</v>
      </c>
      <c r="AB129" s="3"/>
      <c r="AC129" s="3"/>
      <c r="AD129" s="19"/>
    </row>
    <row r="130" spans="1:30" s="4" customFormat="1" ht="15.75" x14ac:dyDescent="0.2">
      <c r="A130" s="99"/>
      <c r="B130" s="126"/>
      <c r="C130" s="126"/>
      <c r="D130" s="126"/>
      <c r="E130" s="126"/>
      <c r="F130" s="126"/>
      <c r="G130" s="126"/>
      <c r="H130" s="126"/>
      <c r="I130" s="211"/>
      <c r="J130" s="126"/>
      <c r="K130" s="126"/>
      <c r="L130" s="126"/>
      <c r="M130" s="8">
        <f>N130+O130</f>
        <v>2663.52</v>
      </c>
      <c r="N130" s="8">
        <v>1331.76</v>
      </c>
      <c r="O130" s="8">
        <v>1331.76</v>
      </c>
      <c r="P130" s="165"/>
      <c r="Q130" s="32" t="s">
        <v>7</v>
      </c>
      <c r="R130" s="31"/>
      <c r="S130" s="27">
        <f>T130+U130</f>
        <v>7990.5300000000007</v>
      </c>
      <c r="T130" s="27">
        <v>3995.28</v>
      </c>
      <c r="U130" s="27">
        <v>3995.25</v>
      </c>
      <c r="V130" s="28">
        <f>X130</f>
        <v>7990.53</v>
      </c>
      <c r="W130" s="27">
        <v>3995.28</v>
      </c>
      <c r="X130" s="27">
        <v>7990.53</v>
      </c>
      <c r="Y130" s="7">
        <f t="shared" si="57"/>
        <v>2663.5200000000013</v>
      </c>
      <c r="Z130" s="7">
        <f t="shared" si="57"/>
        <v>1331.7599999999998</v>
      </c>
      <c r="AA130" s="7">
        <f>O130+U130-X130+W130</f>
        <v>1331.7600000000007</v>
      </c>
      <c r="AB130" s="3"/>
      <c r="AC130" s="3"/>
      <c r="AD130" s="19"/>
    </row>
    <row r="131" spans="1:30" s="4" customFormat="1" ht="15.75" x14ac:dyDescent="0.2">
      <c r="A131" s="99"/>
      <c r="B131" s="126"/>
      <c r="C131" s="126"/>
      <c r="D131" s="126"/>
      <c r="E131" s="126"/>
      <c r="F131" s="126"/>
      <c r="G131" s="126"/>
      <c r="H131" s="126"/>
      <c r="I131" s="211"/>
      <c r="J131" s="126"/>
      <c r="K131" s="126"/>
      <c r="L131" s="126"/>
      <c r="M131" s="125"/>
      <c r="N131" s="125"/>
      <c r="O131" s="125"/>
      <c r="P131" s="165"/>
      <c r="Q131" s="32" t="s">
        <v>3</v>
      </c>
      <c r="R131" s="90">
        <f>R127</f>
        <v>0</v>
      </c>
      <c r="S131" s="29">
        <f t="shared" ref="S131:X131" si="58">SUM(S127:S130)</f>
        <v>31962.120000000003</v>
      </c>
      <c r="T131" s="29">
        <f t="shared" si="58"/>
        <v>15981.12</v>
      </c>
      <c r="U131" s="29">
        <f t="shared" si="58"/>
        <v>15981</v>
      </c>
      <c r="V131" s="29">
        <f t="shared" si="58"/>
        <v>31898.62</v>
      </c>
      <c r="W131" s="29">
        <f t="shared" si="58"/>
        <v>15981.12</v>
      </c>
      <c r="X131" s="29">
        <f t="shared" si="58"/>
        <v>31898.62</v>
      </c>
      <c r="Y131" s="125"/>
      <c r="Z131" s="125"/>
      <c r="AA131" s="125"/>
      <c r="AB131" s="50"/>
      <c r="AC131" s="50"/>
      <c r="AD131" s="51"/>
    </row>
    <row r="132" spans="1:30" s="4" customFormat="1" ht="12.75" customHeight="1" x14ac:dyDescent="0.2">
      <c r="A132" s="99">
        <v>24</v>
      </c>
      <c r="B132" s="126" t="s">
        <v>9</v>
      </c>
      <c r="C132" s="126" t="s">
        <v>47</v>
      </c>
      <c r="D132" s="126" t="s">
        <v>293</v>
      </c>
      <c r="E132" s="126" t="s">
        <v>59</v>
      </c>
      <c r="F132" s="126"/>
      <c r="G132" s="126" t="s">
        <v>156</v>
      </c>
      <c r="H132" s="126" t="s">
        <v>50</v>
      </c>
      <c r="I132" s="211">
        <v>13.2</v>
      </c>
      <c r="J132" s="126">
        <v>23.93</v>
      </c>
      <c r="K132" s="222" t="s">
        <v>294</v>
      </c>
      <c r="L132" s="222">
        <v>47017</v>
      </c>
      <c r="M132" s="8">
        <f>N132+O132</f>
        <v>132.88</v>
      </c>
      <c r="N132" s="8">
        <v>157.91</v>
      </c>
      <c r="O132" s="8">
        <v>-25.03</v>
      </c>
      <c r="P132" s="165" t="s">
        <v>63</v>
      </c>
      <c r="Q132" s="32" t="s">
        <v>4</v>
      </c>
      <c r="R132" s="91">
        <v>290.01</v>
      </c>
      <c r="S132" s="27">
        <f>T132+U132</f>
        <v>947.43000000000006</v>
      </c>
      <c r="T132" s="27">
        <v>473.73</v>
      </c>
      <c r="U132" s="28">
        <v>473.7</v>
      </c>
      <c r="V132" s="28">
        <f>X132</f>
        <v>953.59</v>
      </c>
      <c r="W132" s="27">
        <v>473.73</v>
      </c>
      <c r="X132" s="27">
        <v>953.59</v>
      </c>
      <c r="Y132" s="8">
        <f t="shared" ref="Y132:Z135" si="59">M132+S132-V132</f>
        <v>126.71999999999991</v>
      </c>
      <c r="Z132" s="8">
        <f t="shared" si="59"/>
        <v>157.90999999999997</v>
      </c>
      <c r="AA132" s="8">
        <f>O132+U132-X132+W132</f>
        <v>-31.190000000000055</v>
      </c>
      <c r="AB132" s="3"/>
      <c r="AC132" s="3"/>
      <c r="AD132" s="19"/>
    </row>
    <row r="133" spans="1:30" s="4" customFormat="1" ht="15.75" x14ac:dyDescent="0.2">
      <c r="A133" s="99"/>
      <c r="B133" s="126"/>
      <c r="C133" s="126"/>
      <c r="D133" s="126"/>
      <c r="E133" s="126"/>
      <c r="F133" s="126"/>
      <c r="G133" s="126"/>
      <c r="H133" s="126"/>
      <c r="I133" s="211"/>
      <c r="J133" s="126"/>
      <c r="K133" s="126"/>
      <c r="L133" s="126"/>
      <c r="M133" s="8">
        <f>N133+O133</f>
        <v>132.88</v>
      </c>
      <c r="N133" s="8">
        <v>157.91</v>
      </c>
      <c r="O133" s="8">
        <v>-25.03</v>
      </c>
      <c r="P133" s="165"/>
      <c r="Q133" s="32" t="s">
        <v>5</v>
      </c>
      <c r="R133" s="31"/>
      <c r="S133" s="27">
        <f>T133+U133</f>
        <v>947.43000000000006</v>
      </c>
      <c r="T133" s="27">
        <v>473.73</v>
      </c>
      <c r="U133" s="28">
        <v>473.7</v>
      </c>
      <c r="V133" s="28">
        <f>X133</f>
        <v>955.58</v>
      </c>
      <c r="W133" s="27">
        <v>473.73</v>
      </c>
      <c r="X133" s="27">
        <v>955.58</v>
      </c>
      <c r="Y133" s="8">
        <f t="shared" si="59"/>
        <v>124.7299999999999</v>
      </c>
      <c r="Z133" s="8">
        <f t="shared" si="59"/>
        <v>157.90999999999997</v>
      </c>
      <c r="AA133" s="8">
        <f>O133+U133-X133+W133</f>
        <v>-33.180000000000064</v>
      </c>
      <c r="AB133" s="3"/>
      <c r="AC133" s="3"/>
      <c r="AD133" s="19"/>
    </row>
    <row r="134" spans="1:30" s="4" customFormat="1" ht="15.75" x14ac:dyDescent="0.2">
      <c r="A134" s="99"/>
      <c r="B134" s="126"/>
      <c r="C134" s="126"/>
      <c r="D134" s="126"/>
      <c r="E134" s="126"/>
      <c r="F134" s="126"/>
      <c r="G134" s="126"/>
      <c r="H134" s="126"/>
      <c r="I134" s="211"/>
      <c r="J134" s="126"/>
      <c r="K134" s="126"/>
      <c r="L134" s="126"/>
      <c r="M134" s="8">
        <f>N134+O134</f>
        <v>132.88</v>
      </c>
      <c r="N134" s="8">
        <v>157.91</v>
      </c>
      <c r="O134" s="8">
        <v>-25.03</v>
      </c>
      <c r="P134" s="165"/>
      <c r="Q134" s="32" t="s">
        <v>6</v>
      </c>
      <c r="R134" s="31"/>
      <c r="S134" s="27">
        <f>T134+U134</f>
        <v>947.43000000000006</v>
      </c>
      <c r="T134" s="27">
        <v>473.73</v>
      </c>
      <c r="U134" s="28">
        <v>473.7</v>
      </c>
      <c r="V134" s="28">
        <f>X134</f>
        <v>848.28</v>
      </c>
      <c r="W134" s="27">
        <v>473.73</v>
      </c>
      <c r="X134" s="27">
        <v>848.28</v>
      </c>
      <c r="Y134" s="8">
        <f t="shared" si="59"/>
        <v>232.02999999999997</v>
      </c>
      <c r="Z134" s="8">
        <f t="shared" si="59"/>
        <v>157.90999999999997</v>
      </c>
      <c r="AA134" s="8">
        <f>O134+U134-X134+W134</f>
        <v>74.12</v>
      </c>
      <c r="AB134" s="3"/>
      <c r="AC134" s="3"/>
      <c r="AD134" s="19"/>
    </row>
    <row r="135" spans="1:30" s="4" customFormat="1" ht="15.75" x14ac:dyDescent="0.2">
      <c r="A135" s="99"/>
      <c r="B135" s="126"/>
      <c r="C135" s="126"/>
      <c r="D135" s="126"/>
      <c r="E135" s="126"/>
      <c r="F135" s="126"/>
      <c r="G135" s="126"/>
      <c r="H135" s="126"/>
      <c r="I135" s="211"/>
      <c r="J135" s="126"/>
      <c r="K135" s="126"/>
      <c r="L135" s="126"/>
      <c r="M135" s="8">
        <f>N135+O135</f>
        <v>132.88</v>
      </c>
      <c r="N135" s="8">
        <v>157.91</v>
      </c>
      <c r="O135" s="8">
        <v>-25.03</v>
      </c>
      <c r="P135" s="165"/>
      <c r="Q135" s="32" t="s">
        <v>7</v>
      </c>
      <c r="R135" s="31">
        <v>290.01</v>
      </c>
      <c r="S135" s="27">
        <f>T135+U135</f>
        <v>947.43000000000006</v>
      </c>
      <c r="T135" s="27">
        <v>473.73</v>
      </c>
      <c r="U135" s="28">
        <v>473.7</v>
      </c>
      <c r="V135" s="28">
        <f>X135</f>
        <v>1058.8800000000001</v>
      </c>
      <c r="W135" s="27">
        <v>473.73</v>
      </c>
      <c r="X135" s="27">
        <v>1058.8800000000001</v>
      </c>
      <c r="Y135" s="7">
        <f t="shared" si="59"/>
        <v>21.429999999999836</v>
      </c>
      <c r="Z135" s="7">
        <f t="shared" si="59"/>
        <v>157.90999999999997</v>
      </c>
      <c r="AA135" s="7">
        <f>O135+U135-X135+W135</f>
        <v>-136.48000000000013</v>
      </c>
      <c r="AB135" s="3"/>
      <c r="AC135" s="3"/>
      <c r="AD135" s="19"/>
    </row>
    <row r="136" spans="1:30" s="4" customFormat="1" ht="15.75" x14ac:dyDescent="0.2">
      <c r="A136" s="99"/>
      <c r="B136" s="126"/>
      <c r="C136" s="126"/>
      <c r="D136" s="126"/>
      <c r="E136" s="126"/>
      <c r="F136" s="126"/>
      <c r="G136" s="126"/>
      <c r="H136" s="126"/>
      <c r="I136" s="211"/>
      <c r="J136" s="126"/>
      <c r="K136" s="126"/>
      <c r="L136" s="126"/>
      <c r="M136" s="125"/>
      <c r="N136" s="125"/>
      <c r="O136" s="125"/>
      <c r="P136" s="165"/>
      <c r="Q136" s="32" t="s">
        <v>3</v>
      </c>
      <c r="R136" s="90">
        <f>R132+R135</f>
        <v>580.02</v>
      </c>
      <c r="S136" s="29">
        <f t="shared" ref="S136:X136" si="60">SUM(S132:S135)</f>
        <v>3789.7200000000003</v>
      </c>
      <c r="T136" s="29">
        <f t="shared" si="60"/>
        <v>1894.92</v>
      </c>
      <c r="U136" s="29">
        <f t="shared" si="60"/>
        <v>1894.8</v>
      </c>
      <c r="V136" s="29">
        <f t="shared" si="60"/>
        <v>3816.33</v>
      </c>
      <c r="W136" s="29">
        <f t="shared" si="60"/>
        <v>1894.92</v>
      </c>
      <c r="X136" s="29">
        <f t="shared" si="60"/>
        <v>3816.33</v>
      </c>
      <c r="Y136" s="125"/>
      <c r="Z136" s="125"/>
      <c r="AA136" s="125"/>
      <c r="AB136" s="50"/>
      <c r="AC136" s="50"/>
      <c r="AD136" s="51"/>
    </row>
    <row r="137" spans="1:30" s="4" customFormat="1" ht="12.75" customHeight="1" x14ac:dyDescent="0.2">
      <c r="A137" s="99">
        <v>25</v>
      </c>
      <c r="B137" s="126" t="s">
        <v>9</v>
      </c>
      <c r="C137" s="126" t="s">
        <v>72</v>
      </c>
      <c r="D137" s="126" t="s">
        <v>292</v>
      </c>
      <c r="E137" s="126" t="s">
        <v>225</v>
      </c>
      <c r="F137" s="126"/>
      <c r="G137" s="126" t="s">
        <v>157</v>
      </c>
      <c r="H137" s="126" t="s">
        <v>54</v>
      </c>
      <c r="I137" s="211">
        <v>32.4</v>
      </c>
      <c r="J137" s="126">
        <v>9.57</v>
      </c>
      <c r="K137" s="222" t="s">
        <v>541</v>
      </c>
      <c r="L137" s="222" t="s">
        <v>542</v>
      </c>
      <c r="M137" s="8">
        <f>N137+O137</f>
        <v>620.14</v>
      </c>
      <c r="N137" s="8">
        <v>155.04</v>
      </c>
      <c r="O137" s="8">
        <v>465.1</v>
      </c>
      <c r="P137" s="165" t="s">
        <v>63</v>
      </c>
      <c r="Q137" s="32" t="s">
        <v>4</v>
      </c>
      <c r="R137" s="84">
        <f>234.9</f>
        <v>234.9</v>
      </c>
      <c r="S137" s="27">
        <f>T137+U137</f>
        <v>930.21</v>
      </c>
      <c r="T137" s="27">
        <v>465.12</v>
      </c>
      <c r="U137" s="27">
        <v>465.09</v>
      </c>
      <c r="V137" s="28">
        <f>X137</f>
        <v>0</v>
      </c>
      <c r="W137" s="27">
        <v>465.12</v>
      </c>
      <c r="X137" s="27">
        <v>0</v>
      </c>
      <c r="Y137" s="8">
        <f t="shared" ref="Y137:Z140" si="61">M137+S137-V137</f>
        <v>1550.35</v>
      </c>
      <c r="Z137" s="8">
        <f t="shared" si="61"/>
        <v>155.03999999999996</v>
      </c>
      <c r="AA137" s="8">
        <f>O137+U137-X137+W137</f>
        <v>1395.31</v>
      </c>
      <c r="AB137" s="3" t="s">
        <v>110</v>
      </c>
      <c r="AC137" s="3"/>
      <c r="AD137" s="19"/>
    </row>
    <row r="138" spans="1:30" s="4" customFormat="1" ht="15.75" x14ac:dyDescent="0.2">
      <c r="A138" s="99"/>
      <c r="B138" s="126"/>
      <c r="C138" s="126"/>
      <c r="D138" s="126"/>
      <c r="E138" s="126"/>
      <c r="F138" s="126"/>
      <c r="G138" s="126"/>
      <c r="H138" s="126"/>
      <c r="I138" s="211"/>
      <c r="J138" s="126"/>
      <c r="K138" s="126"/>
      <c r="L138" s="126"/>
      <c r="M138" s="8">
        <f>N138+O138</f>
        <v>620.14</v>
      </c>
      <c r="N138" s="8">
        <v>155.04</v>
      </c>
      <c r="O138" s="8">
        <v>465.1</v>
      </c>
      <c r="P138" s="165"/>
      <c r="Q138" s="32" t="s">
        <v>5</v>
      </c>
      <c r="R138" s="84"/>
      <c r="S138" s="27">
        <f>T138+U138</f>
        <v>930.21</v>
      </c>
      <c r="T138" s="27">
        <v>465.12</v>
      </c>
      <c r="U138" s="27">
        <v>465.09</v>
      </c>
      <c r="V138" s="28">
        <f>X138</f>
        <v>2100</v>
      </c>
      <c r="W138" s="27">
        <v>465.12</v>
      </c>
      <c r="X138" s="27">
        <v>2100</v>
      </c>
      <c r="Y138" s="8">
        <f t="shared" si="61"/>
        <v>-549.65000000000009</v>
      </c>
      <c r="Z138" s="8">
        <f t="shared" si="61"/>
        <v>155.03999999999996</v>
      </c>
      <c r="AA138" s="8">
        <f>O138+U138-X138+W138</f>
        <v>-704.68999999999994</v>
      </c>
      <c r="AB138" s="3"/>
      <c r="AC138" s="3"/>
      <c r="AD138" s="19"/>
    </row>
    <row r="139" spans="1:30" s="4" customFormat="1" ht="15.75" x14ac:dyDescent="0.2">
      <c r="A139" s="99"/>
      <c r="B139" s="126"/>
      <c r="C139" s="126"/>
      <c r="D139" s="126"/>
      <c r="E139" s="126"/>
      <c r="F139" s="126"/>
      <c r="G139" s="126"/>
      <c r="H139" s="126"/>
      <c r="I139" s="211"/>
      <c r="J139" s="126"/>
      <c r="K139" s="126"/>
      <c r="L139" s="126"/>
      <c r="M139" s="8">
        <f>N139+O139</f>
        <v>620.14</v>
      </c>
      <c r="N139" s="8">
        <v>155.04</v>
      </c>
      <c r="O139" s="8">
        <v>465.1</v>
      </c>
      <c r="P139" s="165"/>
      <c r="Q139" s="32" t="s">
        <v>6</v>
      </c>
      <c r="R139" s="31"/>
      <c r="S139" s="27">
        <f>T139+U139</f>
        <v>930.21</v>
      </c>
      <c r="T139" s="27">
        <v>465.12</v>
      </c>
      <c r="U139" s="27">
        <v>465.09</v>
      </c>
      <c r="V139" s="28">
        <f>X139</f>
        <v>350</v>
      </c>
      <c r="W139" s="27">
        <v>465.12</v>
      </c>
      <c r="X139" s="27">
        <v>350</v>
      </c>
      <c r="Y139" s="8">
        <f t="shared" si="61"/>
        <v>1200.3499999999999</v>
      </c>
      <c r="Z139" s="8">
        <f t="shared" si="61"/>
        <v>155.03999999999996</v>
      </c>
      <c r="AA139" s="8">
        <f>O139+U139-X139+W139</f>
        <v>1045.31</v>
      </c>
      <c r="AB139" s="3"/>
      <c r="AC139" s="3"/>
      <c r="AD139" s="19"/>
    </row>
    <row r="140" spans="1:30" s="4" customFormat="1" ht="15.75" x14ac:dyDescent="0.2">
      <c r="A140" s="99"/>
      <c r="B140" s="126"/>
      <c r="C140" s="126"/>
      <c r="D140" s="126"/>
      <c r="E140" s="126"/>
      <c r="F140" s="126"/>
      <c r="G140" s="126"/>
      <c r="H140" s="126"/>
      <c r="I140" s="211"/>
      <c r="J140" s="126"/>
      <c r="K140" s="126"/>
      <c r="L140" s="126"/>
      <c r="M140" s="8">
        <f>N140+O140</f>
        <v>620.14</v>
      </c>
      <c r="N140" s="8">
        <v>155.04</v>
      </c>
      <c r="O140" s="8">
        <v>465.1</v>
      </c>
      <c r="P140" s="165"/>
      <c r="Q140" s="32" t="s">
        <v>7</v>
      </c>
      <c r="R140" s="84"/>
      <c r="S140" s="27">
        <f>T140+U140</f>
        <v>930.21</v>
      </c>
      <c r="T140" s="27">
        <v>465.12</v>
      </c>
      <c r="U140" s="27">
        <v>465.09</v>
      </c>
      <c r="V140" s="28">
        <f>X140</f>
        <v>1550.7</v>
      </c>
      <c r="W140" s="27">
        <v>465.12</v>
      </c>
      <c r="X140" s="27">
        <v>1550.7</v>
      </c>
      <c r="Y140" s="7">
        <f t="shared" si="61"/>
        <v>-0.35000000000013642</v>
      </c>
      <c r="Z140" s="7">
        <f t="shared" si="61"/>
        <v>155.03999999999996</v>
      </c>
      <c r="AA140" s="7">
        <f>O140+U140-X140+W140</f>
        <v>-155.38999999999999</v>
      </c>
      <c r="AB140" s="3"/>
      <c r="AC140" s="3"/>
      <c r="AD140" s="19"/>
    </row>
    <row r="141" spans="1:30" s="4" customFormat="1" ht="15.75" x14ac:dyDescent="0.2">
      <c r="A141" s="99"/>
      <c r="B141" s="126"/>
      <c r="C141" s="126"/>
      <c r="D141" s="126"/>
      <c r="E141" s="126"/>
      <c r="F141" s="126"/>
      <c r="G141" s="126"/>
      <c r="H141" s="126"/>
      <c r="I141" s="211"/>
      <c r="J141" s="126"/>
      <c r="K141" s="126"/>
      <c r="L141" s="126"/>
      <c r="M141" s="125"/>
      <c r="N141" s="125"/>
      <c r="O141" s="125"/>
      <c r="P141" s="165"/>
      <c r="Q141" s="32" t="s">
        <v>3</v>
      </c>
      <c r="R141" s="84">
        <f>R137</f>
        <v>234.9</v>
      </c>
      <c r="S141" s="29">
        <f t="shared" ref="S141:X141" si="62">SUM(S137:S140)</f>
        <v>3720.84</v>
      </c>
      <c r="T141" s="29">
        <f t="shared" si="62"/>
        <v>1860.48</v>
      </c>
      <c r="U141" s="29">
        <f t="shared" si="62"/>
        <v>1860.36</v>
      </c>
      <c r="V141" s="29">
        <f t="shared" si="62"/>
        <v>4000.7</v>
      </c>
      <c r="W141" s="29">
        <f t="shared" si="62"/>
        <v>1860.48</v>
      </c>
      <c r="X141" s="29">
        <f t="shared" si="62"/>
        <v>4000.7</v>
      </c>
      <c r="Y141" s="125"/>
      <c r="Z141" s="125"/>
      <c r="AA141" s="125"/>
      <c r="AB141" s="50"/>
      <c r="AC141" s="50"/>
      <c r="AD141" s="51"/>
    </row>
    <row r="142" spans="1:30" s="4" customFormat="1" ht="15.75" customHeight="1" x14ac:dyDescent="0.2">
      <c r="A142" s="99">
        <v>26</v>
      </c>
      <c r="B142" s="126" t="s">
        <v>9</v>
      </c>
      <c r="C142" s="126" t="s">
        <v>55</v>
      </c>
      <c r="D142" s="126" t="s">
        <v>242</v>
      </c>
      <c r="E142" s="126" t="s">
        <v>59</v>
      </c>
      <c r="F142" s="126"/>
      <c r="G142" s="126" t="s">
        <v>56</v>
      </c>
      <c r="H142" s="126" t="s">
        <v>48</v>
      </c>
      <c r="I142" s="211">
        <v>86.3</v>
      </c>
      <c r="J142" s="126">
        <v>22.33</v>
      </c>
      <c r="K142" s="222" t="s">
        <v>440</v>
      </c>
      <c r="L142" s="222" t="s">
        <v>490</v>
      </c>
      <c r="M142" s="8">
        <f>N142+O142</f>
        <v>0</v>
      </c>
      <c r="N142" s="8">
        <v>1362.13</v>
      </c>
      <c r="O142" s="8">
        <v>-1362.13</v>
      </c>
      <c r="P142" s="165" t="s">
        <v>63</v>
      </c>
      <c r="Q142" s="32" t="s">
        <v>4</v>
      </c>
      <c r="R142" s="84"/>
      <c r="S142" s="27">
        <f>T142+U142</f>
        <v>8172.78</v>
      </c>
      <c r="T142" s="27">
        <v>4086.39</v>
      </c>
      <c r="U142" s="27">
        <v>4086.39</v>
      </c>
      <c r="V142" s="28">
        <f>X142</f>
        <v>8172.78</v>
      </c>
      <c r="W142" s="27">
        <v>4086.39</v>
      </c>
      <c r="X142" s="27">
        <v>8172.78</v>
      </c>
      <c r="Y142" s="8">
        <f t="shared" ref="Y142:Z145" si="63">M142+S142-V142</f>
        <v>0</v>
      </c>
      <c r="Z142" s="8">
        <f t="shared" si="63"/>
        <v>1362.1300000000006</v>
      </c>
      <c r="AA142" s="8">
        <f>O142+U142-X142+W142</f>
        <v>-1362.1300000000006</v>
      </c>
      <c r="AB142" s="3" t="s">
        <v>110</v>
      </c>
      <c r="AC142" s="50"/>
      <c r="AD142" s="51"/>
    </row>
    <row r="143" spans="1:30" s="4" customFormat="1" ht="15.75" x14ac:dyDescent="0.2">
      <c r="A143" s="99"/>
      <c r="B143" s="126"/>
      <c r="C143" s="126"/>
      <c r="D143" s="126"/>
      <c r="E143" s="126"/>
      <c r="F143" s="126"/>
      <c r="G143" s="126"/>
      <c r="H143" s="126"/>
      <c r="I143" s="211"/>
      <c r="J143" s="126"/>
      <c r="K143" s="126"/>
      <c r="L143" s="126"/>
      <c r="M143" s="8">
        <f>N143+O143</f>
        <v>0</v>
      </c>
      <c r="N143" s="8">
        <v>1362.13</v>
      </c>
      <c r="O143" s="8">
        <v>-1362.13</v>
      </c>
      <c r="P143" s="165"/>
      <c r="Q143" s="32" t="s">
        <v>5</v>
      </c>
      <c r="R143" s="84"/>
      <c r="S143" s="27">
        <f>T143+U143</f>
        <v>8172.78</v>
      </c>
      <c r="T143" s="27">
        <v>4086.39</v>
      </c>
      <c r="U143" s="27">
        <v>4086.39</v>
      </c>
      <c r="V143" s="28">
        <f>X143</f>
        <v>8172.78</v>
      </c>
      <c r="W143" s="27">
        <v>4086.39</v>
      </c>
      <c r="X143" s="27">
        <v>8172.78</v>
      </c>
      <c r="Y143" s="8">
        <f t="shared" si="63"/>
        <v>0</v>
      </c>
      <c r="Z143" s="8">
        <f t="shared" si="63"/>
        <v>1362.1300000000006</v>
      </c>
      <c r="AA143" s="8">
        <f>O143+U143-X143+W143</f>
        <v>-1362.1300000000006</v>
      </c>
      <c r="AB143" s="3"/>
      <c r="AC143" s="50"/>
      <c r="AD143" s="51"/>
    </row>
    <row r="144" spans="1:30" s="4" customFormat="1" ht="15.75" x14ac:dyDescent="0.2">
      <c r="A144" s="99"/>
      <c r="B144" s="126"/>
      <c r="C144" s="126"/>
      <c r="D144" s="126"/>
      <c r="E144" s="126"/>
      <c r="F144" s="126"/>
      <c r="G144" s="126"/>
      <c r="H144" s="126"/>
      <c r="I144" s="211"/>
      <c r="J144" s="126"/>
      <c r="K144" s="126"/>
      <c r="L144" s="126"/>
      <c r="M144" s="8">
        <f>N144+O144</f>
        <v>0</v>
      </c>
      <c r="N144" s="8">
        <v>1362.13</v>
      </c>
      <c r="O144" s="8">
        <v>-1362.13</v>
      </c>
      <c r="P144" s="165"/>
      <c r="Q144" s="32" t="s">
        <v>6</v>
      </c>
      <c r="R144" s="84"/>
      <c r="S144" s="27">
        <f>T144+U144</f>
        <v>8172.78</v>
      </c>
      <c r="T144" s="27">
        <v>4086.39</v>
      </c>
      <c r="U144" s="27">
        <v>4086.39</v>
      </c>
      <c r="V144" s="28">
        <f>X144</f>
        <v>5448.52</v>
      </c>
      <c r="W144" s="27">
        <v>4086.39</v>
      </c>
      <c r="X144" s="27">
        <v>5448.52</v>
      </c>
      <c r="Y144" s="8">
        <f t="shared" si="63"/>
        <v>2724.2599999999993</v>
      </c>
      <c r="Z144" s="8">
        <f t="shared" si="63"/>
        <v>1362.1300000000006</v>
      </c>
      <c r="AA144" s="8">
        <f>O144+U144-X144+W144</f>
        <v>1362.1299999999992</v>
      </c>
      <c r="AB144" s="3"/>
      <c r="AC144" s="50"/>
      <c r="AD144" s="51"/>
    </row>
    <row r="145" spans="1:30" s="4" customFormat="1" ht="15.75" x14ac:dyDescent="0.2">
      <c r="A145" s="99"/>
      <c r="B145" s="126"/>
      <c r="C145" s="126"/>
      <c r="D145" s="126"/>
      <c r="E145" s="126"/>
      <c r="F145" s="126"/>
      <c r="G145" s="126"/>
      <c r="H145" s="126"/>
      <c r="I145" s="211"/>
      <c r="J145" s="126"/>
      <c r="K145" s="126"/>
      <c r="L145" s="126"/>
      <c r="M145" s="8">
        <f>N145+O145</f>
        <v>0</v>
      </c>
      <c r="N145" s="8">
        <v>1362.13</v>
      </c>
      <c r="O145" s="8">
        <v>-1362.13</v>
      </c>
      <c r="P145" s="165"/>
      <c r="Q145" s="32" t="s">
        <v>7</v>
      </c>
      <c r="R145" s="84"/>
      <c r="S145" s="27">
        <f>T145+U145</f>
        <v>8172.78</v>
      </c>
      <c r="T145" s="27">
        <v>4086.39</v>
      </c>
      <c r="U145" s="27">
        <v>4086.39</v>
      </c>
      <c r="V145" s="28">
        <f>X145</f>
        <v>8172.78</v>
      </c>
      <c r="W145" s="27">
        <v>4086.39</v>
      </c>
      <c r="X145" s="27">
        <v>8172.78</v>
      </c>
      <c r="Y145" s="7">
        <f t="shared" si="63"/>
        <v>0</v>
      </c>
      <c r="Z145" s="7">
        <f t="shared" si="63"/>
        <v>1362.1300000000006</v>
      </c>
      <c r="AA145" s="7">
        <f>O145+U145-X145+W145</f>
        <v>-1362.1300000000006</v>
      </c>
      <c r="AB145" s="3"/>
      <c r="AC145" s="3"/>
      <c r="AD145" s="19"/>
    </row>
    <row r="146" spans="1:30" s="4" customFormat="1" ht="15.75" x14ac:dyDescent="0.2">
      <c r="A146" s="99"/>
      <c r="B146" s="126"/>
      <c r="C146" s="126"/>
      <c r="D146" s="126"/>
      <c r="E146" s="126"/>
      <c r="F146" s="126"/>
      <c r="G146" s="126"/>
      <c r="H146" s="126"/>
      <c r="I146" s="211"/>
      <c r="J146" s="126"/>
      <c r="K146" s="126"/>
      <c r="L146" s="126"/>
      <c r="M146" s="125"/>
      <c r="N146" s="125"/>
      <c r="O146" s="125"/>
      <c r="P146" s="165"/>
      <c r="Q146" s="32" t="s">
        <v>3</v>
      </c>
      <c r="R146" s="84"/>
      <c r="S146" s="29">
        <f t="shared" ref="S146:X146" si="64">SUM(S142:S145)</f>
        <v>32691.119999999999</v>
      </c>
      <c r="T146" s="29">
        <f t="shared" si="64"/>
        <v>16345.56</v>
      </c>
      <c r="U146" s="29">
        <f t="shared" si="64"/>
        <v>16345.56</v>
      </c>
      <c r="V146" s="29">
        <f t="shared" si="64"/>
        <v>29966.86</v>
      </c>
      <c r="W146" s="29">
        <f t="shared" si="64"/>
        <v>16345.56</v>
      </c>
      <c r="X146" s="29">
        <f t="shared" si="64"/>
        <v>29966.86</v>
      </c>
      <c r="Y146" s="125"/>
      <c r="Z146" s="125"/>
      <c r="AA146" s="125"/>
      <c r="AB146" s="50"/>
      <c r="AC146" s="50"/>
      <c r="AD146" s="51"/>
    </row>
    <row r="147" spans="1:30" s="4" customFormat="1" ht="12.75" customHeight="1" x14ac:dyDescent="0.2">
      <c r="A147" s="99">
        <v>27</v>
      </c>
      <c r="B147" s="126" t="s">
        <v>9</v>
      </c>
      <c r="C147" s="126" t="s">
        <v>55</v>
      </c>
      <c r="D147" s="126" t="s">
        <v>235</v>
      </c>
      <c r="E147" s="126" t="s">
        <v>64</v>
      </c>
      <c r="F147" s="126"/>
      <c r="G147" s="126" t="s">
        <v>158</v>
      </c>
      <c r="H147" s="126" t="s">
        <v>13</v>
      </c>
      <c r="I147" s="211">
        <v>44.2</v>
      </c>
      <c r="J147" s="119">
        <f>2559.11/I147</f>
        <v>57.89841628959276</v>
      </c>
      <c r="K147" s="222">
        <v>44866</v>
      </c>
      <c r="L147" s="222">
        <v>46660</v>
      </c>
      <c r="M147" s="8">
        <f>N147+O147</f>
        <v>0</v>
      </c>
      <c r="N147" s="8">
        <v>1279.56</v>
      </c>
      <c r="O147" s="8">
        <v>-1279.56</v>
      </c>
      <c r="P147" s="165" t="s">
        <v>63</v>
      </c>
      <c r="Q147" s="83" t="s">
        <v>4</v>
      </c>
      <c r="R147" s="30"/>
      <c r="S147" s="27">
        <f>T147+U147</f>
        <v>7677.33</v>
      </c>
      <c r="T147" s="27">
        <v>3838.68</v>
      </c>
      <c r="U147" s="28">
        <v>3838.65</v>
      </c>
      <c r="V147" s="28">
        <f>X147</f>
        <v>7677.33</v>
      </c>
      <c r="W147" s="27">
        <v>3838.68</v>
      </c>
      <c r="X147" s="27">
        <v>7677.33</v>
      </c>
      <c r="Y147" s="8">
        <f t="shared" ref="Y147:Z150" si="65">M147+S147-V147</f>
        <v>0</v>
      </c>
      <c r="Z147" s="8">
        <f t="shared" si="65"/>
        <v>1279.56</v>
      </c>
      <c r="AA147" s="8">
        <f>O147+U147-X147+W147</f>
        <v>-1279.56</v>
      </c>
      <c r="AB147" s="3" t="s">
        <v>110</v>
      </c>
      <c r="AC147" s="3"/>
      <c r="AD147" s="19"/>
    </row>
    <row r="148" spans="1:30" s="4" customFormat="1" ht="15.75" x14ac:dyDescent="0.2">
      <c r="A148" s="99"/>
      <c r="B148" s="126"/>
      <c r="C148" s="126"/>
      <c r="D148" s="126"/>
      <c r="E148" s="126"/>
      <c r="F148" s="126"/>
      <c r="G148" s="126"/>
      <c r="H148" s="126"/>
      <c r="I148" s="211"/>
      <c r="J148" s="119"/>
      <c r="K148" s="126"/>
      <c r="L148" s="126"/>
      <c r="M148" s="8">
        <f>N148+O148</f>
        <v>0</v>
      </c>
      <c r="N148" s="8">
        <v>1279.56</v>
      </c>
      <c r="O148" s="8">
        <v>-1279.56</v>
      </c>
      <c r="P148" s="165"/>
      <c r="Q148" s="83" t="s">
        <v>5</v>
      </c>
      <c r="R148" s="31"/>
      <c r="S148" s="27">
        <f t="shared" ref="S148:S150" si="66">T148+U148</f>
        <v>7677.33</v>
      </c>
      <c r="T148" s="27">
        <v>3838.68</v>
      </c>
      <c r="U148" s="28">
        <v>3838.65</v>
      </c>
      <c r="V148" s="28">
        <f>X148</f>
        <v>7677.33</v>
      </c>
      <c r="W148" s="27">
        <v>3838.68</v>
      </c>
      <c r="X148" s="27">
        <v>7677.33</v>
      </c>
      <c r="Y148" s="8">
        <f t="shared" si="65"/>
        <v>0</v>
      </c>
      <c r="Z148" s="8">
        <f t="shared" si="65"/>
        <v>1279.56</v>
      </c>
      <c r="AA148" s="8">
        <f>O148+U148-X148+W148</f>
        <v>-1279.56</v>
      </c>
      <c r="AB148" s="3"/>
      <c r="AC148" s="3"/>
      <c r="AD148" s="19"/>
    </row>
    <row r="149" spans="1:30" s="4" customFormat="1" ht="15.75" x14ac:dyDescent="0.2">
      <c r="A149" s="99"/>
      <c r="B149" s="126"/>
      <c r="C149" s="126"/>
      <c r="D149" s="126"/>
      <c r="E149" s="126"/>
      <c r="F149" s="126"/>
      <c r="G149" s="126"/>
      <c r="H149" s="126"/>
      <c r="I149" s="211"/>
      <c r="J149" s="119"/>
      <c r="K149" s="126"/>
      <c r="L149" s="126"/>
      <c r="M149" s="8">
        <f>N149+O149</f>
        <v>0</v>
      </c>
      <c r="N149" s="8">
        <v>1279.56</v>
      </c>
      <c r="O149" s="8">
        <v>-1279.56</v>
      </c>
      <c r="P149" s="165"/>
      <c r="Q149" s="83" t="s">
        <v>6</v>
      </c>
      <c r="R149" s="31"/>
      <c r="S149" s="27">
        <f t="shared" si="66"/>
        <v>7677.33</v>
      </c>
      <c r="T149" s="27">
        <v>3838.68</v>
      </c>
      <c r="U149" s="28">
        <v>3838.65</v>
      </c>
      <c r="V149" s="28">
        <f>X149</f>
        <v>5118.22</v>
      </c>
      <c r="W149" s="27">
        <v>3838.68</v>
      </c>
      <c r="X149" s="27">
        <v>5118.22</v>
      </c>
      <c r="Y149" s="8">
        <f t="shared" si="65"/>
        <v>2559.1099999999997</v>
      </c>
      <c r="Z149" s="8">
        <f t="shared" si="65"/>
        <v>1279.56</v>
      </c>
      <c r="AA149" s="8">
        <f>O149+U149-X149+W149</f>
        <v>1279.5499999999997</v>
      </c>
      <c r="AB149" s="3"/>
      <c r="AC149" s="3"/>
      <c r="AD149" s="19"/>
    </row>
    <row r="150" spans="1:30" s="4" customFormat="1" ht="15.75" x14ac:dyDescent="0.2">
      <c r="A150" s="99"/>
      <c r="B150" s="126"/>
      <c r="C150" s="126"/>
      <c r="D150" s="126"/>
      <c r="E150" s="126"/>
      <c r="F150" s="126"/>
      <c r="G150" s="126"/>
      <c r="H150" s="126"/>
      <c r="I150" s="211"/>
      <c r="J150" s="119"/>
      <c r="K150" s="126"/>
      <c r="L150" s="126"/>
      <c r="M150" s="8">
        <f>N150+O150</f>
        <v>0</v>
      </c>
      <c r="N150" s="8">
        <v>1279.56</v>
      </c>
      <c r="O150" s="8">
        <v>-1279.56</v>
      </c>
      <c r="P150" s="165"/>
      <c r="Q150" s="83" t="s">
        <v>7</v>
      </c>
      <c r="R150" s="31"/>
      <c r="S150" s="27">
        <f t="shared" si="66"/>
        <v>7677.33</v>
      </c>
      <c r="T150" s="27">
        <v>3838.68</v>
      </c>
      <c r="U150" s="28">
        <v>3838.65</v>
      </c>
      <c r="V150" s="28">
        <f>X150</f>
        <v>7677.33</v>
      </c>
      <c r="W150" s="27">
        <v>3838.68</v>
      </c>
      <c r="X150" s="27">
        <v>7677.33</v>
      </c>
      <c r="Y150" s="7">
        <f t="shared" si="65"/>
        <v>0</v>
      </c>
      <c r="Z150" s="7">
        <f t="shared" si="65"/>
        <v>1279.56</v>
      </c>
      <c r="AA150" s="7">
        <f>O150+U150-X150+W150</f>
        <v>-1279.56</v>
      </c>
      <c r="AB150" s="3"/>
      <c r="AC150" s="3"/>
      <c r="AD150" s="19"/>
    </row>
    <row r="151" spans="1:30" s="4" customFormat="1" ht="15.75" x14ac:dyDescent="0.2">
      <c r="A151" s="99"/>
      <c r="B151" s="126"/>
      <c r="C151" s="126"/>
      <c r="D151" s="126"/>
      <c r="E151" s="126"/>
      <c r="F151" s="126"/>
      <c r="G151" s="126"/>
      <c r="H151" s="126"/>
      <c r="I151" s="211"/>
      <c r="J151" s="119"/>
      <c r="K151" s="126"/>
      <c r="L151" s="126"/>
      <c r="M151" s="125"/>
      <c r="N151" s="125"/>
      <c r="O151" s="125"/>
      <c r="P151" s="165"/>
      <c r="Q151" s="32" t="s">
        <v>3</v>
      </c>
      <c r="R151" s="84">
        <f>R150</f>
        <v>0</v>
      </c>
      <c r="S151" s="29">
        <f t="shared" ref="S151:X151" si="67">SUM(S147:S150)</f>
        <v>30709.32</v>
      </c>
      <c r="T151" s="29">
        <f t="shared" si="67"/>
        <v>15354.72</v>
      </c>
      <c r="U151" s="29">
        <f t="shared" si="67"/>
        <v>15354.6</v>
      </c>
      <c r="V151" s="29">
        <f t="shared" si="67"/>
        <v>28150.21</v>
      </c>
      <c r="W151" s="29">
        <f t="shared" si="67"/>
        <v>15354.72</v>
      </c>
      <c r="X151" s="29">
        <f t="shared" si="67"/>
        <v>28150.21</v>
      </c>
      <c r="Y151" s="125"/>
      <c r="Z151" s="125"/>
      <c r="AA151" s="125"/>
      <c r="AB151" s="50"/>
      <c r="AC151" s="50"/>
      <c r="AD151" s="51"/>
    </row>
    <row r="152" spans="1:30" s="4" customFormat="1" ht="12.75" customHeight="1" x14ac:dyDescent="0.2">
      <c r="A152" s="99">
        <v>28</v>
      </c>
      <c r="B152" s="100" t="s">
        <v>9</v>
      </c>
      <c r="C152" s="100" t="s">
        <v>226</v>
      </c>
      <c r="D152" s="100" t="s">
        <v>303</v>
      </c>
      <c r="E152" s="100" t="s">
        <v>301</v>
      </c>
      <c r="F152" s="126"/>
      <c r="G152" s="100" t="s">
        <v>227</v>
      </c>
      <c r="H152" s="100" t="s">
        <v>50</v>
      </c>
      <c r="I152" s="107">
        <v>23.5</v>
      </c>
      <c r="J152" s="116">
        <v>11.48</v>
      </c>
      <c r="K152" s="141" t="s">
        <v>513</v>
      </c>
      <c r="L152" s="141" t="s">
        <v>512</v>
      </c>
      <c r="M152" s="8">
        <f>N152+O152</f>
        <v>-4.4499999999999886</v>
      </c>
      <c r="N152" s="8">
        <v>159.47</v>
      </c>
      <c r="O152" s="8">
        <v>-163.92</v>
      </c>
      <c r="P152" s="148" t="s">
        <v>63</v>
      </c>
      <c r="Q152" s="83" t="s">
        <v>4</v>
      </c>
      <c r="R152" s="30"/>
      <c r="S152" s="27">
        <f>T152+U152</f>
        <v>956.82</v>
      </c>
      <c r="T152" s="28">
        <v>478.41</v>
      </c>
      <c r="U152" s="28">
        <v>478.41</v>
      </c>
      <c r="V152" s="28">
        <f>X152</f>
        <v>960</v>
      </c>
      <c r="W152" s="28">
        <v>478.41</v>
      </c>
      <c r="X152" s="28">
        <v>960</v>
      </c>
      <c r="Y152" s="8">
        <f t="shared" ref="Y152:Z155" si="68">M152+S152-V152</f>
        <v>-7.6299999999998818</v>
      </c>
      <c r="Z152" s="8">
        <f t="shared" si="68"/>
        <v>159.46999999999997</v>
      </c>
      <c r="AA152" s="8">
        <f>O152+U152-X152+W152</f>
        <v>-167.09999999999997</v>
      </c>
      <c r="AB152" s="3" t="s">
        <v>110</v>
      </c>
      <c r="AC152" s="3"/>
      <c r="AD152" s="19"/>
    </row>
    <row r="153" spans="1:30" s="4" customFormat="1" ht="15.75" x14ac:dyDescent="0.2">
      <c r="A153" s="99"/>
      <c r="B153" s="101"/>
      <c r="C153" s="101"/>
      <c r="D153" s="101"/>
      <c r="E153" s="101"/>
      <c r="F153" s="126"/>
      <c r="G153" s="101"/>
      <c r="H153" s="101"/>
      <c r="I153" s="108"/>
      <c r="J153" s="117"/>
      <c r="K153" s="194"/>
      <c r="L153" s="194"/>
      <c r="M153" s="8">
        <f>N153+O153</f>
        <v>-4.4499999999999886</v>
      </c>
      <c r="N153" s="8">
        <v>159.47</v>
      </c>
      <c r="O153" s="8">
        <v>-163.92</v>
      </c>
      <c r="P153" s="149"/>
      <c r="Q153" s="83" t="s">
        <v>5</v>
      </c>
      <c r="R153" s="31"/>
      <c r="S153" s="27">
        <f>T153+U153</f>
        <v>956.82</v>
      </c>
      <c r="T153" s="28">
        <v>478.41</v>
      </c>
      <c r="U153" s="28">
        <v>478.41</v>
      </c>
      <c r="V153" s="28">
        <f>X153</f>
        <v>640</v>
      </c>
      <c r="W153" s="28">
        <v>478.41</v>
      </c>
      <c r="X153" s="28">
        <v>640</v>
      </c>
      <c r="Y153" s="8">
        <f t="shared" si="68"/>
        <v>312.37000000000012</v>
      </c>
      <c r="Z153" s="8">
        <f t="shared" si="68"/>
        <v>159.46999999999997</v>
      </c>
      <c r="AA153" s="8">
        <f>O153+U153-X153+W153</f>
        <v>152.90000000000003</v>
      </c>
      <c r="AB153" s="3"/>
      <c r="AC153" s="3"/>
      <c r="AD153" s="19"/>
    </row>
    <row r="154" spans="1:30" s="4" customFormat="1" ht="15.75" x14ac:dyDescent="0.2">
      <c r="A154" s="99"/>
      <c r="B154" s="101"/>
      <c r="C154" s="101"/>
      <c r="D154" s="101"/>
      <c r="E154" s="101"/>
      <c r="F154" s="126"/>
      <c r="G154" s="101"/>
      <c r="H154" s="101"/>
      <c r="I154" s="108"/>
      <c r="J154" s="117"/>
      <c r="K154" s="194"/>
      <c r="L154" s="194"/>
      <c r="M154" s="8">
        <f>N154+O154</f>
        <v>-4.4499999999999886</v>
      </c>
      <c r="N154" s="8">
        <v>159.47</v>
      </c>
      <c r="O154" s="8">
        <v>-163.92</v>
      </c>
      <c r="P154" s="149"/>
      <c r="Q154" s="83" t="s">
        <v>6</v>
      </c>
      <c r="R154" s="31"/>
      <c r="S154" s="27">
        <f>T154+U154</f>
        <v>956.82</v>
      </c>
      <c r="T154" s="28">
        <v>478.41</v>
      </c>
      <c r="U154" s="28">
        <v>478.41</v>
      </c>
      <c r="V154" s="28">
        <f>X154</f>
        <v>630</v>
      </c>
      <c r="W154" s="28">
        <v>478.41</v>
      </c>
      <c r="X154" s="28">
        <v>630</v>
      </c>
      <c r="Y154" s="8">
        <f t="shared" si="68"/>
        <v>322.37000000000012</v>
      </c>
      <c r="Z154" s="8">
        <f t="shared" si="68"/>
        <v>159.46999999999997</v>
      </c>
      <c r="AA154" s="8">
        <f>O154+U154-X154+W154</f>
        <v>162.90000000000003</v>
      </c>
      <c r="AB154" s="3"/>
      <c r="AC154" s="3"/>
      <c r="AD154" s="19"/>
    </row>
    <row r="155" spans="1:30" s="4" customFormat="1" ht="15.75" x14ac:dyDescent="0.2">
      <c r="A155" s="99"/>
      <c r="B155" s="101"/>
      <c r="C155" s="101"/>
      <c r="D155" s="101"/>
      <c r="E155" s="101"/>
      <c r="F155" s="126"/>
      <c r="G155" s="101"/>
      <c r="H155" s="101"/>
      <c r="I155" s="108"/>
      <c r="J155" s="117"/>
      <c r="K155" s="194"/>
      <c r="L155" s="194"/>
      <c r="M155" s="8">
        <f>N155+O155</f>
        <v>-4.4499999999999886</v>
      </c>
      <c r="N155" s="8">
        <v>159.47</v>
      </c>
      <c r="O155" s="8">
        <v>-163.92</v>
      </c>
      <c r="P155" s="149"/>
      <c r="Q155" s="83" t="s">
        <v>7</v>
      </c>
      <c r="R155" s="31"/>
      <c r="S155" s="27">
        <f>T155+U155</f>
        <v>956.82</v>
      </c>
      <c r="T155" s="28">
        <v>478.41</v>
      </c>
      <c r="U155" s="28">
        <v>478.41</v>
      </c>
      <c r="V155" s="28">
        <f>X155</f>
        <v>1277</v>
      </c>
      <c r="W155" s="28">
        <v>478.41</v>
      </c>
      <c r="X155" s="28">
        <v>1277</v>
      </c>
      <c r="Y155" s="7">
        <f t="shared" si="68"/>
        <v>-324.62999999999988</v>
      </c>
      <c r="Z155" s="7">
        <f t="shared" si="68"/>
        <v>159.46999999999997</v>
      </c>
      <c r="AA155" s="7">
        <f>O155+U155-X155+W155</f>
        <v>-484.09999999999997</v>
      </c>
      <c r="AB155" s="3"/>
      <c r="AC155" s="3"/>
      <c r="AD155" s="19"/>
    </row>
    <row r="156" spans="1:30" s="4" customFormat="1" ht="15.75" x14ac:dyDescent="0.2">
      <c r="A156" s="99"/>
      <c r="B156" s="102"/>
      <c r="C156" s="102"/>
      <c r="D156" s="102"/>
      <c r="E156" s="102"/>
      <c r="F156" s="126"/>
      <c r="G156" s="102"/>
      <c r="H156" s="102"/>
      <c r="I156" s="109"/>
      <c r="J156" s="118"/>
      <c r="K156" s="195"/>
      <c r="L156" s="195"/>
      <c r="M156" s="96"/>
      <c r="N156" s="97"/>
      <c r="O156" s="98"/>
      <c r="P156" s="150"/>
      <c r="Q156" s="32" t="s">
        <v>3</v>
      </c>
      <c r="R156" s="84">
        <f>R155</f>
        <v>0</v>
      </c>
      <c r="S156" s="29">
        <f t="shared" ref="S156:X156" si="69">SUM(S152:S155)</f>
        <v>3827.28</v>
      </c>
      <c r="T156" s="29">
        <f t="shared" si="69"/>
        <v>1913.64</v>
      </c>
      <c r="U156" s="29">
        <f t="shared" si="69"/>
        <v>1913.64</v>
      </c>
      <c r="V156" s="29">
        <f t="shared" si="69"/>
        <v>3507</v>
      </c>
      <c r="W156" s="29">
        <f t="shared" si="69"/>
        <v>1913.64</v>
      </c>
      <c r="X156" s="29">
        <f t="shared" si="69"/>
        <v>3507</v>
      </c>
      <c r="Y156" s="96"/>
      <c r="Z156" s="97"/>
      <c r="AA156" s="98"/>
      <c r="AB156" s="50"/>
      <c r="AC156" s="50"/>
      <c r="AD156" s="51"/>
    </row>
    <row r="157" spans="1:30" s="4" customFormat="1" ht="12.75" customHeight="1" x14ac:dyDescent="0.2">
      <c r="A157" s="99">
        <v>29</v>
      </c>
      <c r="B157" s="100" t="s">
        <v>9</v>
      </c>
      <c r="C157" s="100" t="s">
        <v>228</v>
      </c>
      <c r="D157" s="129" t="s">
        <v>300</v>
      </c>
      <c r="E157" s="100" t="s">
        <v>301</v>
      </c>
      <c r="F157" s="126"/>
      <c r="G157" s="100" t="s">
        <v>229</v>
      </c>
      <c r="H157" s="100" t="s">
        <v>230</v>
      </c>
      <c r="I157" s="107">
        <v>20.9</v>
      </c>
      <c r="J157" s="116">
        <v>6.7</v>
      </c>
      <c r="K157" s="141">
        <v>45536</v>
      </c>
      <c r="L157" s="141" t="s">
        <v>437</v>
      </c>
      <c r="M157" s="8">
        <f>N157+O157</f>
        <v>159.97</v>
      </c>
      <c r="N157" s="8">
        <v>80.010000000000005</v>
      </c>
      <c r="O157" s="8">
        <v>79.959999999999994</v>
      </c>
      <c r="P157" s="148" t="s">
        <v>63</v>
      </c>
      <c r="Q157" s="83" t="s">
        <v>4</v>
      </c>
      <c r="R157" s="30"/>
      <c r="S157" s="27">
        <f>T157+U157</f>
        <v>480.03</v>
      </c>
      <c r="T157" s="28">
        <v>240.03</v>
      </c>
      <c r="U157" s="28">
        <v>240</v>
      </c>
      <c r="V157" s="28">
        <f>X157</f>
        <v>480.03</v>
      </c>
      <c r="W157" s="28">
        <v>240.03</v>
      </c>
      <c r="X157" s="28">
        <v>480.03</v>
      </c>
      <c r="Y157" s="8">
        <f t="shared" ref="Y157:Z160" si="70">M157+S157-V157</f>
        <v>159.97000000000003</v>
      </c>
      <c r="Z157" s="8">
        <f t="shared" si="70"/>
        <v>80.010000000000019</v>
      </c>
      <c r="AA157" s="8">
        <f>O157+U157-X157+W157</f>
        <v>79.960000000000008</v>
      </c>
      <c r="AB157" s="3" t="s">
        <v>110</v>
      </c>
      <c r="AC157" s="3"/>
      <c r="AD157" s="19"/>
    </row>
    <row r="158" spans="1:30" s="4" customFormat="1" ht="15.75" x14ac:dyDescent="0.2">
      <c r="A158" s="99"/>
      <c r="B158" s="101"/>
      <c r="C158" s="101"/>
      <c r="D158" s="101"/>
      <c r="E158" s="101"/>
      <c r="F158" s="126"/>
      <c r="G158" s="101"/>
      <c r="H158" s="101"/>
      <c r="I158" s="108"/>
      <c r="J158" s="117"/>
      <c r="K158" s="194"/>
      <c r="L158" s="194"/>
      <c r="M158" s="8">
        <f>N158+O158</f>
        <v>159.97</v>
      </c>
      <c r="N158" s="8">
        <v>80.010000000000005</v>
      </c>
      <c r="O158" s="8">
        <v>79.959999999999994</v>
      </c>
      <c r="P158" s="149"/>
      <c r="Q158" s="83" t="s">
        <v>5</v>
      </c>
      <c r="R158" s="31"/>
      <c r="S158" s="27">
        <f>T158+U158</f>
        <v>480.03</v>
      </c>
      <c r="T158" s="28">
        <v>240.03</v>
      </c>
      <c r="U158" s="28">
        <v>240</v>
      </c>
      <c r="V158" s="28">
        <f>X158</f>
        <v>480.03</v>
      </c>
      <c r="W158" s="28">
        <v>240.03</v>
      </c>
      <c r="X158" s="28">
        <v>480.03</v>
      </c>
      <c r="Y158" s="8">
        <f t="shared" si="70"/>
        <v>159.97000000000003</v>
      </c>
      <c r="Z158" s="8">
        <f t="shared" si="70"/>
        <v>80.010000000000019</v>
      </c>
      <c r="AA158" s="8">
        <f>O158+U158-X158+W158</f>
        <v>79.960000000000008</v>
      </c>
      <c r="AB158" s="3"/>
      <c r="AC158" s="3"/>
      <c r="AD158" s="19"/>
    </row>
    <row r="159" spans="1:30" s="4" customFormat="1" ht="15.75" x14ac:dyDescent="0.2">
      <c r="A159" s="99"/>
      <c r="B159" s="101"/>
      <c r="C159" s="101"/>
      <c r="D159" s="101"/>
      <c r="E159" s="101"/>
      <c r="F159" s="126"/>
      <c r="G159" s="101"/>
      <c r="H159" s="101"/>
      <c r="I159" s="108"/>
      <c r="J159" s="117"/>
      <c r="K159" s="194"/>
      <c r="L159" s="194"/>
      <c r="M159" s="8">
        <f>N159+O159</f>
        <v>159.97</v>
      </c>
      <c r="N159" s="8">
        <v>80.010000000000005</v>
      </c>
      <c r="O159" s="8">
        <v>79.959999999999994</v>
      </c>
      <c r="P159" s="149"/>
      <c r="Q159" s="83" t="s">
        <v>6</v>
      </c>
      <c r="R159" s="31"/>
      <c r="S159" s="27">
        <f>T159+U159</f>
        <v>480.03</v>
      </c>
      <c r="T159" s="28">
        <v>240.03</v>
      </c>
      <c r="U159" s="28">
        <v>240</v>
      </c>
      <c r="V159" s="28">
        <f>X159</f>
        <v>480.03</v>
      </c>
      <c r="W159" s="28">
        <v>240.03</v>
      </c>
      <c r="X159" s="28">
        <v>480.03</v>
      </c>
      <c r="Y159" s="8">
        <f t="shared" si="70"/>
        <v>159.97000000000003</v>
      </c>
      <c r="Z159" s="8">
        <f t="shared" si="70"/>
        <v>80.010000000000019</v>
      </c>
      <c r="AA159" s="8">
        <f>O159+U159-X159+W159</f>
        <v>79.960000000000008</v>
      </c>
      <c r="AB159" s="3"/>
      <c r="AC159" s="3"/>
      <c r="AD159" s="19"/>
    </row>
    <row r="160" spans="1:30" s="4" customFormat="1" ht="15.75" x14ac:dyDescent="0.2">
      <c r="A160" s="99"/>
      <c r="B160" s="101"/>
      <c r="C160" s="101"/>
      <c r="D160" s="101"/>
      <c r="E160" s="101"/>
      <c r="F160" s="126"/>
      <c r="G160" s="101"/>
      <c r="H160" s="101"/>
      <c r="I160" s="108"/>
      <c r="J160" s="117"/>
      <c r="K160" s="194"/>
      <c r="L160" s="194"/>
      <c r="M160" s="8">
        <f>N160+O160</f>
        <v>159.97</v>
      </c>
      <c r="N160" s="8">
        <v>80.010000000000005</v>
      </c>
      <c r="O160" s="8">
        <v>79.959999999999994</v>
      </c>
      <c r="P160" s="149"/>
      <c r="Q160" s="83" t="s">
        <v>7</v>
      </c>
      <c r="R160" s="31"/>
      <c r="S160" s="27">
        <f>T160+U160</f>
        <v>480.03</v>
      </c>
      <c r="T160" s="28">
        <v>240.03</v>
      </c>
      <c r="U160" s="28">
        <v>240</v>
      </c>
      <c r="V160" s="28">
        <f>X160</f>
        <v>480.03</v>
      </c>
      <c r="W160" s="28">
        <v>240.03</v>
      </c>
      <c r="X160" s="28">
        <v>480.03</v>
      </c>
      <c r="Y160" s="7">
        <f t="shared" si="70"/>
        <v>159.97000000000003</v>
      </c>
      <c r="Z160" s="7">
        <f t="shared" si="70"/>
        <v>80.010000000000019</v>
      </c>
      <c r="AA160" s="7">
        <f>O160+U160-X160+W160</f>
        <v>79.960000000000008</v>
      </c>
      <c r="AB160" s="3"/>
      <c r="AC160" s="3"/>
      <c r="AD160" s="19"/>
    </row>
    <row r="161" spans="1:30" s="4" customFormat="1" ht="15.75" x14ac:dyDescent="0.2">
      <c r="A161" s="99"/>
      <c r="B161" s="102"/>
      <c r="C161" s="102"/>
      <c r="D161" s="102"/>
      <c r="E161" s="102"/>
      <c r="F161" s="126"/>
      <c r="G161" s="102"/>
      <c r="H161" s="102"/>
      <c r="I161" s="109"/>
      <c r="J161" s="118"/>
      <c r="K161" s="195"/>
      <c r="L161" s="195"/>
      <c r="M161" s="96"/>
      <c r="N161" s="97"/>
      <c r="O161" s="98"/>
      <c r="P161" s="150"/>
      <c r="Q161" s="32" t="s">
        <v>3</v>
      </c>
      <c r="R161" s="84">
        <f>R160</f>
        <v>0</v>
      </c>
      <c r="S161" s="29">
        <f t="shared" ref="S161:X161" si="71">SUM(S157:S160)</f>
        <v>1920.12</v>
      </c>
      <c r="T161" s="29">
        <f t="shared" si="71"/>
        <v>960.12</v>
      </c>
      <c r="U161" s="29">
        <f t="shared" si="71"/>
        <v>960</v>
      </c>
      <c r="V161" s="29">
        <f t="shared" si="71"/>
        <v>1920.12</v>
      </c>
      <c r="W161" s="29">
        <f t="shared" si="71"/>
        <v>960.12</v>
      </c>
      <c r="X161" s="29">
        <f t="shared" si="71"/>
        <v>1920.12</v>
      </c>
      <c r="Y161" s="96"/>
      <c r="Z161" s="97"/>
      <c r="AA161" s="98"/>
      <c r="AB161" s="50"/>
      <c r="AC161" s="50"/>
      <c r="AD161" s="51"/>
    </row>
    <row r="162" spans="1:30" s="4" customFormat="1" ht="13.15" customHeight="1" x14ac:dyDescent="0.2">
      <c r="A162" s="99">
        <v>30</v>
      </c>
      <c r="B162" s="100" t="s">
        <v>9</v>
      </c>
      <c r="C162" s="100" t="s">
        <v>243</v>
      </c>
      <c r="D162" s="100" t="s">
        <v>291</v>
      </c>
      <c r="E162" s="100" t="s">
        <v>59</v>
      </c>
      <c r="F162" s="126"/>
      <c r="G162" s="100" t="s">
        <v>244</v>
      </c>
      <c r="H162" s="100" t="s">
        <v>18</v>
      </c>
      <c r="I162" s="107">
        <v>255.8</v>
      </c>
      <c r="J162" s="100">
        <v>9.57</v>
      </c>
      <c r="K162" s="141" t="s">
        <v>543</v>
      </c>
      <c r="L162" s="141" t="s">
        <v>544</v>
      </c>
      <c r="M162" s="8">
        <f>N162+O162</f>
        <v>8076.6399999999994</v>
      </c>
      <c r="N162" s="8">
        <v>1346.41</v>
      </c>
      <c r="O162" s="8">
        <v>6730.23</v>
      </c>
      <c r="P162" s="111" t="s">
        <v>63</v>
      </c>
      <c r="Q162" s="83" t="s">
        <v>4</v>
      </c>
      <c r="R162" s="30"/>
      <c r="S162" s="27">
        <f>T162+U162</f>
        <v>8078.43</v>
      </c>
      <c r="T162" s="27">
        <v>4039.23</v>
      </c>
      <c r="U162" s="27">
        <v>4039.2</v>
      </c>
      <c r="V162" s="28">
        <f>X162</f>
        <v>8079</v>
      </c>
      <c r="W162" s="27">
        <v>4039.23</v>
      </c>
      <c r="X162" s="27">
        <v>8079</v>
      </c>
      <c r="Y162" s="8">
        <f t="shared" ref="Y162:Z165" si="72">M162+S162-V162</f>
        <v>8076.07</v>
      </c>
      <c r="Z162" s="8">
        <f t="shared" si="72"/>
        <v>1346.4100000000003</v>
      </c>
      <c r="AA162" s="8">
        <f>O162+U162-X162+W162</f>
        <v>6729.66</v>
      </c>
      <c r="AB162" s="50"/>
      <c r="AC162" s="50"/>
      <c r="AD162" s="51"/>
    </row>
    <row r="163" spans="1:30" s="4" customFormat="1" ht="20.25" customHeight="1" x14ac:dyDescent="0.2">
      <c r="A163" s="99"/>
      <c r="B163" s="101"/>
      <c r="C163" s="101"/>
      <c r="D163" s="101"/>
      <c r="E163" s="101"/>
      <c r="F163" s="126"/>
      <c r="G163" s="101"/>
      <c r="H163" s="101"/>
      <c r="I163" s="108"/>
      <c r="J163" s="101"/>
      <c r="K163" s="194"/>
      <c r="L163" s="194"/>
      <c r="M163" s="8">
        <f t="shared" ref="M163:M165" si="73">N163+O163</f>
        <v>8076.6399999999994</v>
      </c>
      <c r="N163" s="8">
        <v>1346.41</v>
      </c>
      <c r="O163" s="8">
        <v>6730.23</v>
      </c>
      <c r="P163" s="112"/>
      <c r="Q163" s="83" t="s">
        <v>5</v>
      </c>
      <c r="R163" s="31"/>
      <c r="S163" s="27">
        <f t="shared" ref="S163:S165" si="74">T163+U163</f>
        <v>8078.43</v>
      </c>
      <c r="T163" s="27">
        <v>4039.23</v>
      </c>
      <c r="U163" s="27">
        <v>4039.2</v>
      </c>
      <c r="V163" s="28">
        <f>X163</f>
        <v>0</v>
      </c>
      <c r="W163" s="27">
        <v>4039.23</v>
      </c>
      <c r="X163" s="27">
        <v>0</v>
      </c>
      <c r="Y163" s="8">
        <f t="shared" si="72"/>
        <v>16155.07</v>
      </c>
      <c r="Z163" s="8">
        <f t="shared" si="72"/>
        <v>1346.4100000000003</v>
      </c>
      <c r="AA163" s="8">
        <f>O163+U163-X163+W163</f>
        <v>14808.66</v>
      </c>
      <c r="AB163" s="50"/>
      <c r="AC163" s="50"/>
      <c r="AD163" s="51"/>
    </row>
    <row r="164" spans="1:30" s="4" customFormat="1" ht="15.75" customHeight="1" x14ac:dyDescent="0.2">
      <c r="A164" s="99"/>
      <c r="B164" s="101"/>
      <c r="C164" s="101"/>
      <c r="D164" s="101"/>
      <c r="E164" s="101"/>
      <c r="F164" s="126"/>
      <c r="G164" s="101"/>
      <c r="H164" s="101"/>
      <c r="I164" s="108"/>
      <c r="J164" s="101"/>
      <c r="K164" s="194"/>
      <c r="L164" s="194"/>
      <c r="M164" s="8">
        <f t="shared" si="73"/>
        <v>8076.6399999999994</v>
      </c>
      <c r="N164" s="8">
        <v>1346.41</v>
      </c>
      <c r="O164" s="8">
        <v>6730.23</v>
      </c>
      <c r="P164" s="112"/>
      <c r="Q164" s="83" t="s">
        <v>6</v>
      </c>
      <c r="R164" s="31"/>
      <c r="S164" s="27">
        <f t="shared" si="74"/>
        <v>8078.43</v>
      </c>
      <c r="T164" s="27">
        <v>4039.23</v>
      </c>
      <c r="U164" s="27">
        <v>4039.2</v>
      </c>
      <c r="V164" s="28">
        <f>X164</f>
        <v>8079</v>
      </c>
      <c r="W164" s="27">
        <v>4039.23</v>
      </c>
      <c r="X164" s="27">
        <v>8079</v>
      </c>
      <c r="Y164" s="8">
        <f t="shared" si="72"/>
        <v>8076.07</v>
      </c>
      <c r="Z164" s="8">
        <f t="shared" si="72"/>
        <v>1346.4100000000003</v>
      </c>
      <c r="AA164" s="8">
        <f>O164+U164-X164+W164</f>
        <v>6729.66</v>
      </c>
      <c r="AB164" s="50"/>
      <c r="AC164" s="50"/>
      <c r="AD164" s="51"/>
    </row>
    <row r="165" spans="1:30" s="4" customFormat="1" ht="15.75" customHeight="1" x14ac:dyDescent="0.2">
      <c r="A165" s="99"/>
      <c r="B165" s="101"/>
      <c r="C165" s="101"/>
      <c r="D165" s="101"/>
      <c r="E165" s="101"/>
      <c r="F165" s="126"/>
      <c r="G165" s="101"/>
      <c r="H165" s="101"/>
      <c r="I165" s="108"/>
      <c r="J165" s="101"/>
      <c r="K165" s="194"/>
      <c r="L165" s="194"/>
      <c r="M165" s="8">
        <f t="shared" si="73"/>
        <v>8076.6399999999994</v>
      </c>
      <c r="N165" s="8">
        <v>1346.41</v>
      </c>
      <c r="O165" s="8">
        <v>6730.23</v>
      </c>
      <c r="P165" s="112"/>
      <c r="Q165" s="83" t="s">
        <v>7</v>
      </c>
      <c r="R165" s="31"/>
      <c r="S165" s="27">
        <f t="shared" si="74"/>
        <v>8078.43</v>
      </c>
      <c r="T165" s="27">
        <v>4039.23</v>
      </c>
      <c r="U165" s="27">
        <v>4039.2</v>
      </c>
      <c r="V165" s="28">
        <f>X165</f>
        <v>10772</v>
      </c>
      <c r="W165" s="27">
        <v>4039.23</v>
      </c>
      <c r="X165" s="27">
        <v>10772</v>
      </c>
      <c r="Y165" s="7">
        <f t="shared" si="72"/>
        <v>5383.07</v>
      </c>
      <c r="Z165" s="7">
        <f t="shared" si="72"/>
        <v>1346.4100000000003</v>
      </c>
      <c r="AA165" s="7">
        <f>O165+U165-X165+W165</f>
        <v>4036.6600000000003</v>
      </c>
      <c r="AB165" s="50"/>
      <c r="AC165" s="50"/>
      <c r="AD165" s="51"/>
    </row>
    <row r="166" spans="1:30" s="4" customFormat="1" ht="19.5" customHeight="1" x14ac:dyDescent="0.2">
      <c r="A166" s="99"/>
      <c r="B166" s="102"/>
      <c r="C166" s="102"/>
      <c r="D166" s="102"/>
      <c r="E166" s="102"/>
      <c r="F166" s="126"/>
      <c r="G166" s="102"/>
      <c r="H166" s="102"/>
      <c r="I166" s="109"/>
      <c r="J166" s="102"/>
      <c r="K166" s="195"/>
      <c r="L166" s="195"/>
      <c r="M166" s="96"/>
      <c r="N166" s="97"/>
      <c r="O166" s="98"/>
      <c r="P166" s="113"/>
      <c r="Q166" s="32" t="s">
        <v>3</v>
      </c>
      <c r="R166" s="84">
        <f>R165</f>
        <v>0</v>
      </c>
      <c r="S166" s="29">
        <f t="shared" ref="S166:X166" si="75">SUM(S162:S165)</f>
        <v>32313.72</v>
      </c>
      <c r="T166" s="29">
        <f t="shared" si="75"/>
        <v>16156.92</v>
      </c>
      <c r="U166" s="29">
        <f t="shared" si="75"/>
        <v>16156.8</v>
      </c>
      <c r="V166" s="29">
        <f t="shared" si="75"/>
        <v>26930</v>
      </c>
      <c r="W166" s="29">
        <f t="shared" si="75"/>
        <v>16156.92</v>
      </c>
      <c r="X166" s="29">
        <f t="shared" si="75"/>
        <v>26930</v>
      </c>
      <c r="Y166" s="96"/>
      <c r="Z166" s="97"/>
      <c r="AA166" s="98"/>
      <c r="AB166" s="50"/>
      <c r="AC166" s="50"/>
      <c r="AD166" s="51"/>
    </row>
    <row r="167" spans="1:30" s="4" customFormat="1" ht="15.75" customHeight="1" x14ac:dyDescent="0.2">
      <c r="A167" s="99">
        <v>31</v>
      </c>
      <c r="B167" s="100" t="s">
        <v>9</v>
      </c>
      <c r="C167" s="100" t="s">
        <v>245</v>
      </c>
      <c r="D167" s="100" t="s">
        <v>433</v>
      </c>
      <c r="E167" s="100" t="s">
        <v>59</v>
      </c>
      <c r="F167" s="100">
        <v>371.2</v>
      </c>
      <c r="G167" s="100" t="s">
        <v>246</v>
      </c>
      <c r="H167" s="100" t="s">
        <v>30</v>
      </c>
      <c r="I167" s="107">
        <v>25.6</v>
      </c>
      <c r="J167" s="100">
        <v>9.57</v>
      </c>
      <c r="K167" s="141" t="s">
        <v>536</v>
      </c>
      <c r="L167" s="141" t="s">
        <v>537</v>
      </c>
      <c r="M167" s="8">
        <f>N167+O167</f>
        <v>58.690000000000012</v>
      </c>
      <c r="N167" s="8">
        <v>144.77000000000001</v>
      </c>
      <c r="O167" s="8">
        <v>-86.08</v>
      </c>
      <c r="P167" s="111" t="s">
        <v>63</v>
      </c>
      <c r="Q167" s="83" t="s">
        <v>4</v>
      </c>
      <c r="R167" s="30"/>
      <c r="S167" s="27">
        <f>T167+U167</f>
        <v>868.62</v>
      </c>
      <c r="T167" s="27">
        <v>434.31</v>
      </c>
      <c r="U167" s="27">
        <v>434.31</v>
      </c>
      <c r="V167" s="28">
        <f>X167</f>
        <v>870</v>
      </c>
      <c r="W167" s="27">
        <v>434.31</v>
      </c>
      <c r="X167" s="27">
        <v>870</v>
      </c>
      <c r="Y167" s="8">
        <f t="shared" ref="Y167:Z170" si="76">M167+S167-V167</f>
        <v>57.310000000000059</v>
      </c>
      <c r="Z167" s="8">
        <f t="shared" si="76"/>
        <v>144.77000000000004</v>
      </c>
      <c r="AA167" s="8">
        <f>O167+U167-X167+W167</f>
        <v>-87.45999999999998</v>
      </c>
      <c r="AB167" s="50"/>
      <c r="AC167" s="50"/>
      <c r="AD167" s="51"/>
    </row>
    <row r="168" spans="1:30" s="4" customFormat="1" ht="15.75" x14ac:dyDescent="0.2">
      <c r="A168" s="99"/>
      <c r="B168" s="101"/>
      <c r="C168" s="101"/>
      <c r="D168" s="101"/>
      <c r="E168" s="101"/>
      <c r="F168" s="101"/>
      <c r="G168" s="101"/>
      <c r="H168" s="101"/>
      <c r="I168" s="108"/>
      <c r="J168" s="101"/>
      <c r="K168" s="194"/>
      <c r="L168" s="194"/>
      <c r="M168" s="8">
        <f>N168+O168</f>
        <v>58.690000000000012</v>
      </c>
      <c r="N168" s="8">
        <v>144.77000000000001</v>
      </c>
      <c r="O168" s="8">
        <v>-86.08</v>
      </c>
      <c r="P168" s="112"/>
      <c r="Q168" s="83" t="s">
        <v>5</v>
      </c>
      <c r="R168" s="31"/>
      <c r="S168" s="27">
        <f>T168+U168</f>
        <v>868.62</v>
      </c>
      <c r="T168" s="27">
        <v>434.31</v>
      </c>
      <c r="U168" s="27">
        <v>434.31</v>
      </c>
      <c r="V168" s="28">
        <f>X168</f>
        <v>870</v>
      </c>
      <c r="W168" s="27">
        <v>434.31</v>
      </c>
      <c r="X168" s="27">
        <v>870</v>
      </c>
      <c r="Y168" s="8">
        <f t="shared" si="76"/>
        <v>57.310000000000059</v>
      </c>
      <c r="Z168" s="8">
        <f t="shared" si="76"/>
        <v>144.77000000000004</v>
      </c>
      <c r="AA168" s="8">
        <f>O168+U168-X168+W168</f>
        <v>-87.45999999999998</v>
      </c>
      <c r="AB168" s="50"/>
      <c r="AC168" s="50"/>
      <c r="AD168" s="51"/>
    </row>
    <row r="169" spans="1:30" s="4" customFormat="1" ht="15.75" x14ac:dyDescent="0.2">
      <c r="A169" s="99"/>
      <c r="B169" s="101"/>
      <c r="C169" s="101"/>
      <c r="D169" s="101"/>
      <c r="E169" s="101"/>
      <c r="F169" s="101"/>
      <c r="G169" s="101"/>
      <c r="H169" s="101"/>
      <c r="I169" s="108"/>
      <c r="J169" s="101"/>
      <c r="K169" s="194"/>
      <c r="L169" s="194"/>
      <c r="M169" s="8">
        <f>N169+O169</f>
        <v>58.690000000000012</v>
      </c>
      <c r="N169" s="8">
        <v>144.77000000000001</v>
      </c>
      <c r="O169" s="8">
        <v>-86.08</v>
      </c>
      <c r="P169" s="112"/>
      <c r="Q169" s="83" t="s">
        <v>6</v>
      </c>
      <c r="R169" s="31"/>
      <c r="S169" s="27">
        <f>T169+U169</f>
        <v>868.62</v>
      </c>
      <c r="T169" s="27">
        <v>434.31</v>
      </c>
      <c r="U169" s="27">
        <v>434.31</v>
      </c>
      <c r="V169" s="28">
        <f>X169</f>
        <v>870</v>
      </c>
      <c r="W169" s="27">
        <v>434.31</v>
      </c>
      <c r="X169" s="27">
        <v>870</v>
      </c>
      <c r="Y169" s="8">
        <f t="shared" si="76"/>
        <v>57.310000000000059</v>
      </c>
      <c r="Z169" s="8">
        <f t="shared" si="76"/>
        <v>144.77000000000004</v>
      </c>
      <c r="AA169" s="8">
        <f>O169+U169-X169+W169</f>
        <v>-87.45999999999998</v>
      </c>
      <c r="AB169" s="50"/>
      <c r="AC169" s="50"/>
      <c r="AD169" s="51"/>
    </row>
    <row r="170" spans="1:30" s="4" customFormat="1" ht="15.75" x14ac:dyDescent="0.2">
      <c r="A170" s="99"/>
      <c r="B170" s="101"/>
      <c r="C170" s="101"/>
      <c r="D170" s="101"/>
      <c r="E170" s="101"/>
      <c r="F170" s="101"/>
      <c r="G170" s="101"/>
      <c r="H170" s="101"/>
      <c r="I170" s="108"/>
      <c r="J170" s="101"/>
      <c r="K170" s="194"/>
      <c r="L170" s="194"/>
      <c r="M170" s="8">
        <f>N170+O170</f>
        <v>58.690000000000012</v>
      </c>
      <c r="N170" s="8">
        <v>144.77000000000001</v>
      </c>
      <c r="O170" s="8">
        <v>-86.08</v>
      </c>
      <c r="P170" s="112"/>
      <c r="Q170" s="83" t="s">
        <v>7</v>
      </c>
      <c r="R170" s="31"/>
      <c r="S170" s="27">
        <f>T170+U170</f>
        <v>868.62</v>
      </c>
      <c r="T170" s="27">
        <v>434.31</v>
      </c>
      <c r="U170" s="27">
        <v>434.31</v>
      </c>
      <c r="V170" s="28">
        <f>X170</f>
        <v>870</v>
      </c>
      <c r="W170" s="27">
        <v>434.31</v>
      </c>
      <c r="X170" s="27">
        <v>870</v>
      </c>
      <c r="Y170" s="7">
        <f t="shared" si="76"/>
        <v>57.310000000000059</v>
      </c>
      <c r="Z170" s="7">
        <f t="shared" si="76"/>
        <v>144.77000000000004</v>
      </c>
      <c r="AA170" s="7">
        <f>O170+U170-X170+W170</f>
        <v>-87.45999999999998</v>
      </c>
      <c r="AB170" s="50"/>
      <c r="AC170" s="50"/>
      <c r="AD170" s="51"/>
    </row>
    <row r="171" spans="1:30" s="4" customFormat="1" ht="15.75" x14ac:dyDescent="0.2">
      <c r="A171" s="99"/>
      <c r="B171" s="102"/>
      <c r="C171" s="102"/>
      <c r="D171" s="102"/>
      <c r="E171" s="102"/>
      <c r="F171" s="102"/>
      <c r="G171" s="102"/>
      <c r="H171" s="102"/>
      <c r="I171" s="109"/>
      <c r="J171" s="102"/>
      <c r="K171" s="195"/>
      <c r="L171" s="195"/>
      <c r="M171" s="96"/>
      <c r="N171" s="97"/>
      <c r="O171" s="98"/>
      <c r="P171" s="113"/>
      <c r="Q171" s="32" t="s">
        <v>3</v>
      </c>
      <c r="R171" s="84">
        <f>R170</f>
        <v>0</v>
      </c>
      <c r="S171" s="29">
        <f t="shared" ref="S171:X171" si="77">SUM(S167:S170)</f>
        <v>3474.48</v>
      </c>
      <c r="T171" s="29">
        <f t="shared" si="77"/>
        <v>1737.24</v>
      </c>
      <c r="U171" s="29">
        <f t="shared" si="77"/>
        <v>1737.24</v>
      </c>
      <c r="V171" s="29">
        <f t="shared" si="77"/>
        <v>3480</v>
      </c>
      <c r="W171" s="29">
        <f t="shared" si="77"/>
        <v>1737.24</v>
      </c>
      <c r="X171" s="29">
        <f t="shared" si="77"/>
        <v>3480</v>
      </c>
      <c r="Y171" s="96"/>
      <c r="Z171" s="97"/>
      <c r="AA171" s="98"/>
      <c r="AB171" s="50"/>
      <c r="AC171" s="50"/>
      <c r="AD171" s="51"/>
    </row>
    <row r="172" spans="1:30" s="4" customFormat="1" ht="12.75" customHeight="1" x14ac:dyDescent="0.2">
      <c r="A172" s="99">
        <v>32</v>
      </c>
      <c r="B172" s="100" t="s">
        <v>9</v>
      </c>
      <c r="C172" s="100" t="s">
        <v>361</v>
      </c>
      <c r="D172" s="100" t="s">
        <v>362</v>
      </c>
      <c r="E172" s="100" t="s">
        <v>59</v>
      </c>
      <c r="F172" s="100"/>
      <c r="G172" s="100" t="s">
        <v>441</v>
      </c>
      <c r="H172" s="100" t="s">
        <v>267</v>
      </c>
      <c r="I172" s="107">
        <v>32.200000000000003</v>
      </c>
      <c r="J172" s="100">
        <v>4.82</v>
      </c>
      <c r="K172" s="141">
        <v>45354</v>
      </c>
      <c r="L172" s="141">
        <v>45690</v>
      </c>
      <c r="M172" s="8">
        <f>N172+O172</f>
        <v>155.26</v>
      </c>
      <c r="N172" s="8">
        <v>77.64</v>
      </c>
      <c r="O172" s="8">
        <v>77.62</v>
      </c>
      <c r="P172" s="111" t="s">
        <v>63</v>
      </c>
      <c r="Q172" s="83" t="s">
        <v>4</v>
      </c>
      <c r="R172" s="30"/>
      <c r="S172" s="27">
        <f>T172+U172</f>
        <v>310.52</v>
      </c>
      <c r="T172" s="27">
        <v>155.26</v>
      </c>
      <c r="U172" s="27">
        <v>155.26</v>
      </c>
      <c r="V172" s="28">
        <f>X172</f>
        <v>465.78</v>
      </c>
      <c r="W172" s="27">
        <v>232.9</v>
      </c>
      <c r="X172" s="27">
        <v>465.78</v>
      </c>
      <c r="Y172" s="8">
        <f t="shared" ref="Y172:Y175" si="78">M172+S172-V172</f>
        <v>0</v>
      </c>
      <c r="Z172" s="8">
        <f t="shared" ref="Z172:Z175" si="79">N172+T172-W172</f>
        <v>0</v>
      </c>
      <c r="AA172" s="8">
        <f>O172+U172-X172+W172</f>
        <v>0</v>
      </c>
      <c r="AB172" s="50"/>
      <c r="AC172" s="50"/>
      <c r="AD172" s="51"/>
    </row>
    <row r="173" spans="1:30" s="4" customFormat="1" ht="15.75" x14ac:dyDescent="0.2">
      <c r="A173" s="99"/>
      <c r="B173" s="101"/>
      <c r="C173" s="101"/>
      <c r="D173" s="101"/>
      <c r="E173" s="101"/>
      <c r="F173" s="101"/>
      <c r="G173" s="101"/>
      <c r="H173" s="101"/>
      <c r="I173" s="108"/>
      <c r="J173" s="101"/>
      <c r="K173" s="101"/>
      <c r="L173" s="101"/>
      <c r="M173" s="8">
        <f>N173+O173</f>
        <v>0</v>
      </c>
      <c r="N173" s="8">
        <v>0</v>
      </c>
      <c r="O173" s="8">
        <v>0</v>
      </c>
      <c r="P173" s="112"/>
      <c r="Q173" s="83" t="s">
        <v>5</v>
      </c>
      <c r="R173" s="31"/>
      <c r="S173" s="27">
        <f>T173+U173</f>
        <v>155.26</v>
      </c>
      <c r="T173" s="27">
        <v>77.63</v>
      </c>
      <c r="U173" s="27">
        <v>77.63</v>
      </c>
      <c r="V173" s="28">
        <f>X173</f>
        <v>155.26</v>
      </c>
      <c r="W173" s="27">
        <v>77.63</v>
      </c>
      <c r="X173" s="27">
        <v>155.26</v>
      </c>
      <c r="Y173" s="8">
        <f t="shared" si="78"/>
        <v>0</v>
      </c>
      <c r="Z173" s="8">
        <f t="shared" si="79"/>
        <v>0</v>
      </c>
      <c r="AA173" s="8">
        <f>O173+U173-X173+W173</f>
        <v>0</v>
      </c>
      <c r="AB173" s="50"/>
      <c r="AC173" s="50"/>
      <c r="AD173" s="51"/>
    </row>
    <row r="174" spans="1:30" s="4" customFormat="1" ht="15.75" x14ac:dyDescent="0.2">
      <c r="A174" s="99"/>
      <c r="B174" s="101"/>
      <c r="C174" s="101"/>
      <c r="D174" s="101"/>
      <c r="E174" s="101"/>
      <c r="F174" s="101"/>
      <c r="G174" s="101"/>
      <c r="H174" s="101"/>
      <c r="I174" s="108"/>
      <c r="J174" s="101"/>
      <c r="K174" s="101"/>
      <c r="L174" s="101"/>
      <c r="M174" s="8">
        <f>N174+O174</f>
        <v>0</v>
      </c>
      <c r="N174" s="8">
        <v>0</v>
      </c>
      <c r="O174" s="8">
        <v>0</v>
      </c>
      <c r="P174" s="112"/>
      <c r="Q174" s="83" t="s">
        <v>6</v>
      </c>
      <c r="R174" s="31"/>
      <c r="S174" s="27">
        <f>T174+U174</f>
        <v>0</v>
      </c>
      <c r="T174" s="27">
        <v>0</v>
      </c>
      <c r="U174" s="27">
        <v>0</v>
      </c>
      <c r="V174" s="28">
        <f>X174</f>
        <v>0</v>
      </c>
      <c r="W174" s="27">
        <v>0</v>
      </c>
      <c r="X174" s="27">
        <v>0</v>
      </c>
      <c r="Y174" s="8">
        <f t="shared" si="78"/>
        <v>0</v>
      </c>
      <c r="Z174" s="8">
        <f t="shared" si="79"/>
        <v>0</v>
      </c>
      <c r="AA174" s="8">
        <f>O174+U174-X174+W174</f>
        <v>0</v>
      </c>
      <c r="AB174" s="50"/>
      <c r="AC174" s="50"/>
      <c r="AD174" s="51"/>
    </row>
    <row r="175" spans="1:30" s="4" customFormat="1" ht="15.75" x14ac:dyDescent="0.2">
      <c r="A175" s="99"/>
      <c r="B175" s="101"/>
      <c r="C175" s="101"/>
      <c r="D175" s="101"/>
      <c r="E175" s="101"/>
      <c r="F175" s="101"/>
      <c r="G175" s="101"/>
      <c r="H175" s="101"/>
      <c r="I175" s="108"/>
      <c r="J175" s="101"/>
      <c r="K175" s="101"/>
      <c r="L175" s="101"/>
      <c r="M175" s="8">
        <f>N175+O175</f>
        <v>0</v>
      </c>
      <c r="N175" s="8">
        <v>0</v>
      </c>
      <c r="O175" s="8">
        <v>0</v>
      </c>
      <c r="P175" s="112"/>
      <c r="Q175" s="83" t="s">
        <v>7</v>
      </c>
      <c r="R175" s="31"/>
      <c r="S175" s="27">
        <f>T175+U175</f>
        <v>0</v>
      </c>
      <c r="T175" s="27">
        <v>0</v>
      </c>
      <c r="U175" s="27">
        <v>0</v>
      </c>
      <c r="V175" s="28">
        <f>X175</f>
        <v>0</v>
      </c>
      <c r="W175" s="27">
        <v>0</v>
      </c>
      <c r="X175" s="27">
        <v>0</v>
      </c>
      <c r="Y175" s="7">
        <f t="shared" si="78"/>
        <v>0</v>
      </c>
      <c r="Z175" s="7">
        <f t="shared" si="79"/>
        <v>0</v>
      </c>
      <c r="AA175" s="7">
        <f>O175+U175-X175+W175</f>
        <v>0</v>
      </c>
      <c r="AB175" s="50"/>
      <c r="AC175" s="50"/>
      <c r="AD175" s="51"/>
    </row>
    <row r="176" spans="1:30" s="4" customFormat="1" ht="15.75" x14ac:dyDescent="0.2">
      <c r="A176" s="99"/>
      <c r="B176" s="102"/>
      <c r="C176" s="102"/>
      <c r="D176" s="102"/>
      <c r="E176" s="102"/>
      <c r="F176" s="102"/>
      <c r="G176" s="102"/>
      <c r="H176" s="102"/>
      <c r="I176" s="109"/>
      <c r="J176" s="102"/>
      <c r="K176" s="102"/>
      <c r="L176" s="102"/>
      <c r="M176" s="96"/>
      <c r="N176" s="97"/>
      <c r="O176" s="98"/>
      <c r="P176" s="113"/>
      <c r="Q176" s="32" t="s">
        <v>3</v>
      </c>
      <c r="R176" s="84">
        <f>R175</f>
        <v>0</v>
      </c>
      <c r="S176" s="29">
        <f t="shared" ref="S176:X176" si="80">SUM(S172:S175)</f>
        <v>465.78</v>
      </c>
      <c r="T176" s="29">
        <f t="shared" si="80"/>
        <v>232.89</v>
      </c>
      <c r="U176" s="29">
        <f t="shared" si="80"/>
        <v>232.89</v>
      </c>
      <c r="V176" s="29">
        <f t="shared" si="80"/>
        <v>621.04</v>
      </c>
      <c r="W176" s="29">
        <f t="shared" si="80"/>
        <v>310.52999999999997</v>
      </c>
      <c r="X176" s="29">
        <f t="shared" si="80"/>
        <v>621.04</v>
      </c>
      <c r="Y176" s="96"/>
      <c r="Z176" s="97"/>
      <c r="AA176" s="98"/>
      <c r="AB176" s="50"/>
      <c r="AC176" s="50"/>
      <c r="AD176" s="51"/>
    </row>
    <row r="177" spans="1:30" s="4" customFormat="1" ht="12.75" customHeight="1" x14ac:dyDescent="0.2">
      <c r="A177" s="99">
        <v>33</v>
      </c>
      <c r="B177" s="100" t="s">
        <v>9</v>
      </c>
      <c r="C177" s="100" t="s">
        <v>363</v>
      </c>
      <c r="D177" s="100" t="s">
        <v>364</v>
      </c>
      <c r="E177" s="100" t="s">
        <v>59</v>
      </c>
      <c r="F177" s="100"/>
      <c r="G177" s="100" t="s">
        <v>365</v>
      </c>
      <c r="H177" s="100" t="s">
        <v>50</v>
      </c>
      <c r="I177" s="107">
        <v>15.9</v>
      </c>
      <c r="J177" s="100">
        <v>15.66</v>
      </c>
      <c r="K177" s="141">
        <v>45413</v>
      </c>
      <c r="L177" s="141">
        <v>45747</v>
      </c>
      <c r="M177" s="8">
        <f>N177+O177</f>
        <v>746.97</v>
      </c>
      <c r="N177" s="8">
        <v>124.5</v>
      </c>
      <c r="O177" s="8">
        <v>622.47</v>
      </c>
      <c r="P177" s="111" t="s">
        <v>63</v>
      </c>
      <c r="Q177" s="83" t="s">
        <v>4</v>
      </c>
      <c r="R177" s="30"/>
      <c r="S177" s="27">
        <f>T177+U177</f>
        <v>746.97</v>
      </c>
      <c r="T177" s="27">
        <v>373.5</v>
      </c>
      <c r="U177" s="27">
        <v>373.47</v>
      </c>
      <c r="V177" s="28">
        <f>X177</f>
        <v>0</v>
      </c>
      <c r="W177" s="27">
        <v>373.5</v>
      </c>
      <c r="X177" s="27">
        <v>0</v>
      </c>
      <c r="Y177" s="8">
        <f t="shared" ref="Y177:Y180" si="81">M177+S177-V177</f>
        <v>1493.94</v>
      </c>
      <c r="Z177" s="8">
        <f t="shared" ref="Z177:Z180" si="82">N177+T177-W177</f>
        <v>124.5</v>
      </c>
      <c r="AA177" s="8">
        <f>O177+U177-X177+W177</f>
        <v>1369.44</v>
      </c>
      <c r="AB177" s="50"/>
      <c r="AC177" s="50"/>
      <c r="AD177" s="51"/>
    </row>
    <row r="178" spans="1:30" s="4" customFormat="1" ht="15.75" x14ac:dyDescent="0.2">
      <c r="A178" s="99"/>
      <c r="B178" s="101"/>
      <c r="C178" s="101"/>
      <c r="D178" s="101"/>
      <c r="E178" s="101"/>
      <c r="F178" s="101"/>
      <c r="G178" s="101"/>
      <c r="H178" s="101"/>
      <c r="I178" s="108"/>
      <c r="J178" s="101"/>
      <c r="K178" s="101"/>
      <c r="L178" s="101"/>
      <c r="M178" s="8">
        <f>N178+O178</f>
        <v>746.97</v>
      </c>
      <c r="N178" s="8">
        <v>124.5</v>
      </c>
      <c r="O178" s="8">
        <v>622.47</v>
      </c>
      <c r="P178" s="112"/>
      <c r="Q178" s="83" t="s">
        <v>5</v>
      </c>
      <c r="R178" s="31"/>
      <c r="S178" s="27">
        <f>T178+U178</f>
        <v>0</v>
      </c>
      <c r="T178" s="27">
        <v>0</v>
      </c>
      <c r="U178" s="27">
        <v>0</v>
      </c>
      <c r="V178" s="28">
        <f>X178</f>
        <v>0</v>
      </c>
      <c r="W178" s="27">
        <v>124.5</v>
      </c>
      <c r="X178" s="27">
        <v>0</v>
      </c>
      <c r="Y178" s="8">
        <f t="shared" si="81"/>
        <v>746.97</v>
      </c>
      <c r="Z178" s="8">
        <f t="shared" si="82"/>
        <v>0</v>
      </c>
      <c r="AA178" s="8">
        <f>O178+U178-X178+W178</f>
        <v>746.97</v>
      </c>
      <c r="AB178" s="50"/>
      <c r="AC178" s="50"/>
      <c r="AD178" s="51"/>
    </row>
    <row r="179" spans="1:30" s="4" customFormat="1" ht="15.75" x14ac:dyDescent="0.2">
      <c r="A179" s="99"/>
      <c r="B179" s="101"/>
      <c r="C179" s="101"/>
      <c r="D179" s="101"/>
      <c r="E179" s="101"/>
      <c r="F179" s="101"/>
      <c r="G179" s="101"/>
      <c r="H179" s="101"/>
      <c r="I179" s="108"/>
      <c r="J179" s="101"/>
      <c r="K179" s="101"/>
      <c r="L179" s="101"/>
      <c r="M179" s="8">
        <f>N179+O179</f>
        <v>746.97</v>
      </c>
      <c r="N179" s="8">
        <v>124.5</v>
      </c>
      <c r="O179" s="8">
        <v>622.47</v>
      </c>
      <c r="P179" s="112"/>
      <c r="Q179" s="83" t="s">
        <v>6</v>
      </c>
      <c r="R179" s="31"/>
      <c r="S179" s="27">
        <f>T179+U179</f>
        <v>0</v>
      </c>
      <c r="T179" s="27">
        <v>0</v>
      </c>
      <c r="U179" s="27">
        <v>0</v>
      </c>
      <c r="V179" s="28">
        <f>X179</f>
        <v>0</v>
      </c>
      <c r="W179" s="27">
        <v>0</v>
      </c>
      <c r="X179" s="27">
        <v>0</v>
      </c>
      <c r="Y179" s="8">
        <f t="shared" si="81"/>
        <v>746.97</v>
      </c>
      <c r="Z179" s="8">
        <f t="shared" si="82"/>
        <v>124.5</v>
      </c>
      <c r="AA179" s="8">
        <f>O179+U179-X179+W179</f>
        <v>622.47</v>
      </c>
      <c r="AB179" s="50"/>
      <c r="AC179" s="50"/>
      <c r="AD179" s="51"/>
    </row>
    <row r="180" spans="1:30" s="4" customFormat="1" ht="15.75" x14ac:dyDescent="0.2">
      <c r="A180" s="99"/>
      <c r="B180" s="101"/>
      <c r="C180" s="101"/>
      <c r="D180" s="101"/>
      <c r="E180" s="101"/>
      <c r="F180" s="101"/>
      <c r="G180" s="101"/>
      <c r="H180" s="101"/>
      <c r="I180" s="108"/>
      <c r="J180" s="101"/>
      <c r="K180" s="101"/>
      <c r="L180" s="101"/>
      <c r="M180" s="8">
        <f>N180+O180</f>
        <v>0</v>
      </c>
      <c r="N180" s="8">
        <v>0</v>
      </c>
      <c r="O180" s="8">
        <v>0</v>
      </c>
      <c r="P180" s="112"/>
      <c r="Q180" s="83" t="s">
        <v>7</v>
      </c>
      <c r="R180" s="31"/>
      <c r="S180" s="27">
        <f>T180+U180</f>
        <v>0</v>
      </c>
      <c r="T180" s="27">
        <v>0</v>
      </c>
      <c r="U180" s="27">
        <v>0</v>
      </c>
      <c r="V180" s="28">
        <f>X180</f>
        <v>1493.94</v>
      </c>
      <c r="W180" s="27">
        <v>0</v>
      </c>
      <c r="X180" s="27">
        <v>1493.94</v>
      </c>
      <c r="Y180" s="7">
        <f t="shared" si="81"/>
        <v>-1493.94</v>
      </c>
      <c r="Z180" s="7">
        <f t="shared" si="82"/>
        <v>0</v>
      </c>
      <c r="AA180" s="7">
        <f>O180+U180-X180+W180</f>
        <v>-1493.94</v>
      </c>
      <c r="AB180" s="50"/>
      <c r="AC180" s="50"/>
      <c r="AD180" s="51" t="s">
        <v>545</v>
      </c>
    </row>
    <row r="181" spans="1:30" s="4" customFormat="1" ht="15.75" x14ac:dyDescent="0.2">
      <c r="A181" s="99"/>
      <c r="B181" s="102"/>
      <c r="C181" s="102"/>
      <c r="D181" s="102"/>
      <c r="E181" s="102"/>
      <c r="F181" s="102"/>
      <c r="G181" s="102"/>
      <c r="H181" s="102"/>
      <c r="I181" s="109"/>
      <c r="J181" s="102"/>
      <c r="K181" s="102"/>
      <c r="L181" s="102"/>
      <c r="M181" s="96"/>
      <c r="N181" s="97"/>
      <c r="O181" s="98"/>
      <c r="P181" s="113"/>
      <c r="Q181" s="32" t="s">
        <v>3</v>
      </c>
      <c r="R181" s="84">
        <f>R180</f>
        <v>0</v>
      </c>
      <c r="S181" s="29">
        <f t="shared" ref="S181:X181" si="83">SUM(S177:S180)</f>
        <v>746.97</v>
      </c>
      <c r="T181" s="29">
        <f t="shared" si="83"/>
        <v>373.5</v>
      </c>
      <c r="U181" s="29">
        <f t="shared" si="83"/>
        <v>373.47</v>
      </c>
      <c r="V181" s="29">
        <f t="shared" si="83"/>
        <v>1493.94</v>
      </c>
      <c r="W181" s="29">
        <f t="shared" si="83"/>
        <v>498</v>
      </c>
      <c r="X181" s="29">
        <f t="shared" si="83"/>
        <v>1493.94</v>
      </c>
      <c r="Y181" s="96"/>
      <c r="Z181" s="97"/>
      <c r="AA181" s="98"/>
      <c r="AB181" s="50"/>
      <c r="AC181" s="50"/>
      <c r="AD181" s="51"/>
    </row>
    <row r="182" spans="1:30" s="4" customFormat="1" ht="12.75" customHeight="1" x14ac:dyDescent="0.2">
      <c r="A182" s="99">
        <v>34</v>
      </c>
      <c r="B182" s="100" t="s">
        <v>9</v>
      </c>
      <c r="C182" s="100" t="s">
        <v>366</v>
      </c>
      <c r="D182" s="100" t="s">
        <v>367</v>
      </c>
      <c r="E182" s="100" t="s">
        <v>59</v>
      </c>
      <c r="F182" s="100"/>
      <c r="G182" s="100" t="s">
        <v>368</v>
      </c>
      <c r="H182" s="100" t="s">
        <v>50</v>
      </c>
      <c r="I182" s="107">
        <v>32.6</v>
      </c>
      <c r="J182" s="100">
        <v>13.57</v>
      </c>
      <c r="K182" s="141">
        <v>45458</v>
      </c>
      <c r="L182" s="141">
        <v>45791</v>
      </c>
      <c r="M182" s="8">
        <f>N182+O182</f>
        <v>442.45</v>
      </c>
      <c r="N182" s="8">
        <v>221.22</v>
      </c>
      <c r="O182" s="8">
        <v>221.23</v>
      </c>
      <c r="P182" s="111" t="s">
        <v>63</v>
      </c>
      <c r="Q182" s="83" t="s">
        <v>4</v>
      </c>
      <c r="R182" s="30"/>
      <c r="S182" s="27">
        <f>T182+U182</f>
        <v>1327.35</v>
      </c>
      <c r="T182" s="27">
        <v>663.69</v>
      </c>
      <c r="U182" s="27">
        <v>663.66</v>
      </c>
      <c r="V182" s="28">
        <f>X182</f>
        <v>1327.35</v>
      </c>
      <c r="W182" s="27">
        <v>663.69</v>
      </c>
      <c r="X182" s="27">
        <v>1327.35</v>
      </c>
      <c r="Y182" s="8">
        <f t="shared" ref="Y182:Y185" si="84">M182+S182-V182</f>
        <v>442.45000000000005</v>
      </c>
      <c r="Z182" s="8">
        <f t="shared" ref="Z182:Z185" si="85">N182+T182-W182</f>
        <v>221.22000000000003</v>
      </c>
      <c r="AA182" s="8">
        <f>O182+U182-X182+W182</f>
        <v>221.23000000000013</v>
      </c>
      <c r="AB182" s="50"/>
      <c r="AC182" s="50"/>
      <c r="AD182" s="51"/>
    </row>
    <row r="183" spans="1:30" s="4" customFormat="1" ht="15.75" customHeight="1" x14ac:dyDescent="0.2">
      <c r="A183" s="99"/>
      <c r="B183" s="101"/>
      <c r="C183" s="101"/>
      <c r="D183" s="101"/>
      <c r="E183" s="101"/>
      <c r="F183" s="101"/>
      <c r="G183" s="101"/>
      <c r="H183" s="101"/>
      <c r="I183" s="108"/>
      <c r="J183" s="101"/>
      <c r="K183" s="101"/>
      <c r="L183" s="101"/>
      <c r="M183" s="8">
        <f>N183+O183</f>
        <v>0</v>
      </c>
      <c r="N183" s="8">
        <v>0</v>
      </c>
      <c r="O183" s="8">
        <v>0</v>
      </c>
      <c r="P183" s="112"/>
      <c r="Q183" s="83" t="s">
        <v>5</v>
      </c>
      <c r="R183" s="31"/>
      <c r="S183" s="27">
        <f>T183+U183</f>
        <v>642.27</v>
      </c>
      <c r="T183" s="27">
        <v>321.14</v>
      </c>
      <c r="U183" s="27">
        <v>321.13</v>
      </c>
      <c r="V183" s="28">
        <f>X183</f>
        <v>1084.72</v>
      </c>
      <c r="W183" s="27">
        <v>542.37</v>
      </c>
      <c r="X183" s="27">
        <v>1084.72</v>
      </c>
      <c r="Y183" s="8">
        <f t="shared" si="84"/>
        <v>-442.45000000000005</v>
      </c>
      <c r="Z183" s="8">
        <f t="shared" si="85"/>
        <v>-221.23000000000002</v>
      </c>
      <c r="AA183" s="8">
        <f>O183+U183-X183+W183</f>
        <v>-221.22000000000003</v>
      </c>
      <c r="AB183" s="50"/>
      <c r="AC183" s="50"/>
      <c r="AD183" s="51"/>
    </row>
    <row r="184" spans="1:30" s="4" customFormat="1" ht="15.75" customHeight="1" x14ac:dyDescent="0.2">
      <c r="A184" s="99"/>
      <c r="B184" s="101"/>
      <c r="C184" s="101"/>
      <c r="D184" s="101"/>
      <c r="E184" s="101"/>
      <c r="F184" s="101"/>
      <c r="G184" s="101"/>
      <c r="H184" s="101"/>
      <c r="I184" s="108"/>
      <c r="J184" s="101"/>
      <c r="K184" s="101"/>
      <c r="L184" s="101"/>
      <c r="M184" s="8">
        <f>N184+O184</f>
        <v>0</v>
      </c>
      <c r="N184" s="8">
        <v>0</v>
      </c>
      <c r="O184" s="8">
        <v>0</v>
      </c>
      <c r="P184" s="112"/>
      <c r="Q184" s="83" t="s">
        <v>6</v>
      </c>
      <c r="R184" s="31"/>
      <c r="S184" s="27">
        <f>T184+U184</f>
        <v>0</v>
      </c>
      <c r="T184" s="27">
        <v>0</v>
      </c>
      <c r="U184" s="27">
        <v>0</v>
      </c>
      <c r="V184" s="28">
        <f>X184</f>
        <v>0</v>
      </c>
      <c r="W184" s="27">
        <v>0</v>
      </c>
      <c r="X184" s="27">
        <v>0</v>
      </c>
      <c r="Y184" s="8">
        <f t="shared" si="84"/>
        <v>0</v>
      </c>
      <c r="Z184" s="8">
        <f t="shared" si="85"/>
        <v>0</v>
      </c>
      <c r="AA184" s="8">
        <f>O184+U184-X184+W184</f>
        <v>0</v>
      </c>
      <c r="AB184" s="50"/>
      <c r="AC184" s="50"/>
      <c r="AD184" s="51"/>
    </row>
    <row r="185" spans="1:30" s="4" customFormat="1" ht="15.75" customHeight="1" x14ac:dyDescent="0.2">
      <c r="A185" s="99"/>
      <c r="B185" s="101"/>
      <c r="C185" s="101"/>
      <c r="D185" s="101"/>
      <c r="E185" s="101"/>
      <c r="F185" s="101"/>
      <c r="G185" s="101"/>
      <c r="H185" s="101"/>
      <c r="I185" s="108"/>
      <c r="J185" s="101"/>
      <c r="K185" s="101"/>
      <c r="L185" s="101"/>
      <c r="M185" s="8">
        <f>N185+O185</f>
        <v>0</v>
      </c>
      <c r="N185" s="8">
        <v>0</v>
      </c>
      <c r="O185" s="8">
        <v>0</v>
      </c>
      <c r="P185" s="112"/>
      <c r="Q185" s="83" t="s">
        <v>7</v>
      </c>
      <c r="R185" s="31"/>
      <c r="S185" s="27">
        <f>T185+U185</f>
        <v>0</v>
      </c>
      <c r="T185" s="27">
        <v>0</v>
      </c>
      <c r="U185" s="27">
        <v>0</v>
      </c>
      <c r="V185" s="28">
        <f>X185</f>
        <v>0</v>
      </c>
      <c r="W185" s="27">
        <v>0</v>
      </c>
      <c r="X185" s="27">
        <v>0</v>
      </c>
      <c r="Y185" s="7">
        <f t="shared" si="84"/>
        <v>0</v>
      </c>
      <c r="Z185" s="7">
        <f t="shared" si="85"/>
        <v>0</v>
      </c>
      <c r="AA185" s="7">
        <f>O185+U185-X185+W185</f>
        <v>0</v>
      </c>
      <c r="AB185" s="50"/>
      <c r="AC185" s="50"/>
      <c r="AD185" s="51"/>
    </row>
    <row r="186" spans="1:30" s="4" customFormat="1" ht="14.25" customHeight="1" x14ac:dyDescent="0.2">
      <c r="A186" s="99"/>
      <c r="B186" s="102"/>
      <c r="C186" s="102"/>
      <c r="D186" s="102"/>
      <c r="E186" s="102"/>
      <c r="F186" s="102"/>
      <c r="G186" s="102"/>
      <c r="H186" s="102"/>
      <c r="I186" s="109"/>
      <c r="J186" s="102"/>
      <c r="K186" s="102"/>
      <c r="L186" s="102"/>
      <c r="M186" s="96"/>
      <c r="N186" s="97"/>
      <c r="O186" s="98"/>
      <c r="P186" s="113"/>
      <c r="Q186" s="32" t="s">
        <v>3</v>
      </c>
      <c r="R186" s="84">
        <f>R185</f>
        <v>0</v>
      </c>
      <c r="S186" s="29">
        <f t="shared" ref="S186:X186" si="86">SUM(S182:S185)</f>
        <v>1969.62</v>
      </c>
      <c r="T186" s="29">
        <f t="shared" si="86"/>
        <v>984.83</v>
      </c>
      <c r="U186" s="29">
        <f t="shared" si="86"/>
        <v>984.79</v>
      </c>
      <c r="V186" s="29">
        <f t="shared" si="86"/>
        <v>2412.0699999999997</v>
      </c>
      <c r="W186" s="29">
        <f t="shared" si="86"/>
        <v>1206.06</v>
      </c>
      <c r="X186" s="29">
        <f t="shared" si="86"/>
        <v>2412.0699999999997</v>
      </c>
      <c r="Y186" s="96"/>
      <c r="Z186" s="97"/>
      <c r="AA186" s="98"/>
      <c r="AB186" s="50"/>
      <c r="AC186" s="50"/>
      <c r="AD186" s="51"/>
    </row>
    <row r="187" spans="1:30" s="4" customFormat="1" ht="12.75" customHeight="1" x14ac:dyDescent="0.2">
      <c r="A187" s="99">
        <v>35</v>
      </c>
      <c r="B187" s="100" t="s">
        <v>9</v>
      </c>
      <c r="C187" s="100" t="s">
        <v>387</v>
      </c>
      <c r="D187" s="100" t="s">
        <v>388</v>
      </c>
      <c r="E187" s="100" t="s">
        <v>59</v>
      </c>
      <c r="F187" s="100"/>
      <c r="G187" s="100" t="s">
        <v>389</v>
      </c>
      <c r="H187" s="100" t="s">
        <v>50</v>
      </c>
      <c r="I187" s="107">
        <v>24</v>
      </c>
      <c r="J187" s="100">
        <v>15.66</v>
      </c>
      <c r="K187" s="141" t="s">
        <v>546</v>
      </c>
      <c r="L187" s="141" t="s">
        <v>547</v>
      </c>
      <c r="M187" s="8">
        <f>N187+O187</f>
        <v>751.68</v>
      </c>
      <c r="N187" s="8">
        <v>187.91</v>
      </c>
      <c r="O187" s="8">
        <v>563.77</v>
      </c>
      <c r="P187" s="111" t="s">
        <v>63</v>
      </c>
      <c r="Q187" s="83" t="s">
        <v>4</v>
      </c>
      <c r="R187" s="30"/>
      <c r="S187" s="27">
        <f>T187+U187</f>
        <v>1127.52</v>
      </c>
      <c r="T187" s="27">
        <v>563.76</v>
      </c>
      <c r="U187" s="27">
        <v>563.76</v>
      </c>
      <c r="V187" s="28">
        <f>X187</f>
        <v>751.68</v>
      </c>
      <c r="W187" s="27">
        <v>563.76</v>
      </c>
      <c r="X187" s="27">
        <v>751.68</v>
      </c>
      <c r="Y187" s="8">
        <f t="shared" ref="Y187:Y190" si="87">M187+S187-V187</f>
        <v>1127.52</v>
      </c>
      <c r="Z187" s="8">
        <f t="shared" ref="Z187:Z190" si="88">N187+T187-W187</f>
        <v>187.90999999999997</v>
      </c>
      <c r="AA187" s="8">
        <f>O187+U187-X187+W187</f>
        <v>939.61</v>
      </c>
      <c r="AB187" s="50"/>
      <c r="AC187" s="50"/>
      <c r="AD187" s="51"/>
    </row>
    <row r="188" spans="1:30" s="4" customFormat="1" ht="15.75" x14ac:dyDescent="0.2">
      <c r="A188" s="99"/>
      <c r="B188" s="101"/>
      <c r="C188" s="101"/>
      <c r="D188" s="101"/>
      <c r="E188" s="101"/>
      <c r="F188" s="101"/>
      <c r="G188" s="101"/>
      <c r="H188" s="101"/>
      <c r="I188" s="108"/>
      <c r="J188" s="101"/>
      <c r="K188" s="101"/>
      <c r="L188" s="101"/>
      <c r="M188" s="8">
        <f>N188+O188</f>
        <v>751.68</v>
      </c>
      <c r="N188" s="8">
        <v>187.91</v>
      </c>
      <c r="O188" s="8">
        <v>563.77</v>
      </c>
      <c r="P188" s="112"/>
      <c r="Q188" s="83" t="s">
        <v>5</v>
      </c>
      <c r="R188" s="31"/>
      <c r="S188" s="27">
        <f>T188+U188</f>
        <v>1127.52</v>
      </c>
      <c r="T188" s="27">
        <v>563.76</v>
      </c>
      <c r="U188" s="27">
        <v>563.76</v>
      </c>
      <c r="V188" s="28">
        <f>X188</f>
        <v>1879.22</v>
      </c>
      <c r="W188" s="27">
        <v>563.76</v>
      </c>
      <c r="X188" s="27">
        <v>1879.22</v>
      </c>
      <c r="Y188" s="8">
        <f t="shared" si="87"/>
        <v>-2.0000000000209184E-2</v>
      </c>
      <c r="Z188" s="8">
        <f t="shared" si="88"/>
        <v>187.90999999999997</v>
      </c>
      <c r="AA188" s="8">
        <f>O188+U188-X188+W188</f>
        <v>-187.93000000000006</v>
      </c>
      <c r="AB188" s="50"/>
      <c r="AC188" s="50"/>
      <c r="AD188" s="51"/>
    </row>
    <row r="189" spans="1:30" s="4" customFormat="1" ht="15.75" x14ac:dyDescent="0.2">
      <c r="A189" s="99"/>
      <c r="B189" s="101"/>
      <c r="C189" s="101"/>
      <c r="D189" s="101"/>
      <c r="E189" s="101"/>
      <c r="F189" s="101"/>
      <c r="G189" s="101"/>
      <c r="H189" s="101"/>
      <c r="I189" s="108"/>
      <c r="J189" s="101"/>
      <c r="K189" s="101"/>
      <c r="L189" s="101"/>
      <c r="M189" s="8">
        <f>N189+O189</f>
        <v>751.68</v>
      </c>
      <c r="N189" s="8">
        <v>187.91</v>
      </c>
      <c r="O189" s="8">
        <v>563.77</v>
      </c>
      <c r="P189" s="112"/>
      <c r="Q189" s="83" t="s">
        <v>6</v>
      </c>
      <c r="R189" s="31"/>
      <c r="S189" s="27">
        <f>T189+U189</f>
        <v>1127.52</v>
      </c>
      <c r="T189" s="27">
        <v>563.76</v>
      </c>
      <c r="U189" s="27">
        <v>563.76</v>
      </c>
      <c r="V189" s="28">
        <f>X189</f>
        <v>751.68</v>
      </c>
      <c r="W189" s="27">
        <v>563.76</v>
      </c>
      <c r="X189" s="27">
        <v>751.68</v>
      </c>
      <c r="Y189" s="8">
        <f t="shared" si="87"/>
        <v>1127.52</v>
      </c>
      <c r="Z189" s="8">
        <f t="shared" si="88"/>
        <v>187.90999999999997</v>
      </c>
      <c r="AA189" s="8">
        <f>O189+U189-X189+W189</f>
        <v>939.61</v>
      </c>
      <c r="AB189" s="50"/>
      <c r="AC189" s="50"/>
      <c r="AD189" s="51"/>
    </row>
    <row r="190" spans="1:30" s="4" customFormat="1" ht="15.75" x14ac:dyDescent="0.2">
      <c r="A190" s="99"/>
      <c r="B190" s="101"/>
      <c r="C190" s="101"/>
      <c r="D190" s="101"/>
      <c r="E190" s="101"/>
      <c r="F190" s="101"/>
      <c r="G190" s="101"/>
      <c r="H190" s="101"/>
      <c r="I190" s="108"/>
      <c r="J190" s="101"/>
      <c r="K190" s="101"/>
      <c r="L190" s="101"/>
      <c r="M190" s="8">
        <f>N190+O190</f>
        <v>751.68</v>
      </c>
      <c r="N190" s="8">
        <v>187.91</v>
      </c>
      <c r="O190" s="8">
        <v>563.77</v>
      </c>
      <c r="P190" s="112"/>
      <c r="Q190" s="83" t="s">
        <v>7</v>
      </c>
      <c r="R190" s="31"/>
      <c r="S190" s="27">
        <f>T190+U190</f>
        <v>1127.52</v>
      </c>
      <c r="T190" s="27">
        <v>563.76</v>
      </c>
      <c r="U190" s="27">
        <v>563.76</v>
      </c>
      <c r="V190" s="28">
        <f>X190</f>
        <v>1527.5</v>
      </c>
      <c r="W190" s="27">
        <v>563.76</v>
      </c>
      <c r="X190" s="27">
        <v>1527.5</v>
      </c>
      <c r="Y190" s="7">
        <f t="shared" si="87"/>
        <v>351.69999999999982</v>
      </c>
      <c r="Z190" s="7">
        <f t="shared" si="88"/>
        <v>187.90999999999997</v>
      </c>
      <c r="AA190" s="7">
        <f>O190+U190-X190+W190</f>
        <v>163.78999999999996</v>
      </c>
      <c r="AB190" s="50"/>
      <c r="AC190" s="50"/>
      <c r="AD190" s="51"/>
    </row>
    <row r="191" spans="1:30" s="4" customFormat="1" ht="15.75" x14ac:dyDescent="0.2">
      <c r="A191" s="99"/>
      <c r="B191" s="102"/>
      <c r="C191" s="102"/>
      <c r="D191" s="102"/>
      <c r="E191" s="102"/>
      <c r="F191" s="102"/>
      <c r="G191" s="102"/>
      <c r="H191" s="102"/>
      <c r="I191" s="109"/>
      <c r="J191" s="102"/>
      <c r="K191" s="102"/>
      <c r="L191" s="102"/>
      <c r="M191" s="96"/>
      <c r="N191" s="97"/>
      <c r="O191" s="98"/>
      <c r="P191" s="113"/>
      <c r="Q191" s="32" t="s">
        <v>3</v>
      </c>
      <c r="R191" s="84">
        <f>R190</f>
        <v>0</v>
      </c>
      <c r="S191" s="29">
        <f t="shared" ref="S191:X191" si="89">SUM(S187:S190)</f>
        <v>4510.08</v>
      </c>
      <c r="T191" s="29">
        <f t="shared" si="89"/>
        <v>2255.04</v>
      </c>
      <c r="U191" s="29">
        <f t="shared" si="89"/>
        <v>2255.04</v>
      </c>
      <c r="V191" s="29">
        <f t="shared" si="89"/>
        <v>4910.08</v>
      </c>
      <c r="W191" s="29">
        <f t="shared" si="89"/>
        <v>2255.04</v>
      </c>
      <c r="X191" s="29">
        <f t="shared" si="89"/>
        <v>4910.08</v>
      </c>
      <c r="Y191" s="96"/>
      <c r="Z191" s="97"/>
      <c r="AA191" s="98"/>
      <c r="AB191" s="50"/>
      <c r="AC191" s="50"/>
      <c r="AD191" s="51"/>
    </row>
    <row r="192" spans="1:30" s="4" customFormat="1" ht="15.75" customHeight="1" x14ac:dyDescent="0.2">
      <c r="A192" s="99">
        <v>36</v>
      </c>
      <c r="B192" s="100" t="s">
        <v>9</v>
      </c>
      <c r="C192" s="100" t="s">
        <v>398</v>
      </c>
      <c r="D192" s="100" t="s">
        <v>399</v>
      </c>
      <c r="E192" s="100"/>
      <c r="F192" s="100"/>
      <c r="G192" s="100" t="s">
        <v>400</v>
      </c>
      <c r="H192" s="100" t="s">
        <v>32</v>
      </c>
      <c r="I192" s="107">
        <v>221.3</v>
      </c>
      <c r="J192" s="100">
        <v>21.576000000000001</v>
      </c>
      <c r="K192" s="141" t="s">
        <v>518</v>
      </c>
      <c r="L192" s="141" t="s">
        <v>507</v>
      </c>
      <c r="M192" s="8">
        <f>N192+O192</f>
        <v>0</v>
      </c>
      <c r="N192" s="8">
        <v>2387.17</v>
      </c>
      <c r="O192" s="8">
        <v>-2387.17</v>
      </c>
      <c r="P192" s="111" t="s">
        <v>63</v>
      </c>
      <c r="Q192" s="83" t="s">
        <v>4</v>
      </c>
      <c r="R192" s="30"/>
      <c r="S192" s="27">
        <f>T192+U192</f>
        <v>14323.02</v>
      </c>
      <c r="T192" s="27">
        <v>7161.51</v>
      </c>
      <c r="U192" s="27">
        <v>7161.51</v>
      </c>
      <c r="V192" s="28">
        <f>X192</f>
        <v>14323.02</v>
      </c>
      <c r="W192" s="27">
        <v>7161.51</v>
      </c>
      <c r="X192" s="27">
        <v>14323.02</v>
      </c>
      <c r="Y192" s="8">
        <f t="shared" ref="Y192:Y195" si="90">M192+S192-V192</f>
        <v>0</v>
      </c>
      <c r="Z192" s="8">
        <f t="shared" ref="Z192:Z195" si="91">N192+T192-W192</f>
        <v>2387.17</v>
      </c>
      <c r="AA192" s="8">
        <f>O192+U192-X192+W192</f>
        <v>-2387.17</v>
      </c>
      <c r="AB192" s="50"/>
      <c r="AC192" s="50"/>
      <c r="AD192" s="51"/>
    </row>
    <row r="193" spans="1:30" s="4" customFormat="1" ht="15.75" x14ac:dyDescent="0.2">
      <c r="A193" s="99"/>
      <c r="B193" s="101"/>
      <c r="C193" s="101"/>
      <c r="D193" s="101"/>
      <c r="E193" s="101"/>
      <c r="F193" s="101"/>
      <c r="G193" s="101"/>
      <c r="H193" s="101"/>
      <c r="I193" s="108"/>
      <c r="J193" s="101"/>
      <c r="K193" s="101"/>
      <c r="L193" s="101"/>
      <c r="M193" s="8">
        <f>N193+O193</f>
        <v>0</v>
      </c>
      <c r="N193" s="8">
        <v>2387.17</v>
      </c>
      <c r="O193" s="8">
        <v>-2387.17</v>
      </c>
      <c r="P193" s="112"/>
      <c r="Q193" s="83" t="s">
        <v>5</v>
      </c>
      <c r="R193" s="31"/>
      <c r="S193" s="27">
        <f>T193+U193</f>
        <v>14323.02</v>
      </c>
      <c r="T193" s="27">
        <v>7161.51</v>
      </c>
      <c r="U193" s="27">
        <v>7161.51</v>
      </c>
      <c r="V193" s="28">
        <f>X193</f>
        <v>14323.02</v>
      </c>
      <c r="W193" s="27">
        <v>7161.51</v>
      </c>
      <c r="X193" s="27">
        <v>14323.02</v>
      </c>
      <c r="Y193" s="8">
        <f t="shared" si="90"/>
        <v>0</v>
      </c>
      <c r="Z193" s="8">
        <f t="shared" si="91"/>
        <v>2387.17</v>
      </c>
      <c r="AA193" s="8">
        <f>O193+U193-X193+W193</f>
        <v>-2387.17</v>
      </c>
      <c r="AB193" s="50"/>
      <c r="AC193" s="50"/>
      <c r="AD193" s="51"/>
    </row>
    <row r="194" spans="1:30" s="4" customFormat="1" ht="15.75" x14ac:dyDescent="0.2">
      <c r="A194" s="99"/>
      <c r="B194" s="101"/>
      <c r="C194" s="101"/>
      <c r="D194" s="101"/>
      <c r="E194" s="101"/>
      <c r="F194" s="101"/>
      <c r="G194" s="101"/>
      <c r="H194" s="101"/>
      <c r="I194" s="108"/>
      <c r="J194" s="101"/>
      <c r="K194" s="101"/>
      <c r="L194" s="101"/>
      <c r="M194" s="8">
        <f>N194+O194</f>
        <v>0</v>
      </c>
      <c r="N194" s="8">
        <v>2387.17</v>
      </c>
      <c r="O194" s="8">
        <v>-2387.17</v>
      </c>
      <c r="P194" s="112"/>
      <c r="Q194" s="83" t="s">
        <v>6</v>
      </c>
      <c r="R194" s="31"/>
      <c r="S194" s="27">
        <f>T194+U194</f>
        <v>14323.02</v>
      </c>
      <c r="T194" s="27">
        <v>7161.51</v>
      </c>
      <c r="U194" s="27">
        <v>7161.51</v>
      </c>
      <c r="V194" s="28">
        <f>X194</f>
        <v>14323.02</v>
      </c>
      <c r="W194" s="27">
        <v>7161.51</v>
      </c>
      <c r="X194" s="27">
        <v>14323.02</v>
      </c>
      <c r="Y194" s="8">
        <f t="shared" si="90"/>
        <v>0</v>
      </c>
      <c r="Z194" s="8">
        <f t="shared" si="91"/>
        <v>2387.17</v>
      </c>
      <c r="AA194" s="8">
        <f>O194+U194-X194+W194</f>
        <v>-2387.17</v>
      </c>
      <c r="AB194" s="50"/>
      <c r="AC194" s="50"/>
      <c r="AD194" s="51"/>
    </row>
    <row r="195" spans="1:30" s="4" customFormat="1" ht="12.75" customHeight="1" x14ac:dyDescent="0.2">
      <c r="A195" s="99"/>
      <c r="B195" s="101"/>
      <c r="C195" s="101"/>
      <c r="D195" s="101"/>
      <c r="E195" s="101"/>
      <c r="F195" s="101"/>
      <c r="G195" s="101"/>
      <c r="H195" s="101"/>
      <c r="I195" s="108"/>
      <c r="J195" s="101"/>
      <c r="K195" s="101"/>
      <c r="L195" s="101"/>
      <c r="M195" s="8">
        <f>N195+O195</f>
        <v>0</v>
      </c>
      <c r="N195" s="8">
        <v>2387.17</v>
      </c>
      <c r="O195" s="8">
        <v>-2387.17</v>
      </c>
      <c r="P195" s="112"/>
      <c r="Q195" s="83" t="s">
        <v>7</v>
      </c>
      <c r="R195" s="31"/>
      <c r="S195" s="27">
        <f>T195+U195</f>
        <v>14323.02</v>
      </c>
      <c r="T195" s="27">
        <v>7161.51</v>
      </c>
      <c r="U195" s="27">
        <v>7161.51</v>
      </c>
      <c r="V195" s="28">
        <f>X195</f>
        <v>14323.02</v>
      </c>
      <c r="W195" s="27">
        <v>7161.51</v>
      </c>
      <c r="X195" s="27">
        <v>14323.02</v>
      </c>
      <c r="Y195" s="7">
        <f t="shared" si="90"/>
        <v>0</v>
      </c>
      <c r="Z195" s="7">
        <f t="shared" si="91"/>
        <v>2387.17</v>
      </c>
      <c r="AA195" s="7">
        <f>O195+U195-X195+W195</f>
        <v>-2387.17</v>
      </c>
      <c r="AB195" s="50"/>
      <c r="AC195" s="50"/>
      <c r="AD195" s="51"/>
    </row>
    <row r="196" spans="1:30" s="4" customFormat="1" ht="12.75" customHeight="1" x14ac:dyDescent="0.2">
      <c r="A196" s="99"/>
      <c r="B196" s="102"/>
      <c r="C196" s="102"/>
      <c r="D196" s="102"/>
      <c r="E196" s="102"/>
      <c r="F196" s="102"/>
      <c r="G196" s="102"/>
      <c r="H196" s="102"/>
      <c r="I196" s="109"/>
      <c r="J196" s="102"/>
      <c r="K196" s="102"/>
      <c r="L196" s="102"/>
      <c r="M196" s="96"/>
      <c r="N196" s="97"/>
      <c r="O196" s="98"/>
      <c r="P196" s="113"/>
      <c r="Q196" s="32" t="s">
        <v>3</v>
      </c>
      <c r="R196" s="84">
        <f>R195</f>
        <v>0</v>
      </c>
      <c r="S196" s="29">
        <f t="shared" ref="S196:X196" si="92">SUM(S192:S195)</f>
        <v>57292.08</v>
      </c>
      <c r="T196" s="29">
        <f t="shared" si="92"/>
        <v>28646.04</v>
      </c>
      <c r="U196" s="29">
        <f t="shared" si="92"/>
        <v>28646.04</v>
      </c>
      <c r="V196" s="29">
        <f t="shared" si="92"/>
        <v>57292.08</v>
      </c>
      <c r="W196" s="29">
        <f t="shared" si="92"/>
        <v>28646.04</v>
      </c>
      <c r="X196" s="29">
        <f t="shared" si="92"/>
        <v>57292.08</v>
      </c>
      <c r="Y196" s="96"/>
      <c r="Z196" s="97"/>
      <c r="AA196" s="98"/>
      <c r="AB196" s="50"/>
      <c r="AC196" s="50"/>
      <c r="AD196" s="51"/>
    </row>
    <row r="197" spans="1:30" s="4" customFormat="1" ht="15.75" customHeight="1" x14ac:dyDescent="0.2">
      <c r="A197" s="99">
        <v>37</v>
      </c>
      <c r="B197" s="100" t="s">
        <v>9</v>
      </c>
      <c r="C197" s="100" t="s">
        <v>401</v>
      </c>
      <c r="D197" s="100" t="s">
        <v>402</v>
      </c>
      <c r="E197" s="100" t="s">
        <v>59</v>
      </c>
      <c r="F197" s="100"/>
      <c r="G197" s="100" t="s">
        <v>403</v>
      </c>
      <c r="H197" s="100" t="s">
        <v>32</v>
      </c>
      <c r="I197" s="107">
        <v>48.7</v>
      </c>
      <c r="J197" s="100">
        <v>15.66</v>
      </c>
      <c r="K197" s="141">
        <v>45607</v>
      </c>
      <c r="L197" s="141">
        <v>45940</v>
      </c>
      <c r="M197" s="8">
        <f>N197+O197</f>
        <v>1271.07</v>
      </c>
      <c r="N197" s="8">
        <v>381.32</v>
      </c>
      <c r="O197" s="8">
        <v>889.75</v>
      </c>
      <c r="P197" s="111" t="s">
        <v>63</v>
      </c>
      <c r="Q197" s="83" t="s">
        <v>4</v>
      </c>
      <c r="R197" s="30"/>
      <c r="S197" s="27">
        <f>T197+U197</f>
        <v>1525.28</v>
      </c>
      <c r="T197" s="27">
        <v>762.64</v>
      </c>
      <c r="U197" s="27">
        <v>762.64</v>
      </c>
      <c r="V197" s="28">
        <f>X197</f>
        <v>2796.35</v>
      </c>
      <c r="W197" s="27">
        <v>1143.96</v>
      </c>
      <c r="X197" s="27">
        <v>2796.35</v>
      </c>
      <c r="Y197" s="8">
        <f t="shared" ref="Y197:Y200" si="93">M197+S197-V197</f>
        <v>0</v>
      </c>
      <c r="Z197" s="8">
        <f t="shared" ref="Z197:Z200" si="94">N197+T197-W197</f>
        <v>0</v>
      </c>
      <c r="AA197" s="8">
        <f>O197+U197-X197+W197</f>
        <v>0</v>
      </c>
      <c r="AB197" s="50"/>
      <c r="AC197" s="50"/>
      <c r="AD197" s="51"/>
    </row>
    <row r="198" spans="1:30" s="4" customFormat="1" ht="15.75" x14ac:dyDescent="0.2">
      <c r="A198" s="99"/>
      <c r="B198" s="101"/>
      <c r="C198" s="101"/>
      <c r="D198" s="101"/>
      <c r="E198" s="101"/>
      <c r="F198" s="101"/>
      <c r="G198" s="101"/>
      <c r="H198" s="101"/>
      <c r="I198" s="108"/>
      <c r="J198" s="101"/>
      <c r="K198" s="101"/>
      <c r="L198" s="101"/>
      <c r="M198" s="8">
        <f>N198+O198</f>
        <v>1271.07</v>
      </c>
      <c r="N198" s="8">
        <v>381.32</v>
      </c>
      <c r="O198" s="8">
        <v>889.75</v>
      </c>
      <c r="P198" s="112"/>
      <c r="Q198" s="83" t="s">
        <v>5</v>
      </c>
      <c r="R198" s="31"/>
      <c r="S198" s="27">
        <f>T198+U198</f>
        <v>0</v>
      </c>
      <c r="T198" s="27">
        <v>0</v>
      </c>
      <c r="U198" s="27">
        <v>0</v>
      </c>
      <c r="V198" s="28">
        <f>X198</f>
        <v>0</v>
      </c>
      <c r="W198" s="27">
        <v>0</v>
      </c>
      <c r="X198" s="27">
        <v>0</v>
      </c>
      <c r="Y198" s="8">
        <f t="shared" si="93"/>
        <v>1271.07</v>
      </c>
      <c r="Z198" s="8">
        <f t="shared" si="94"/>
        <v>381.32</v>
      </c>
      <c r="AA198" s="8">
        <f>O198+U198-X198+W198</f>
        <v>889.75</v>
      </c>
      <c r="AB198" s="50"/>
      <c r="AC198" s="50"/>
      <c r="AD198" s="51"/>
    </row>
    <row r="199" spans="1:30" s="4" customFormat="1" ht="15.75" x14ac:dyDescent="0.2">
      <c r="A199" s="99"/>
      <c r="B199" s="101"/>
      <c r="C199" s="101"/>
      <c r="D199" s="101"/>
      <c r="E199" s="101"/>
      <c r="F199" s="101"/>
      <c r="G199" s="101"/>
      <c r="H199" s="101"/>
      <c r="I199" s="108"/>
      <c r="J199" s="101"/>
      <c r="K199" s="101"/>
      <c r="L199" s="101"/>
      <c r="M199" s="8">
        <f>N199+O199</f>
        <v>1271.07</v>
      </c>
      <c r="N199" s="8">
        <v>381.32</v>
      </c>
      <c r="O199" s="8">
        <v>889.75</v>
      </c>
      <c r="P199" s="112"/>
      <c r="Q199" s="83" t="s">
        <v>6</v>
      </c>
      <c r="R199" s="31"/>
      <c r="S199" s="27">
        <f>T199+U199</f>
        <v>0</v>
      </c>
      <c r="T199" s="27">
        <v>0</v>
      </c>
      <c r="U199" s="27">
        <v>0</v>
      </c>
      <c r="V199" s="28">
        <f>X199</f>
        <v>0</v>
      </c>
      <c r="W199" s="27">
        <v>0</v>
      </c>
      <c r="X199" s="27">
        <v>0</v>
      </c>
      <c r="Y199" s="8">
        <f t="shared" si="93"/>
        <v>1271.07</v>
      </c>
      <c r="Z199" s="8">
        <f t="shared" si="94"/>
        <v>381.32</v>
      </c>
      <c r="AA199" s="8">
        <f>O199+U199-X199+W199</f>
        <v>889.75</v>
      </c>
      <c r="AB199" s="50"/>
      <c r="AC199" s="50"/>
      <c r="AD199" s="51"/>
    </row>
    <row r="200" spans="1:30" s="4" customFormat="1" ht="15.75" x14ac:dyDescent="0.2">
      <c r="A200" s="99"/>
      <c r="B200" s="101"/>
      <c r="C200" s="101"/>
      <c r="D200" s="101"/>
      <c r="E200" s="101"/>
      <c r="F200" s="101"/>
      <c r="G200" s="101"/>
      <c r="H200" s="101"/>
      <c r="I200" s="108"/>
      <c r="J200" s="101"/>
      <c r="K200" s="101"/>
      <c r="L200" s="101"/>
      <c r="M200" s="8">
        <f>N200+O200</f>
        <v>1271.07</v>
      </c>
      <c r="N200" s="8">
        <v>381.32</v>
      </c>
      <c r="O200" s="8">
        <v>889.75</v>
      </c>
      <c r="P200" s="112"/>
      <c r="Q200" s="83" t="s">
        <v>7</v>
      </c>
      <c r="R200" s="31"/>
      <c r="S200" s="27">
        <f>T200+U200</f>
        <v>0</v>
      </c>
      <c r="T200" s="27">
        <v>0</v>
      </c>
      <c r="U200" s="27">
        <v>0</v>
      </c>
      <c r="V200" s="28">
        <f>X200</f>
        <v>0</v>
      </c>
      <c r="W200" s="27">
        <v>0</v>
      </c>
      <c r="X200" s="27">
        <v>0</v>
      </c>
      <c r="Y200" s="7">
        <f t="shared" si="93"/>
        <v>1271.07</v>
      </c>
      <c r="Z200" s="7">
        <f t="shared" si="94"/>
        <v>381.32</v>
      </c>
      <c r="AA200" s="7">
        <f>O200+U200-X200+W200</f>
        <v>889.75</v>
      </c>
      <c r="AB200" s="50"/>
      <c r="AC200" s="50"/>
      <c r="AD200" s="51"/>
    </row>
    <row r="201" spans="1:30" s="4" customFormat="1" ht="12.75" customHeight="1" x14ac:dyDescent="0.2">
      <c r="A201" s="99"/>
      <c r="B201" s="102"/>
      <c r="C201" s="102"/>
      <c r="D201" s="102"/>
      <c r="E201" s="102"/>
      <c r="F201" s="102"/>
      <c r="G201" s="102"/>
      <c r="H201" s="102"/>
      <c r="I201" s="109"/>
      <c r="J201" s="102"/>
      <c r="K201" s="102"/>
      <c r="L201" s="102"/>
      <c r="M201" s="96"/>
      <c r="N201" s="97"/>
      <c r="O201" s="98"/>
      <c r="P201" s="113"/>
      <c r="Q201" s="32" t="s">
        <v>3</v>
      </c>
      <c r="R201" s="84">
        <f>R200</f>
        <v>0</v>
      </c>
      <c r="S201" s="29">
        <f t="shared" ref="S201:X201" si="95">SUM(S197:S200)</f>
        <v>1525.28</v>
      </c>
      <c r="T201" s="29">
        <f t="shared" si="95"/>
        <v>762.64</v>
      </c>
      <c r="U201" s="29">
        <f t="shared" si="95"/>
        <v>762.64</v>
      </c>
      <c r="V201" s="29">
        <f t="shared" si="95"/>
        <v>2796.35</v>
      </c>
      <c r="W201" s="29">
        <f t="shared" si="95"/>
        <v>1143.96</v>
      </c>
      <c r="X201" s="29">
        <f t="shared" si="95"/>
        <v>2796.35</v>
      </c>
      <c r="Y201" s="96"/>
      <c r="Z201" s="97"/>
      <c r="AA201" s="98"/>
      <c r="AB201" s="50"/>
      <c r="AC201" s="50"/>
      <c r="AD201" s="51"/>
    </row>
    <row r="202" spans="1:30" s="4" customFormat="1" ht="15.75" customHeight="1" x14ac:dyDescent="0.2">
      <c r="A202" s="99">
        <v>38</v>
      </c>
      <c r="B202" s="100" t="s">
        <v>9</v>
      </c>
      <c r="C202" s="100" t="s">
        <v>404</v>
      </c>
      <c r="D202" s="100" t="s">
        <v>407</v>
      </c>
      <c r="E202" s="100" t="s">
        <v>59</v>
      </c>
      <c r="F202" s="100"/>
      <c r="G202" s="100" t="s">
        <v>405</v>
      </c>
      <c r="H202" s="161" t="s">
        <v>406</v>
      </c>
      <c r="I202" s="107">
        <v>256.8</v>
      </c>
      <c r="J202" s="100">
        <v>43.817</v>
      </c>
      <c r="K202" s="141">
        <v>45609</v>
      </c>
      <c r="L202" s="141">
        <v>45942</v>
      </c>
      <c r="M202" s="8">
        <f>N202+O202</f>
        <v>6751.27</v>
      </c>
      <c r="N202" s="8">
        <v>5626.06</v>
      </c>
      <c r="O202" s="8">
        <v>1125.21</v>
      </c>
      <c r="P202" s="111" t="s">
        <v>63</v>
      </c>
      <c r="Q202" s="83" t="s">
        <v>4</v>
      </c>
      <c r="R202" s="30"/>
      <c r="S202" s="27">
        <f>T202+U202</f>
        <v>33756.36</v>
      </c>
      <c r="T202" s="27">
        <v>16878.18</v>
      </c>
      <c r="U202" s="27">
        <v>16878.18</v>
      </c>
      <c r="V202" s="28">
        <f>X202</f>
        <v>29255.51</v>
      </c>
      <c r="W202" s="27">
        <v>16878.18</v>
      </c>
      <c r="X202" s="27">
        <v>29255.51</v>
      </c>
      <c r="Y202" s="8">
        <f t="shared" ref="Y202:Y205" si="96">M202+S202-V202</f>
        <v>11252.120000000006</v>
      </c>
      <c r="Z202" s="8">
        <f t="shared" ref="Z202:Z205" si="97">N202+T202-W202</f>
        <v>5626.0600000000013</v>
      </c>
      <c r="AA202" s="8">
        <f>O202+U202-X202+W202</f>
        <v>5626.0600000000013</v>
      </c>
      <c r="AB202" s="50"/>
      <c r="AC202" s="50"/>
      <c r="AD202" s="51"/>
    </row>
    <row r="203" spans="1:30" s="4" customFormat="1" ht="15.75" x14ac:dyDescent="0.2">
      <c r="A203" s="99"/>
      <c r="B203" s="101"/>
      <c r="C203" s="101"/>
      <c r="D203" s="101"/>
      <c r="E203" s="101"/>
      <c r="F203" s="101"/>
      <c r="G203" s="101"/>
      <c r="H203" s="101"/>
      <c r="I203" s="108"/>
      <c r="J203" s="101"/>
      <c r="K203" s="101"/>
      <c r="L203" s="101"/>
      <c r="M203" s="8">
        <f>N203+O203</f>
        <v>6751.27</v>
      </c>
      <c r="N203" s="8">
        <v>5626.06</v>
      </c>
      <c r="O203" s="8">
        <v>1125.21</v>
      </c>
      <c r="P203" s="112"/>
      <c r="Q203" s="83" t="s">
        <v>5</v>
      </c>
      <c r="R203" s="31"/>
      <c r="S203" s="27">
        <f>T203+U203</f>
        <v>33756.36</v>
      </c>
      <c r="T203" s="27">
        <v>16878.18</v>
      </c>
      <c r="U203" s="27">
        <v>16878.18</v>
      </c>
      <c r="V203" s="28">
        <f>X203</f>
        <v>33756.36</v>
      </c>
      <c r="W203" s="27">
        <v>16878.18</v>
      </c>
      <c r="X203" s="27">
        <v>33756.36</v>
      </c>
      <c r="Y203" s="8">
        <f t="shared" si="96"/>
        <v>6751.2700000000041</v>
      </c>
      <c r="Z203" s="8">
        <f t="shared" si="97"/>
        <v>5626.0600000000013</v>
      </c>
      <c r="AA203" s="8">
        <f>O203+U203-X203+W203</f>
        <v>1125.2099999999991</v>
      </c>
      <c r="AB203" s="50"/>
      <c r="AC203" s="50"/>
      <c r="AD203" s="51"/>
    </row>
    <row r="204" spans="1:30" s="4" customFormat="1" ht="15.75" x14ac:dyDescent="0.2">
      <c r="A204" s="99"/>
      <c r="B204" s="101"/>
      <c r="C204" s="101"/>
      <c r="D204" s="101"/>
      <c r="E204" s="101"/>
      <c r="F204" s="101"/>
      <c r="G204" s="101"/>
      <c r="H204" s="101"/>
      <c r="I204" s="108"/>
      <c r="J204" s="101"/>
      <c r="K204" s="101"/>
      <c r="L204" s="101"/>
      <c r="M204" s="8">
        <f>N204+O204</f>
        <v>6751.27</v>
      </c>
      <c r="N204" s="8">
        <v>5626.06</v>
      </c>
      <c r="O204" s="8">
        <v>1125.21</v>
      </c>
      <c r="P204" s="112"/>
      <c r="Q204" s="83" t="s">
        <v>6</v>
      </c>
      <c r="R204" s="31"/>
      <c r="S204" s="27">
        <f>T204+U204</f>
        <v>33756.36</v>
      </c>
      <c r="T204" s="27">
        <v>16878.18</v>
      </c>
      <c r="U204" s="27">
        <v>16878.18</v>
      </c>
      <c r="V204" s="28">
        <f>X204</f>
        <v>33756.36</v>
      </c>
      <c r="W204" s="27">
        <v>16878.18</v>
      </c>
      <c r="X204" s="27">
        <v>33756.36</v>
      </c>
      <c r="Y204" s="8">
        <f t="shared" si="96"/>
        <v>6751.2700000000041</v>
      </c>
      <c r="Z204" s="8">
        <f t="shared" si="97"/>
        <v>5626.0600000000013</v>
      </c>
      <c r="AA204" s="8">
        <f>O204+U204-X204+W204</f>
        <v>1125.2099999999991</v>
      </c>
      <c r="AB204" s="50"/>
      <c r="AC204" s="50"/>
      <c r="AD204" s="51"/>
    </row>
    <row r="205" spans="1:30" s="4" customFormat="1" ht="15.75" x14ac:dyDescent="0.2">
      <c r="A205" s="99"/>
      <c r="B205" s="101"/>
      <c r="C205" s="101"/>
      <c r="D205" s="101"/>
      <c r="E205" s="101"/>
      <c r="F205" s="101"/>
      <c r="G205" s="101"/>
      <c r="H205" s="101"/>
      <c r="I205" s="108"/>
      <c r="J205" s="101"/>
      <c r="K205" s="101"/>
      <c r="L205" s="101"/>
      <c r="M205" s="8">
        <f>N205+O205</f>
        <v>6751.27</v>
      </c>
      <c r="N205" s="8">
        <v>5626.06</v>
      </c>
      <c r="O205" s="8">
        <v>1125.21</v>
      </c>
      <c r="P205" s="112"/>
      <c r="Q205" s="83" t="s">
        <v>7</v>
      </c>
      <c r="R205" s="31"/>
      <c r="S205" s="27">
        <f>T205+U205</f>
        <v>4355.66</v>
      </c>
      <c r="T205" s="27">
        <v>2177.83</v>
      </c>
      <c r="U205" s="27">
        <v>2177.83</v>
      </c>
      <c r="V205" s="28">
        <f>X205</f>
        <v>15607.78</v>
      </c>
      <c r="W205" s="27">
        <v>7803.89</v>
      </c>
      <c r="X205" s="27">
        <v>15607.78</v>
      </c>
      <c r="Y205" s="7">
        <f t="shared" si="96"/>
        <v>-4500.8500000000004</v>
      </c>
      <c r="Z205" s="7">
        <f t="shared" si="97"/>
        <v>0</v>
      </c>
      <c r="AA205" s="7">
        <f>O205+U205-X205+W205</f>
        <v>-4500.8500000000013</v>
      </c>
      <c r="AB205" s="50"/>
      <c r="AC205" s="50"/>
      <c r="AD205" s="51"/>
    </row>
    <row r="206" spans="1:30" s="4" customFormat="1" ht="12.75" customHeight="1" x14ac:dyDescent="0.2">
      <c r="A206" s="99"/>
      <c r="B206" s="102"/>
      <c r="C206" s="102"/>
      <c r="D206" s="102"/>
      <c r="E206" s="102"/>
      <c r="F206" s="102"/>
      <c r="G206" s="102"/>
      <c r="H206" s="102"/>
      <c r="I206" s="109"/>
      <c r="J206" s="102"/>
      <c r="K206" s="102"/>
      <c r="L206" s="102"/>
      <c r="M206" s="96"/>
      <c r="N206" s="97"/>
      <c r="O206" s="98"/>
      <c r="P206" s="113"/>
      <c r="Q206" s="32" t="s">
        <v>3</v>
      </c>
      <c r="R206" s="84">
        <f>R205</f>
        <v>0</v>
      </c>
      <c r="S206" s="29">
        <f t="shared" ref="S206:X206" si="98">SUM(S202:S205)</f>
        <v>105624.74</v>
      </c>
      <c r="T206" s="29">
        <f t="shared" si="98"/>
        <v>52812.37</v>
      </c>
      <c r="U206" s="29">
        <f t="shared" si="98"/>
        <v>52812.37</v>
      </c>
      <c r="V206" s="29">
        <f t="shared" si="98"/>
        <v>112376.01</v>
      </c>
      <c r="W206" s="29">
        <f t="shared" si="98"/>
        <v>58438.43</v>
      </c>
      <c r="X206" s="29">
        <f t="shared" si="98"/>
        <v>112376.01</v>
      </c>
      <c r="Y206" s="96"/>
      <c r="Z206" s="97"/>
      <c r="AA206" s="98"/>
      <c r="AB206" s="50"/>
      <c r="AC206" s="50"/>
      <c r="AD206" s="51"/>
    </row>
    <row r="207" spans="1:30" s="4" customFormat="1" ht="15.75" customHeight="1" x14ac:dyDescent="0.2">
      <c r="A207" s="99">
        <v>39</v>
      </c>
      <c r="B207" s="100" t="s">
        <v>9</v>
      </c>
      <c r="C207" s="100" t="s">
        <v>408</v>
      </c>
      <c r="D207" s="100" t="s">
        <v>410</v>
      </c>
      <c r="E207" s="100" t="s">
        <v>59</v>
      </c>
      <c r="F207" s="100"/>
      <c r="G207" s="100" t="s">
        <v>409</v>
      </c>
      <c r="H207" s="161" t="s">
        <v>30</v>
      </c>
      <c r="I207" s="107">
        <v>4.5999999999999996</v>
      </c>
      <c r="J207" s="100">
        <v>13.57</v>
      </c>
      <c r="K207" s="141">
        <v>45607</v>
      </c>
      <c r="L207" s="141">
        <v>45940</v>
      </c>
      <c r="M207" s="8">
        <f>N207+O207</f>
        <v>-4.75</v>
      </c>
      <c r="N207" s="8">
        <v>31.22</v>
      </c>
      <c r="O207" s="8">
        <v>-35.97</v>
      </c>
      <c r="P207" s="111" t="s">
        <v>63</v>
      </c>
      <c r="Q207" s="83" t="s">
        <v>4</v>
      </c>
      <c r="R207" s="30"/>
      <c r="S207" s="27">
        <f>T207+U207</f>
        <v>187.29</v>
      </c>
      <c r="T207" s="27">
        <v>93.66</v>
      </c>
      <c r="U207" s="27">
        <v>93.63</v>
      </c>
      <c r="V207" s="28">
        <f>X207</f>
        <v>192.9</v>
      </c>
      <c r="W207" s="27">
        <v>93.66</v>
      </c>
      <c r="X207" s="27">
        <v>192.9</v>
      </c>
      <c r="Y207" s="8">
        <f t="shared" ref="Y207:Y210" si="99">M207+S207-V207</f>
        <v>-10.360000000000014</v>
      </c>
      <c r="Z207" s="8">
        <f t="shared" ref="Z207:Z210" si="100">N207+T207-W207</f>
        <v>31.22</v>
      </c>
      <c r="AA207" s="8">
        <f>O207+U207-X207+W207</f>
        <v>-41.580000000000013</v>
      </c>
      <c r="AB207" s="50"/>
      <c r="AC207" s="50"/>
      <c r="AD207" s="51"/>
    </row>
    <row r="208" spans="1:30" s="4" customFormat="1" ht="15.75" x14ac:dyDescent="0.2">
      <c r="A208" s="99"/>
      <c r="B208" s="101"/>
      <c r="C208" s="101"/>
      <c r="D208" s="101"/>
      <c r="E208" s="101"/>
      <c r="F208" s="101"/>
      <c r="G208" s="101"/>
      <c r="H208" s="101"/>
      <c r="I208" s="108"/>
      <c r="J208" s="101"/>
      <c r="K208" s="101"/>
      <c r="L208" s="101"/>
      <c r="M208" s="8">
        <f>N208+O208</f>
        <v>-4.75</v>
      </c>
      <c r="N208" s="8">
        <v>31.22</v>
      </c>
      <c r="O208" s="8">
        <v>-35.97</v>
      </c>
      <c r="P208" s="112"/>
      <c r="Q208" s="83" t="s">
        <v>5</v>
      </c>
      <c r="R208" s="31"/>
      <c r="S208" s="27">
        <f>T208+U208</f>
        <v>187.29</v>
      </c>
      <c r="T208" s="27">
        <v>93.66</v>
      </c>
      <c r="U208" s="27">
        <v>93.63</v>
      </c>
      <c r="V208" s="28">
        <f>X208</f>
        <v>253.3</v>
      </c>
      <c r="W208" s="27">
        <v>93.66</v>
      </c>
      <c r="X208" s="27">
        <v>253.3</v>
      </c>
      <c r="Y208" s="8">
        <f t="shared" si="99"/>
        <v>-70.760000000000019</v>
      </c>
      <c r="Z208" s="8">
        <f t="shared" si="100"/>
        <v>31.22</v>
      </c>
      <c r="AA208" s="8">
        <f>O208+U208-X208+W208</f>
        <v>-101.98000000000002</v>
      </c>
      <c r="AB208" s="50"/>
      <c r="AC208" s="50"/>
      <c r="AD208" s="51"/>
    </row>
    <row r="209" spans="1:30" s="4" customFormat="1" ht="15.75" x14ac:dyDescent="0.2">
      <c r="A209" s="99"/>
      <c r="B209" s="101"/>
      <c r="C209" s="101"/>
      <c r="D209" s="101"/>
      <c r="E209" s="101"/>
      <c r="F209" s="101"/>
      <c r="G209" s="101"/>
      <c r="H209" s="101"/>
      <c r="I209" s="108"/>
      <c r="J209" s="101"/>
      <c r="K209" s="101"/>
      <c r="L209" s="101"/>
      <c r="M209" s="8">
        <f>N209+O209</f>
        <v>-4.75</v>
      </c>
      <c r="N209" s="8">
        <v>31.22</v>
      </c>
      <c r="O209" s="8">
        <v>-35.97</v>
      </c>
      <c r="P209" s="112"/>
      <c r="Q209" s="83" t="s">
        <v>6</v>
      </c>
      <c r="R209" s="31"/>
      <c r="S209" s="27">
        <f>T209+U209</f>
        <v>187.29</v>
      </c>
      <c r="T209" s="27">
        <v>93.66</v>
      </c>
      <c r="U209" s="27">
        <v>93.63</v>
      </c>
      <c r="V209" s="28">
        <f>X209</f>
        <v>189</v>
      </c>
      <c r="W209" s="27">
        <v>93.66</v>
      </c>
      <c r="X209" s="27">
        <v>189</v>
      </c>
      <c r="Y209" s="8">
        <f t="shared" si="99"/>
        <v>-6.460000000000008</v>
      </c>
      <c r="Z209" s="8">
        <f t="shared" si="100"/>
        <v>31.22</v>
      </c>
      <c r="AA209" s="8">
        <f>O209+U209-X209+W209</f>
        <v>-37.680000000000007</v>
      </c>
      <c r="AB209" s="50"/>
      <c r="AC209" s="50"/>
      <c r="AD209" s="51"/>
    </row>
    <row r="210" spans="1:30" s="4" customFormat="1" ht="15.75" x14ac:dyDescent="0.2">
      <c r="A210" s="99"/>
      <c r="B210" s="101"/>
      <c r="C210" s="101"/>
      <c r="D210" s="101"/>
      <c r="E210" s="101"/>
      <c r="F210" s="101"/>
      <c r="G210" s="101"/>
      <c r="H210" s="101"/>
      <c r="I210" s="108"/>
      <c r="J210" s="101"/>
      <c r="K210" s="101"/>
      <c r="L210" s="101"/>
      <c r="M210" s="8">
        <f>N210+O210</f>
        <v>-4.75</v>
      </c>
      <c r="N210" s="8">
        <v>31.22</v>
      </c>
      <c r="O210" s="8">
        <v>-35.97</v>
      </c>
      <c r="P210" s="112"/>
      <c r="Q210" s="83" t="s">
        <v>7</v>
      </c>
      <c r="R210" s="31"/>
      <c r="S210" s="27">
        <f>T210+U210</f>
        <v>20.14</v>
      </c>
      <c r="T210" s="27">
        <v>10.07</v>
      </c>
      <c r="U210" s="27">
        <v>10.07</v>
      </c>
      <c r="V210" s="28">
        <f>X210</f>
        <v>77.510000000000005</v>
      </c>
      <c r="W210" s="27">
        <v>41.29</v>
      </c>
      <c r="X210" s="27">
        <v>77.510000000000005</v>
      </c>
      <c r="Y210" s="7">
        <f t="shared" si="99"/>
        <v>-62.120000000000005</v>
      </c>
      <c r="Z210" s="7">
        <f t="shared" si="100"/>
        <v>0</v>
      </c>
      <c r="AA210" s="7">
        <f>O210+U210-X210+W210</f>
        <v>-62.12</v>
      </c>
      <c r="AB210" s="50"/>
      <c r="AC210" s="50"/>
      <c r="AD210" s="51"/>
    </row>
    <row r="211" spans="1:30" s="4" customFormat="1" ht="12.75" customHeight="1" x14ac:dyDescent="0.2">
      <c r="A211" s="99"/>
      <c r="B211" s="102"/>
      <c r="C211" s="102"/>
      <c r="D211" s="102"/>
      <c r="E211" s="102"/>
      <c r="F211" s="102"/>
      <c r="G211" s="102"/>
      <c r="H211" s="102"/>
      <c r="I211" s="109"/>
      <c r="J211" s="102"/>
      <c r="K211" s="102"/>
      <c r="L211" s="102"/>
      <c r="M211" s="96"/>
      <c r="N211" s="97"/>
      <c r="O211" s="98"/>
      <c r="P211" s="113"/>
      <c r="Q211" s="32" t="s">
        <v>3</v>
      </c>
      <c r="R211" s="84">
        <f>R210</f>
        <v>0</v>
      </c>
      <c r="S211" s="29">
        <f t="shared" ref="S211:X211" si="101">SUM(S207:S210)</f>
        <v>582.01</v>
      </c>
      <c r="T211" s="29">
        <f t="shared" si="101"/>
        <v>291.05</v>
      </c>
      <c r="U211" s="29">
        <f t="shared" si="101"/>
        <v>290.95999999999998</v>
      </c>
      <c r="V211" s="29">
        <f t="shared" si="101"/>
        <v>712.71</v>
      </c>
      <c r="W211" s="29">
        <f t="shared" si="101"/>
        <v>322.27000000000004</v>
      </c>
      <c r="X211" s="29">
        <f t="shared" si="101"/>
        <v>712.71</v>
      </c>
      <c r="Y211" s="96"/>
      <c r="Z211" s="97"/>
      <c r="AA211" s="98"/>
      <c r="AB211" s="50"/>
      <c r="AC211" s="50"/>
      <c r="AD211" s="51"/>
    </row>
    <row r="212" spans="1:30" s="4" customFormat="1" ht="15.75" customHeight="1" x14ac:dyDescent="0.2">
      <c r="A212" s="99">
        <v>40</v>
      </c>
      <c r="B212" s="100" t="s">
        <v>9</v>
      </c>
      <c r="C212" s="100" t="s">
        <v>473</v>
      </c>
      <c r="D212" s="100" t="s">
        <v>474</v>
      </c>
      <c r="E212" s="100" t="s">
        <v>59</v>
      </c>
      <c r="F212" s="100">
        <v>290</v>
      </c>
      <c r="G212" s="100" t="s">
        <v>475</v>
      </c>
      <c r="H212" s="161" t="s">
        <v>30</v>
      </c>
      <c r="I212" s="107">
        <v>11</v>
      </c>
      <c r="J212" s="100">
        <v>12.44</v>
      </c>
      <c r="K212" s="141">
        <v>45828</v>
      </c>
      <c r="L212" s="141">
        <v>46161</v>
      </c>
      <c r="M212" s="8">
        <f>N212+O212</f>
        <v>0</v>
      </c>
      <c r="N212" s="8">
        <v>0</v>
      </c>
      <c r="O212" s="8">
        <v>0</v>
      </c>
      <c r="P212" s="111" t="s">
        <v>63</v>
      </c>
      <c r="Q212" s="83" t="s">
        <v>4</v>
      </c>
      <c r="R212" s="30"/>
      <c r="S212" s="27">
        <f>T212+U212</f>
        <v>0</v>
      </c>
      <c r="T212" s="27">
        <v>0</v>
      </c>
      <c r="U212" s="27">
        <v>0</v>
      </c>
      <c r="V212" s="28">
        <f>X212</f>
        <v>0</v>
      </c>
      <c r="W212" s="27">
        <v>0</v>
      </c>
      <c r="X212" s="27">
        <v>0</v>
      </c>
      <c r="Y212" s="8">
        <f t="shared" ref="Y212:Y215" si="102">M212+S212-V212</f>
        <v>0</v>
      </c>
      <c r="Z212" s="8">
        <f t="shared" ref="Z212:Z215" si="103">N212+T212-W212</f>
        <v>0</v>
      </c>
      <c r="AA212" s="8">
        <f>O212+U212-X212+W212</f>
        <v>0</v>
      </c>
      <c r="AB212" s="50"/>
      <c r="AC212" s="50"/>
      <c r="AD212" s="51"/>
    </row>
    <row r="213" spans="1:30" s="4" customFormat="1" ht="15.75" x14ac:dyDescent="0.2">
      <c r="A213" s="99"/>
      <c r="B213" s="101"/>
      <c r="C213" s="101"/>
      <c r="D213" s="101"/>
      <c r="E213" s="101"/>
      <c r="F213" s="101"/>
      <c r="G213" s="101"/>
      <c r="H213" s="101"/>
      <c r="I213" s="108"/>
      <c r="J213" s="101"/>
      <c r="K213" s="101"/>
      <c r="L213" s="101"/>
      <c r="M213" s="8">
        <f>N213+O213</f>
        <v>0</v>
      </c>
      <c r="N213" s="8">
        <v>0</v>
      </c>
      <c r="O213" s="8">
        <v>0</v>
      </c>
      <c r="P213" s="112"/>
      <c r="Q213" s="83" t="s">
        <v>5</v>
      </c>
      <c r="R213" s="31"/>
      <c r="S213" s="27">
        <f>T213+U213</f>
        <v>50.18</v>
      </c>
      <c r="T213" s="27">
        <v>25.09</v>
      </c>
      <c r="U213" s="27">
        <v>25.09</v>
      </c>
      <c r="V213" s="28">
        <f>X213</f>
        <v>460.75</v>
      </c>
      <c r="W213" s="27">
        <v>0</v>
      </c>
      <c r="X213" s="27">
        <v>460.75</v>
      </c>
      <c r="Y213" s="8">
        <f t="shared" si="102"/>
        <v>-410.57</v>
      </c>
      <c r="Z213" s="8">
        <f t="shared" si="103"/>
        <v>25.09</v>
      </c>
      <c r="AA213" s="8">
        <f>O213+U213-X213+W213</f>
        <v>-435.66</v>
      </c>
      <c r="AB213" s="50"/>
      <c r="AC213" s="50"/>
      <c r="AD213" s="51"/>
    </row>
    <row r="214" spans="1:30" s="4" customFormat="1" ht="15.75" x14ac:dyDescent="0.2">
      <c r="A214" s="99"/>
      <c r="B214" s="101"/>
      <c r="C214" s="101"/>
      <c r="D214" s="101"/>
      <c r="E214" s="101"/>
      <c r="F214" s="101"/>
      <c r="G214" s="101"/>
      <c r="H214" s="101"/>
      <c r="I214" s="108"/>
      <c r="J214" s="101"/>
      <c r="K214" s="101"/>
      <c r="L214" s="101"/>
      <c r="M214" s="8">
        <f>N214+O214</f>
        <v>0</v>
      </c>
      <c r="N214" s="8">
        <v>0</v>
      </c>
      <c r="O214" s="8">
        <v>0</v>
      </c>
      <c r="P214" s="112"/>
      <c r="Q214" s="83" t="s">
        <v>6</v>
      </c>
      <c r="R214" s="31"/>
      <c r="S214" s="27">
        <f>T214+U214</f>
        <v>410.54999999999995</v>
      </c>
      <c r="T214" s="27">
        <v>205.29</v>
      </c>
      <c r="U214" s="27">
        <v>205.26</v>
      </c>
      <c r="V214" s="28">
        <f>X214</f>
        <v>420</v>
      </c>
      <c r="W214" s="27">
        <v>161.94999999999999</v>
      </c>
      <c r="X214" s="27">
        <v>420</v>
      </c>
      <c r="Y214" s="8">
        <f t="shared" si="102"/>
        <v>-9.4500000000000455</v>
      </c>
      <c r="Z214" s="8">
        <f t="shared" si="103"/>
        <v>43.34</v>
      </c>
      <c r="AA214" s="8">
        <f>O214+U214-X214+W214</f>
        <v>-52.79000000000002</v>
      </c>
      <c r="AB214" s="50"/>
      <c r="AC214" s="50"/>
      <c r="AD214" s="51"/>
    </row>
    <row r="215" spans="1:30" s="4" customFormat="1" ht="15.75" x14ac:dyDescent="0.2">
      <c r="A215" s="99"/>
      <c r="B215" s="101"/>
      <c r="C215" s="101"/>
      <c r="D215" s="101"/>
      <c r="E215" s="101"/>
      <c r="F215" s="101"/>
      <c r="G215" s="101"/>
      <c r="H215" s="101"/>
      <c r="I215" s="108"/>
      <c r="J215" s="101"/>
      <c r="K215" s="101"/>
      <c r="L215" s="101"/>
      <c r="M215" s="8">
        <f>N215+O215</f>
        <v>0</v>
      </c>
      <c r="N215" s="8">
        <v>0</v>
      </c>
      <c r="O215" s="8">
        <v>0</v>
      </c>
      <c r="P215" s="112"/>
      <c r="Q215" s="83" t="s">
        <v>7</v>
      </c>
      <c r="R215" s="31"/>
      <c r="S215" s="27">
        <f>T215+U215</f>
        <v>410.54999999999995</v>
      </c>
      <c r="T215" s="27">
        <v>205.29</v>
      </c>
      <c r="U215" s="27">
        <v>205.26</v>
      </c>
      <c r="V215" s="28">
        <f>X215</f>
        <v>400</v>
      </c>
      <c r="W215" s="27">
        <v>205.29</v>
      </c>
      <c r="X215" s="27">
        <v>400</v>
      </c>
      <c r="Y215" s="7">
        <f t="shared" si="102"/>
        <v>10.549999999999955</v>
      </c>
      <c r="Z215" s="7">
        <f t="shared" si="103"/>
        <v>0</v>
      </c>
      <c r="AA215" s="7">
        <f>O215+U215-X215+W215</f>
        <v>10.549999999999983</v>
      </c>
      <c r="AB215" s="50"/>
      <c r="AC215" s="50"/>
      <c r="AD215" s="51"/>
    </row>
    <row r="216" spans="1:30" s="4" customFormat="1" ht="12.75" customHeight="1" x14ac:dyDescent="0.2">
      <c r="A216" s="99"/>
      <c r="B216" s="102"/>
      <c r="C216" s="102"/>
      <c r="D216" s="102"/>
      <c r="E216" s="102"/>
      <c r="F216" s="102"/>
      <c r="G216" s="102"/>
      <c r="H216" s="102"/>
      <c r="I216" s="109"/>
      <c r="J216" s="102"/>
      <c r="K216" s="102"/>
      <c r="L216" s="102"/>
      <c r="M216" s="96"/>
      <c r="N216" s="97"/>
      <c r="O216" s="98"/>
      <c r="P216" s="113"/>
      <c r="Q216" s="32" t="s">
        <v>3</v>
      </c>
      <c r="R216" s="84">
        <f>R215</f>
        <v>0</v>
      </c>
      <c r="S216" s="29">
        <f t="shared" ref="S216:X216" si="104">SUM(S212:S215)</f>
        <v>871.28</v>
      </c>
      <c r="T216" s="29">
        <f t="shared" si="104"/>
        <v>435.66999999999996</v>
      </c>
      <c r="U216" s="29">
        <f t="shared" si="104"/>
        <v>435.61</v>
      </c>
      <c r="V216" s="29">
        <f t="shared" si="104"/>
        <v>1280.75</v>
      </c>
      <c r="W216" s="29">
        <f t="shared" si="104"/>
        <v>367.24</v>
      </c>
      <c r="X216" s="29">
        <f t="shared" si="104"/>
        <v>1280.75</v>
      </c>
      <c r="Y216" s="96"/>
      <c r="Z216" s="97"/>
      <c r="AA216" s="98"/>
      <c r="AB216" s="50"/>
      <c r="AC216" s="50"/>
      <c r="AD216" s="51"/>
    </row>
    <row r="217" spans="1:30" s="4" customFormat="1" ht="15.75" customHeight="1" x14ac:dyDescent="0.2">
      <c r="A217" s="99">
        <v>41</v>
      </c>
      <c r="B217" s="100" t="s">
        <v>9</v>
      </c>
      <c r="C217" s="100" t="s">
        <v>502</v>
      </c>
      <c r="D217" s="100" t="s">
        <v>503</v>
      </c>
      <c r="E217" s="100" t="s">
        <v>59</v>
      </c>
      <c r="F217" s="100">
        <v>462.55</v>
      </c>
      <c r="G217" s="100" t="s">
        <v>504</v>
      </c>
      <c r="H217" s="161" t="s">
        <v>505</v>
      </c>
      <c r="I217" s="107">
        <v>31.9</v>
      </c>
      <c r="J217" s="100">
        <v>3.77</v>
      </c>
      <c r="K217" s="141">
        <v>45905</v>
      </c>
      <c r="L217" s="141">
        <v>46238</v>
      </c>
      <c r="M217" s="8">
        <f>N217+O217</f>
        <v>0</v>
      </c>
      <c r="N217" s="8">
        <v>0</v>
      </c>
      <c r="O217" s="8">
        <v>0</v>
      </c>
      <c r="P217" s="111" t="s">
        <v>63</v>
      </c>
      <c r="Q217" s="83" t="s">
        <v>4</v>
      </c>
      <c r="R217" s="30"/>
      <c r="S217" s="27">
        <f>T217+U217</f>
        <v>0</v>
      </c>
      <c r="T217" s="27">
        <v>0</v>
      </c>
      <c r="U217" s="27">
        <v>0</v>
      </c>
      <c r="V217" s="28">
        <f>X217</f>
        <v>0</v>
      </c>
      <c r="W217" s="27">
        <v>0</v>
      </c>
      <c r="X217" s="27">
        <v>0</v>
      </c>
      <c r="Y217" s="8">
        <f t="shared" ref="Y217:Y220" si="105">M217+S217-V217</f>
        <v>0</v>
      </c>
      <c r="Z217" s="8">
        <f t="shared" ref="Z217:Z220" si="106">N217+T217-W217</f>
        <v>0</v>
      </c>
      <c r="AA217" s="8">
        <f>O217+U217-X217+W217</f>
        <v>0</v>
      </c>
      <c r="AB217" s="50"/>
      <c r="AC217" s="50"/>
      <c r="AD217" s="51"/>
    </row>
    <row r="218" spans="1:30" s="4" customFormat="1" ht="15.75" x14ac:dyDescent="0.2">
      <c r="A218" s="99"/>
      <c r="B218" s="101"/>
      <c r="C218" s="101"/>
      <c r="D218" s="101"/>
      <c r="E218" s="101"/>
      <c r="F218" s="101"/>
      <c r="G218" s="101"/>
      <c r="H218" s="101"/>
      <c r="I218" s="108"/>
      <c r="J218" s="101"/>
      <c r="K218" s="101"/>
      <c r="L218" s="101"/>
      <c r="M218" s="8">
        <f>N218+O218</f>
        <v>0</v>
      </c>
      <c r="N218" s="8">
        <v>0</v>
      </c>
      <c r="O218" s="8">
        <v>0</v>
      </c>
      <c r="P218" s="112"/>
      <c r="Q218" s="83" t="s">
        <v>5</v>
      </c>
      <c r="R218" s="31"/>
      <c r="S218" s="27">
        <f>T218+U218</f>
        <v>0</v>
      </c>
      <c r="T218" s="27">
        <v>0</v>
      </c>
      <c r="U218" s="27">
        <v>0</v>
      </c>
      <c r="V218" s="28">
        <f>X218</f>
        <v>0</v>
      </c>
      <c r="W218" s="27">
        <v>0</v>
      </c>
      <c r="X218" s="27">
        <v>0</v>
      </c>
      <c r="Y218" s="8">
        <f t="shared" si="105"/>
        <v>0</v>
      </c>
      <c r="Z218" s="8">
        <f t="shared" si="106"/>
        <v>0</v>
      </c>
      <c r="AA218" s="8">
        <f>O218+U218-X218+W218</f>
        <v>0</v>
      </c>
      <c r="AB218" s="50"/>
      <c r="AC218" s="50"/>
      <c r="AD218" s="51"/>
    </row>
    <row r="219" spans="1:30" s="4" customFormat="1" ht="15.75" x14ac:dyDescent="0.2">
      <c r="A219" s="99"/>
      <c r="B219" s="101"/>
      <c r="C219" s="101"/>
      <c r="D219" s="101"/>
      <c r="E219" s="101"/>
      <c r="F219" s="101"/>
      <c r="G219" s="101"/>
      <c r="H219" s="101"/>
      <c r="I219" s="108"/>
      <c r="J219" s="101"/>
      <c r="K219" s="101"/>
      <c r="L219" s="101"/>
      <c r="M219" s="8">
        <f>N219+O219</f>
        <v>0</v>
      </c>
      <c r="N219" s="8">
        <v>0</v>
      </c>
      <c r="O219" s="8">
        <v>0</v>
      </c>
      <c r="P219" s="112"/>
      <c r="Q219" s="83" t="s">
        <v>6</v>
      </c>
      <c r="R219" s="31"/>
      <c r="S219" s="27">
        <f>T219+U219</f>
        <v>104.22999999999999</v>
      </c>
      <c r="T219" s="27">
        <v>52.12</v>
      </c>
      <c r="U219" s="27">
        <v>52.11</v>
      </c>
      <c r="V219" s="28">
        <f>X219</f>
        <v>0</v>
      </c>
      <c r="W219" s="27">
        <v>0</v>
      </c>
      <c r="X219" s="27">
        <v>0</v>
      </c>
      <c r="Y219" s="8">
        <f t="shared" si="105"/>
        <v>104.22999999999999</v>
      </c>
      <c r="Z219" s="8">
        <f t="shared" si="106"/>
        <v>52.12</v>
      </c>
      <c r="AA219" s="8">
        <f>O219+U219-X219+W219</f>
        <v>52.11</v>
      </c>
      <c r="AB219" s="50"/>
      <c r="AC219" s="50"/>
      <c r="AD219" s="51"/>
    </row>
    <row r="220" spans="1:30" s="4" customFormat="1" ht="15.75" x14ac:dyDescent="0.2">
      <c r="A220" s="99"/>
      <c r="B220" s="101"/>
      <c r="C220" s="101"/>
      <c r="D220" s="101"/>
      <c r="E220" s="101"/>
      <c r="F220" s="101"/>
      <c r="G220" s="101"/>
      <c r="H220" s="101"/>
      <c r="I220" s="108"/>
      <c r="J220" s="101"/>
      <c r="K220" s="101"/>
      <c r="L220" s="101"/>
      <c r="M220" s="8">
        <f>N220+O220</f>
        <v>0</v>
      </c>
      <c r="N220" s="8">
        <v>0</v>
      </c>
      <c r="O220" s="8">
        <v>0</v>
      </c>
      <c r="P220" s="112"/>
      <c r="Q220" s="83" t="s">
        <v>7</v>
      </c>
      <c r="R220" s="31"/>
      <c r="S220" s="27">
        <f>T220+U220</f>
        <v>360.78</v>
      </c>
      <c r="T220" s="27">
        <v>180.39</v>
      </c>
      <c r="U220" s="27">
        <v>180.39</v>
      </c>
      <c r="V220" s="28">
        <f>X220</f>
        <v>240.52</v>
      </c>
      <c r="W220" s="27">
        <v>172.38</v>
      </c>
      <c r="X220" s="27">
        <v>240.52</v>
      </c>
      <c r="Y220" s="7">
        <f t="shared" si="105"/>
        <v>120.25999999999996</v>
      </c>
      <c r="Z220" s="7">
        <f t="shared" si="106"/>
        <v>8.0099999999999909</v>
      </c>
      <c r="AA220" s="7">
        <f>O220+U220-X220+W220</f>
        <v>112.24999999999997</v>
      </c>
      <c r="AB220" s="50"/>
      <c r="AC220" s="50"/>
      <c r="AD220" s="51"/>
    </row>
    <row r="221" spans="1:30" s="4" customFormat="1" ht="12.75" customHeight="1" x14ac:dyDescent="0.2">
      <c r="A221" s="99"/>
      <c r="B221" s="102"/>
      <c r="C221" s="102"/>
      <c r="D221" s="102"/>
      <c r="E221" s="102"/>
      <c r="F221" s="102"/>
      <c r="G221" s="102"/>
      <c r="H221" s="102"/>
      <c r="I221" s="109"/>
      <c r="J221" s="102"/>
      <c r="K221" s="102"/>
      <c r="L221" s="102"/>
      <c r="M221" s="96"/>
      <c r="N221" s="97"/>
      <c r="O221" s="98"/>
      <c r="P221" s="113"/>
      <c r="Q221" s="32" t="s">
        <v>3</v>
      </c>
      <c r="R221" s="84">
        <f>R220</f>
        <v>0</v>
      </c>
      <c r="S221" s="29">
        <f t="shared" ref="S221:X221" si="107">SUM(S217:S220)</f>
        <v>465.01</v>
      </c>
      <c r="T221" s="29">
        <f t="shared" si="107"/>
        <v>232.51</v>
      </c>
      <c r="U221" s="29">
        <f t="shared" si="107"/>
        <v>232.5</v>
      </c>
      <c r="V221" s="29">
        <f t="shared" si="107"/>
        <v>240.52</v>
      </c>
      <c r="W221" s="29">
        <f t="shared" si="107"/>
        <v>172.38</v>
      </c>
      <c r="X221" s="29">
        <f t="shared" si="107"/>
        <v>240.52</v>
      </c>
      <c r="Y221" s="96"/>
      <c r="Z221" s="97"/>
      <c r="AA221" s="98"/>
      <c r="AB221" s="50"/>
      <c r="AC221" s="50"/>
      <c r="AD221" s="51"/>
    </row>
    <row r="222" spans="1:30" ht="15.75" customHeight="1" x14ac:dyDescent="0.2">
      <c r="A222" s="99">
        <v>42</v>
      </c>
      <c r="B222" s="100" t="s">
        <v>9</v>
      </c>
      <c r="C222" s="100" t="s">
        <v>519</v>
      </c>
      <c r="D222" s="100" t="s">
        <v>520</v>
      </c>
      <c r="E222" s="100" t="s">
        <v>59</v>
      </c>
      <c r="F222" s="100">
        <v>462.55</v>
      </c>
      <c r="G222" s="100" t="s">
        <v>521</v>
      </c>
      <c r="H222" s="161" t="s">
        <v>522</v>
      </c>
      <c r="I222" s="107"/>
      <c r="J222" s="100"/>
      <c r="K222" s="141">
        <v>44116</v>
      </c>
      <c r="L222" s="141">
        <v>44450</v>
      </c>
      <c r="M222" s="8">
        <f>N222+O222</f>
        <v>5910.31</v>
      </c>
      <c r="N222" s="8">
        <v>0</v>
      </c>
      <c r="O222" s="8">
        <v>5910.31</v>
      </c>
      <c r="P222" s="111" t="s">
        <v>63</v>
      </c>
      <c r="Q222" s="83" t="s">
        <v>4</v>
      </c>
      <c r="R222" s="30"/>
      <c r="S222" s="27">
        <f>T222+U222</f>
        <v>0</v>
      </c>
      <c r="T222" s="27">
        <v>0</v>
      </c>
      <c r="U222" s="27">
        <v>0</v>
      </c>
      <c r="V222" s="28">
        <f>X222</f>
        <v>0</v>
      </c>
      <c r="W222" s="27">
        <v>0</v>
      </c>
      <c r="X222" s="27">
        <v>0</v>
      </c>
      <c r="Y222" s="8">
        <f t="shared" ref="Y222:Y225" si="108">M222+S222-V222</f>
        <v>5910.31</v>
      </c>
      <c r="Z222" s="8">
        <f t="shared" ref="Z222:Z225" si="109">N222+T222-W222</f>
        <v>0</v>
      </c>
      <c r="AA222" s="8">
        <f>O222+U222-X222+W222</f>
        <v>5910.31</v>
      </c>
      <c r="AB222" s="50"/>
      <c r="AC222" s="50"/>
      <c r="AD222" s="51"/>
    </row>
    <row r="223" spans="1:30" ht="15.75" customHeight="1" x14ac:dyDescent="0.2">
      <c r="A223" s="99"/>
      <c r="B223" s="101"/>
      <c r="C223" s="101"/>
      <c r="D223" s="101"/>
      <c r="E223" s="101"/>
      <c r="F223" s="101"/>
      <c r="G223" s="101"/>
      <c r="H223" s="101"/>
      <c r="I223" s="108"/>
      <c r="J223" s="101"/>
      <c r="K223" s="101"/>
      <c r="L223" s="101"/>
      <c r="M223" s="8">
        <f>N223+O223</f>
        <v>0</v>
      </c>
      <c r="N223" s="8">
        <v>0</v>
      </c>
      <c r="O223" s="8">
        <v>0</v>
      </c>
      <c r="P223" s="112"/>
      <c r="Q223" s="83" t="s">
        <v>5</v>
      </c>
      <c r="R223" s="31"/>
      <c r="S223" s="27">
        <f>T223+U223</f>
        <v>0</v>
      </c>
      <c r="T223" s="27">
        <v>0</v>
      </c>
      <c r="U223" s="27">
        <v>0</v>
      </c>
      <c r="V223" s="28">
        <f>X223</f>
        <v>0</v>
      </c>
      <c r="W223" s="27">
        <v>0</v>
      </c>
      <c r="X223" s="27">
        <v>0</v>
      </c>
      <c r="Y223" s="8">
        <f t="shared" si="108"/>
        <v>0</v>
      </c>
      <c r="Z223" s="8">
        <f t="shared" si="109"/>
        <v>0</v>
      </c>
      <c r="AA223" s="8">
        <f>O223+U223-X223+W223</f>
        <v>0</v>
      </c>
      <c r="AB223" s="50"/>
      <c r="AC223" s="50"/>
      <c r="AD223" s="51"/>
    </row>
    <row r="224" spans="1:30" ht="15.75" customHeight="1" x14ac:dyDescent="0.2">
      <c r="A224" s="99"/>
      <c r="B224" s="101"/>
      <c r="C224" s="101"/>
      <c r="D224" s="101"/>
      <c r="E224" s="101"/>
      <c r="F224" s="101"/>
      <c r="G224" s="101"/>
      <c r="H224" s="101"/>
      <c r="I224" s="108"/>
      <c r="J224" s="101"/>
      <c r="K224" s="101"/>
      <c r="L224" s="101"/>
      <c r="M224" s="8">
        <f>N224+O224</f>
        <v>0</v>
      </c>
      <c r="N224" s="8">
        <v>0</v>
      </c>
      <c r="O224" s="8">
        <v>0</v>
      </c>
      <c r="P224" s="112"/>
      <c r="Q224" s="83" t="s">
        <v>6</v>
      </c>
      <c r="R224" s="31"/>
      <c r="S224" s="27">
        <f>T224+U224</f>
        <v>0</v>
      </c>
      <c r="T224" s="27">
        <v>0</v>
      </c>
      <c r="U224" s="27">
        <v>0</v>
      </c>
      <c r="V224" s="28">
        <f>X224</f>
        <v>5910.31</v>
      </c>
      <c r="W224" s="27">
        <v>0</v>
      </c>
      <c r="X224" s="27">
        <v>5910.31</v>
      </c>
      <c r="Y224" s="8">
        <f t="shared" si="108"/>
        <v>-5910.31</v>
      </c>
      <c r="Z224" s="8">
        <f t="shared" si="109"/>
        <v>0</v>
      </c>
      <c r="AA224" s="8">
        <f>O224+U224-X224+W224</f>
        <v>-5910.31</v>
      </c>
      <c r="AB224" s="50"/>
      <c r="AC224" s="50"/>
      <c r="AD224" s="51"/>
    </row>
    <row r="225" spans="1:30" ht="15.75" customHeight="1" x14ac:dyDescent="0.2">
      <c r="A225" s="99"/>
      <c r="B225" s="101"/>
      <c r="C225" s="101"/>
      <c r="D225" s="101"/>
      <c r="E225" s="101"/>
      <c r="F225" s="101"/>
      <c r="G225" s="101"/>
      <c r="H225" s="101"/>
      <c r="I225" s="108"/>
      <c r="J225" s="101"/>
      <c r="K225" s="101"/>
      <c r="L225" s="101"/>
      <c r="M225" s="8">
        <f>N225+O225</f>
        <v>0</v>
      </c>
      <c r="N225" s="8">
        <v>0</v>
      </c>
      <c r="O225" s="8">
        <v>0</v>
      </c>
      <c r="P225" s="112"/>
      <c r="Q225" s="83" t="s">
        <v>7</v>
      </c>
      <c r="R225" s="31"/>
      <c r="S225" s="27">
        <f>T225+U225</f>
        <v>0</v>
      </c>
      <c r="T225" s="27">
        <v>0</v>
      </c>
      <c r="U225" s="27">
        <v>0</v>
      </c>
      <c r="V225" s="28">
        <f>X225</f>
        <v>0</v>
      </c>
      <c r="W225" s="27">
        <v>0</v>
      </c>
      <c r="X225" s="27">
        <v>0</v>
      </c>
      <c r="Y225" s="7">
        <f t="shared" si="108"/>
        <v>0</v>
      </c>
      <c r="Z225" s="7">
        <f t="shared" si="109"/>
        <v>0</v>
      </c>
      <c r="AA225" s="7">
        <f>O225+U225-X225+W225</f>
        <v>0</v>
      </c>
      <c r="AB225" s="50"/>
      <c r="AC225" s="50"/>
      <c r="AD225" s="51"/>
    </row>
    <row r="226" spans="1:30" ht="15.75" customHeight="1" x14ac:dyDescent="0.2">
      <c r="A226" s="99"/>
      <c r="B226" s="102"/>
      <c r="C226" s="102"/>
      <c r="D226" s="102"/>
      <c r="E226" s="102"/>
      <c r="F226" s="102"/>
      <c r="G226" s="102"/>
      <c r="H226" s="102"/>
      <c r="I226" s="109"/>
      <c r="J226" s="102"/>
      <c r="K226" s="102"/>
      <c r="L226" s="102"/>
      <c r="M226" s="96"/>
      <c r="N226" s="97"/>
      <c r="O226" s="98"/>
      <c r="P226" s="113"/>
      <c r="Q226" s="32" t="s">
        <v>3</v>
      </c>
      <c r="R226" s="84">
        <f>R225</f>
        <v>0</v>
      </c>
      <c r="S226" s="29">
        <f t="shared" ref="S226:X226" si="110">SUM(S222:S225)</f>
        <v>0</v>
      </c>
      <c r="T226" s="29">
        <f t="shared" si="110"/>
        <v>0</v>
      </c>
      <c r="U226" s="29">
        <f t="shared" si="110"/>
        <v>0</v>
      </c>
      <c r="V226" s="29">
        <f t="shared" si="110"/>
        <v>5910.31</v>
      </c>
      <c r="W226" s="29">
        <f t="shared" si="110"/>
        <v>0</v>
      </c>
      <c r="X226" s="29">
        <f t="shared" si="110"/>
        <v>5910.31</v>
      </c>
      <c r="Y226" s="96"/>
      <c r="Z226" s="97"/>
      <c r="AA226" s="98"/>
      <c r="AB226" s="50"/>
      <c r="AC226" s="50"/>
      <c r="AD226" s="51"/>
    </row>
    <row r="227" spans="1:30" ht="15.75" customHeight="1" x14ac:dyDescent="0.2">
      <c r="A227" s="99">
        <v>43</v>
      </c>
      <c r="B227" s="100" t="s">
        <v>9</v>
      </c>
      <c r="C227" s="103" t="s">
        <v>548</v>
      </c>
      <c r="D227" s="103" t="s">
        <v>549</v>
      </c>
      <c r="E227" s="103" t="s">
        <v>234</v>
      </c>
      <c r="F227" s="103">
        <v>290</v>
      </c>
      <c r="G227" s="103" t="s">
        <v>550</v>
      </c>
      <c r="H227" s="103" t="s">
        <v>50</v>
      </c>
      <c r="I227" s="107">
        <v>17.100000000000001</v>
      </c>
      <c r="J227" s="100">
        <v>11.31</v>
      </c>
      <c r="K227" s="110">
        <v>45978</v>
      </c>
      <c r="L227" s="110">
        <v>46311</v>
      </c>
      <c r="M227" s="8">
        <f>N227+O227</f>
        <v>0</v>
      </c>
      <c r="N227" s="8">
        <v>0</v>
      </c>
      <c r="O227" s="8">
        <v>0</v>
      </c>
      <c r="P227" s="111" t="s">
        <v>63</v>
      </c>
      <c r="Q227" s="83" t="s">
        <v>4</v>
      </c>
      <c r="R227" s="30"/>
      <c r="S227" s="27">
        <f>T227+U227</f>
        <v>0</v>
      </c>
      <c r="T227" s="27">
        <v>0</v>
      </c>
      <c r="U227" s="27">
        <v>0</v>
      </c>
      <c r="V227" s="28">
        <f>X227</f>
        <v>0</v>
      </c>
      <c r="W227" s="27">
        <v>0</v>
      </c>
      <c r="X227" s="27">
        <v>0</v>
      </c>
      <c r="Y227" s="8">
        <f t="shared" ref="Y227:Y230" si="111">M227+S227-V227</f>
        <v>0</v>
      </c>
      <c r="Z227" s="8">
        <f t="shared" ref="Z227:Z230" si="112">N227+T227-W227</f>
        <v>0</v>
      </c>
      <c r="AA227" s="8">
        <f>O227+U227-X227+W227</f>
        <v>0</v>
      </c>
      <c r="AB227" s="50"/>
      <c r="AC227" s="50"/>
      <c r="AD227" s="51"/>
    </row>
    <row r="228" spans="1:30" ht="15.75" x14ac:dyDescent="0.2">
      <c r="A228" s="99"/>
      <c r="B228" s="101"/>
      <c r="C228" s="104"/>
      <c r="D228" s="104"/>
      <c r="E228" s="104"/>
      <c r="F228" s="104"/>
      <c r="G228" s="104"/>
      <c r="H228" s="104"/>
      <c r="I228" s="108"/>
      <c r="J228" s="101"/>
      <c r="K228" s="104"/>
      <c r="L228" s="104"/>
      <c r="M228" s="8">
        <f>N228+O228</f>
        <v>0</v>
      </c>
      <c r="N228" s="8">
        <v>0</v>
      </c>
      <c r="O228" s="8">
        <v>0</v>
      </c>
      <c r="P228" s="112"/>
      <c r="Q228" s="83" t="s">
        <v>5</v>
      </c>
      <c r="R228" s="31"/>
      <c r="S228" s="27">
        <f>T228+U228</f>
        <v>0</v>
      </c>
      <c r="T228" s="27">
        <v>0</v>
      </c>
      <c r="U228" s="27">
        <v>0</v>
      </c>
      <c r="V228" s="28">
        <f>X228</f>
        <v>0</v>
      </c>
      <c r="W228" s="27">
        <v>0</v>
      </c>
      <c r="X228" s="27">
        <v>0</v>
      </c>
      <c r="Y228" s="8">
        <f t="shared" si="111"/>
        <v>0</v>
      </c>
      <c r="Z228" s="8">
        <f t="shared" si="112"/>
        <v>0</v>
      </c>
      <c r="AA228" s="8">
        <f>O228+U228-X228+W228</f>
        <v>0</v>
      </c>
      <c r="AB228" s="50"/>
      <c r="AC228" s="50"/>
      <c r="AD228" s="51"/>
    </row>
    <row r="229" spans="1:30" ht="15.75" x14ac:dyDescent="0.2">
      <c r="A229" s="99"/>
      <c r="B229" s="101"/>
      <c r="C229" s="104"/>
      <c r="D229" s="104"/>
      <c r="E229" s="104"/>
      <c r="F229" s="104"/>
      <c r="G229" s="104"/>
      <c r="H229" s="104"/>
      <c r="I229" s="108"/>
      <c r="J229" s="101"/>
      <c r="K229" s="104"/>
      <c r="L229" s="104"/>
      <c r="M229" s="8">
        <f>N229+O229</f>
        <v>0</v>
      </c>
      <c r="N229" s="8">
        <v>0</v>
      </c>
      <c r="O229" s="8">
        <v>0</v>
      </c>
      <c r="P229" s="112"/>
      <c r="Q229" s="83" t="s">
        <v>6</v>
      </c>
      <c r="R229" s="31"/>
      <c r="S229" s="27">
        <f>T229+U229</f>
        <v>0</v>
      </c>
      <c r="T229" s="27">
        <v>0</v>
      </c>
      <c r="U229" s="27">
        <v>0</v>
      </c>
      <c r="V229" s="28">
        <f>X229</f>
        <v>0</v>
      </c>
      <c r="W229" s="27">
        <v>0</v>
      </c>
      <c r="X229" s="27">
        <v>0</v>
      </c>
      <c r="Y229" s="8">
        <f t="shared" si="111"/>
        <v>0</v>
      </c>
      <c r="Z229" s="8">
        <f t="shared" si="112"/>
        <v>0</v>
      </c>
      <c r="AA229" s="8">
        <f>O229+U229-X229+W229</f>
        <v>0</v>
      </c>
      <c r="AB229" s="50"/>
      <c r="AC229" s="50"/>
      <c r="AD229" s="51"/>
    </row>
    <row r="230" spans="1:30" ht="15.75" x14ac:dyDescent="0.2">
      <c r="A230" s="99"/>
      <c r="B230" s="101"/>
      <c r="C230" s="104"/>
      <c r="D230" s="104"/>
      <c r="E230" s="104"/>
      <c r="F230" s="104"/>
      <c r="G230" s="104"/>
      <c r="H230" s="104"/>
      <c r="I230" s="108"/>
      <c r="J230" s="101"/>
      <c r="K230" s="104"/>
      <c r="L230" s="104"/>
      <c r="M230" s="8">
        <f>N230+O230</f>
        <v>0</v>
      </c>
      <c r="N230" s="8">
        <v>0</v>
      </c>
      <c r="O230" s="8">
        <v>0</v>
      </c>
      <c r="P230" s="112"/>
      <c r="Q230" s="83" t="s">
        <v>7</v>
      </c>
      <c r="R230" s="31"/>
      <c r="S230" s="27">
        <f>T230+U230</f>
        <v>283.66000000000003</v>
      </c>
      <c r="T230" s="27">
        <v>141.83000000000001</v>
      </c>
      <c r="U230" s="27">
        <v>141.83000000000001</v>
      </c>
      <c r="V230" s="28">
        <f>X230</f>
        <v>773.6</v>
      </c>
      <c r="W230" s="27">
        <v>45.13</v>
      </c>
      <c r="X230" s="27">
        <v>773.6</v>
      </c>
      <c r="Y230" s="7">
        <f t="shared" si="111"/>
        <v>-489.94</v>
      </c>
      <c r="Z230" s="7">
        <f t="shared" si="112"/>
        <v>96.700000000000017</v>
      </c>
      <c r="AA230" s="7">
        <f>O230+U230-X230+W230</f>
        <v>-586.64</v>
      </c>
      <c r="AB230" s="50"/>
      <c r="AC230" s="50"/>
      <c r="AD230" s="51"/>
    </row>
    <row r="231" spans="1:30" ht="15.75" x14ac:dyDescent="0.2">
      <c r="A231" s="99"/>
      <c r="B231" s="102"/>
      <c r="C231" s="105"/>
      <c r="D231" s="105"/>
      <c r="E231" s="105"/>
      <c r="F231" s="105"/>
      <c r="G231" s="105"/>
      <c r="H231" s="105"/>
      <c r="I231" s="109"/>
      <c r="J231" s="102"/>
      <c r="K231" s="105"/>
      <c r="L231" s="105"/>
      <c r="M231" s="96"/>
      <c r="N231" s="97"/>
      <c r="O231" s="98"/>
      <c r="P231" s="113"/>
      <c r="Q231" s="32" t="s">
        <v>3</v>
      </c>
      <c r="R231" s="84">
        <f>R230</f>
        <v>0</v>
      </c>
      <c r="S231" s="29">
        <f t="shared" ref="S231:X231" si="113">SUM(S227:S230)</f>
        <v>283.66000000000003</v>
      </c>
      <c r="T231" s="29">
        <f t="shared" si="113"/>
        <v>141.83000000000001</v>
      </c>
      <c r="U231" s="29">
        <f t="shared" si="113"/>
        <v>141.83000000000001</v>
      </c>
      <c r="V231" s="29">
        <f t="shared" si="113"/>
        <v>773.6</v>
      </c>
      <c r="W231" s="29">
        <f t="shared" si="113"/>
        <v>45.13</v>
      </c>
      <c r="X231" s="29">
        <f t="shared" si="113"/>
        <v>773.6</v>
      </c>
      <c r="Y231" s="96"/>
      <c r="Z231" s="97"/>
      <c r="AA231" s="98"/>
      <c r="AB231" s="50"/>
      <c r="AC231" s="50"/>
      <c r="AD231" s="51"/>
    </row>
    <row r="232" spans="1:30" ht="15.75" customHeight="1" x14ac:dyDescent="0.2">
      <c r="A232" s="99">
        <v>44</v>
      </c>
      <c r="B232" s="100" t="s">
        <v>9</v>
      </c>
      <c r="C232" s="103" t="s">
        <v>551</v>
      </c>
      <c r="D232" s="103" t="s">
        <v>552</v>
      </c>
      <c r="E232" s="103" t="s">
        <v>234</v>
      </c>
      <c r="F232" s="106">
        <v>290</v>
      </c>
      <c r="G232" s="103" t="s">
        <v>553</v>
      </c>
      <c r="H232" s="103" t="s">
        <v>50</v>
      </c>
      <c r="I232" s="107">
        <v>7.7</v>
      </c>
      <c r="J232" s="100">
        <v>25.12</v>
      </c>
      <c r="K232" s="110">
        <v>45978</v>
      </c>
      <c r="L232" s="110">
        <v>46311</v>
      </c>
      <c r="M232" s="8">
        <f>N232+O232</f>
        <v>0</v>
      </c>
      <c r="N232" s="8">
        <v>0</v>
      </c>
      <c r="O232" s="8">
        <v>0</v>
      </c>
      <c r="P232" s="111" t="s">
        <v>63</v>
      </c>
      <c r="Q232" s="83" t="s">
        <v>4</v>
      </c>
      <c r="R232" s="30"/>
      <c r="S232" s="27">
        <f>T232+U232</f>
        <v>0</v>
      </c>
      <c r="T232" s="27">
        <v>0</v>
      </c>
      <c r="U232" s="27">
        <v>0</v>
      </c>
      <c r="V232" s="28">
        <f>X232</f>
        <v>0</v>
      </c>
      <c r="W232" s="27">
        <v>0</v>
      </c>
      <c r="X232" s="27">
        <v>0</v>
      </c>
      <c r="Y232" s="8">
        <f t="shared" ref="Y232:Y235" si="114">M232+S232-V232</f>
        <v>0</v>
      </c>
      <c r="Z232" s="8">
        <f t="shared" ref="Z232:Z235" si="115">N232+T232-W232</f>
        <v>0</v>
      </c>
      <c r="AA232" s="8">
        <f>O232+U232-X232+W232</f>
        <v>0</v>
      </c>
      <c r="AB232" s="50"/>
      <c r="AC232" s="50"/>
      <c r="AD232" s="51"/>
    </row>
    <row r="233" spans="1:30" ht="15.75" x14ac:dyDescent="0.2">
      <c r="A233" s="99"/>
      <c r="B233" s="101"/>
      <c r="C233" s="104"/>
      <c r="D233" s="104"/>
      <c r="E233" s="104"/>
      <c r="F233" s="104"/>
      <c r="G233" s="104"/>
      <c r="H233" s="104"/>
      <c r="I233" s="108"/>
      <c r="J233" s="101"/>
      <c r="K233" s="104"/>
      <c r="L233" s="104"/>
      <c r="M233" s="8">
        <f>N233+O233</f>
        <v>0</v>
      </c>
      <c r="N233" s="8">
        <v>0</v>
      </c>
      <c r="O233" s="8">
        <v>0</v>
      </c>
      <c r="P233" s="112"/>
      <c r="Q233" s="83" t="s">
        <v>5</v>
      </c>
      <c r="R233" s="31"/>
      <c r="S233" s="27">
        <f>T233+U233</f>
        <v>0</v>
      </c>
      <c r="T233" s="27">
        <v>0</v>
      </c>
      <c r="U233" s="27">
        <v>0</v>
      </c>
      <c r="V233" s="28">
        <f>X233</f>
        <v>0</v>
      </c>
      <c r="W233" s="27">
        <v>0</v>
      </c>
      <c r="X233" s="27">
        <v>0</v>
      </c>
      <c r="Y233" s="8">
        <f t="shared" si="114"/>
        <v>0</v>
      </c>
      <c r="Z233" s="8">
        <f t="shared" si="115"/>
        <v>0</v>
      </c>
      <c r="AA233" s="8">
        <f>O233+U233-X233+W233</f>
        <v>0</v>
      </c>
      <c r="AB233" s="50"/>
      <c r="AC233" s="50"/>
      <c r="AD233" s="51"/>
    </row>
    <row r="234" spans="1:30" ht="15.75" x14ac:dyDescent="0.2">
      <c r="A234" s="99"/>
      <c r="B234" s="101"/>
      <c r="C234" s="104"/>
      <c r="D234" s="104"/>
      <c r="E234" s="104"/>
      <c r="F234" s="104"/>
      <c r="G234" s="104"/>
      <c r="H234" s="104"/>
      <c r="I234" s="108"/>
      <c r="J234" s="101"/>
      <c r="K234" s="104"/>
      <c r="L234" s="104"/>
      <c r="M234" s="8">
        <f>N234+O234</f>
        <v>0</v>
      </c>
      <c r="N234" s="8">
        <v>0</v>
      </c>
      <c r="O234" s="8">
        <v>0</v>
      </c>
      <c r="P234" s="112"/>
      <c r="Q234" s="83" t="s">
        <v>6</v>
      </c>
      <c r="R234" s="31"/>
      <c r="S234" s="27">
        <f>T234+U234</f>
        <v>0</v>
      </c>
      <c r="T234" s="27">
        <v>0</v>
      </c>
      <c r="U234" s="27">
        <v>0</v>
      </c>
      <c r="V234" s="28">
        <f>X234</f>
        <v>0</v>
      </c>
      <c r="W234" s="27">
        <v>0</v>
      </c>
      <c r="X234" s="27">
        <v>0</v>
      </c>
      <c r="Y234" s="8">
        <f t="shared" si="114"/>
        <v>0</v>
      </c>
      <c r="Z234" s="8">
        <f t="shared" si="115"/>
        <v>0</v>
      </c>
      <c r="AA234" s="8">
        <f>O234+U234-X234+W234</f>
        <v>0</v>
      </c>
      <c r="AB234" s="50"/>
      <c r="AC234" s="50"/>
      <c r="AD234" s="51"/>
    </row>
    <row r="235" spans="1:30" ht="15.75" x14ac:dyDescent="0.2">
      <c r="A235" s="99"/>
      <c r="B235" s="101"/>
      <c r="C235" s="104"/>
      <c r="D235" s="104"/>
      <c r="E235" s="104"/>
      <c r="F235" s="104"/>
      <c r="G235" s="104"/>
      <c r="H235" s="104"/>
      <c r="I235" s="108"/>
      <c r="J235" s="101"/>
      <c r="K235" s="104"/>
      <c r="L235" s="104"/>
      <c r="M235" s="8">
        <f>N235+O235</f>
        <v>0</v>
      </c>
      <c r="N235" s="8">
        <v>0</v>
      </c>
      <c r="O235" s="8">
        <v>0</v>
      </c>
      <c r="P235" s="112"/>
      <c r="Q235" s="83" t="s">
        <v>7</v>
      </c>
      <c r="R235" s="31"/>
      <c r="S235" s="27">
        <f>T235+U235</f>
        <v>127.72999999999999</v>
      </c>
      <c r="T235" s="27">
        <v>63.87</v>
      </c>
      <c r="U235" s="27">
        <v>63.86</v>
      </c>
      <c r="V235" s="28">
        <f>X235</f>
        <v>43.55</v>
      </c>
      <c r="W235" s="27">
        <v>20.32</v>
      </c>
      <c r="X235" s="27">
        <v>43.55</v>
      </c>
      <c r="Y235" s="7">
        <f t="shared" si="114"/>
        <v>84.179999999999993</v>
      </c>
      <c r="Z235" s="7">
        <f t="shared" si="115"/>
        <v>43.55</v>
      </c>
      <c r="AA235" s="7">
        <f>O235+U235-X235+W235</f>
        <v>40.630000000000003</v>
      </c>
      <c r="AB235" s="50"/>
      <c r="AC235" s="50"/>
      <c r="AD235" s="51"/>
    </row>
    <row r="236" spans="1:30" ht="15.75" x14ac:dyDescent="0.2">
      <c r="A236" s="99"/>
      <c r="B236" s="102"/>
      <c r="C236" s="105"/>
      <c r="D236" s="105"/>
      <c r="E236" s="105"/>
      <c r="F236" s="105"/>
      <c r="G236" s="105"/>
      <c r="H236" s="105"/>
      <c r="I236" s="109"/>
      <c r="J236" s="102"/>
      <c r="K236" s="105"/>
      <c r="L236" s="105"/>
      <c r="M236" s="96"/>
      <c r="N236" s="97"/>
      <c r="O236" s="98"/>
      <c r="P236" s="113"/>
      <c r="Q236" s="32" t="s">
        <v>3</v>
      </c>
      <c r="R236" s="84">
        <f>R235</f>
        <v>0</v>
      </c>
      <c r="S236" s="29">
        <f t="shared" ref="S236:X236" si="116">SUM(S232:S235)</f>
        <v>127.72999999999999</v>
      </c>
      <c r="T236" s="29">
        <f t="shared" si="116"/>
        <v>63.87</v>
      </c>
      <c r="U236" s="29">
        <f t="shared" si="116"/>
        <v>63.86</v>
      </c>
      <c r="V236" s="29">
        <f t="shared" si="116"/>
        <v>43.55</v>
      </c>
      <c r="W236" s="29">
        <f t="shared" si="116"/>
        <v>20.32</v>
      </c>
      <c r="X236" s="29">
        <f t="shared" si="116"/>
        <v>43.55</v>
      </c>
      <c r="Y236" s="96"/>
      <c r="Z236" s="97"/>
      <c r="AA236" s="98"/>
      <c r="AB236" s="50"/>
      <c r="AC236" s="50"/>
      <c r="AD236" s="51"/>
    </row>
    <row r="237" spans="1:30" ht="15.75" customHeight="1" x14ac:dyDescent="0.2">
      <c r="A237" s="99">
        <v>45</v>
      </c>
      <c r="B237" s="100" t="s">
        <v>9</v>
      </c>
      <c r="C237" s="103" t="s">
        <v>554</v>
      </c>
      <c r="D237" s="103" t="s">
        <v>555</v>
      </c>
      <c r="E237" s="103" t="s">
        <v>234</v>
      </c>
      <c r="F237" s="103">
        <v>290</v>
      </c>
      <c r="G237" s="103" t="s">
        <v>556</v>
      </c>
      <c r="H237" s="85"/>
      <c r="I237" s="107">
        <v>10</v>
      </c>
      <c r="J237" s="100">
        <v>12.441000000000001</v>
      </c>
      <c r="K237" s="110">
        <v>45940</v>
      </c>
      <c r="L237" s="110">
        <v>46274</v>
      </c>
      <c r="M237" s="8">
        <f>N237+O237</f>
        <v>0</v>
      </c>
      <c r="N237" s="8">
        <v>0</v>
      </c>
      <c r="O237" s="8">
        <v>0</v>
      </c>
      <c r="P237" s="111" t="s">
        <v>63</v>
      </c>
      <c r="Q237" s="83" t="s">
        <v>4</v>
      </c>
      <c r="R237" s="30"/>
      <c r="S237" s="27">
        <f>T237+U237</f>
        <v>0</v>
      </c>
      <c r="T237" s="27">
        <v>0</v>
      </c>
      <c r="U237" s="27">
        <v>0</v>
      </c>
      <c r="V237" s="28">
        <f>X237</f>
        <v>0</v>
      </c>
      <c r="W237" s="27">
        <v>0</v>
      </c>
      <c r="X237" s="27">
        <v>0</v>
      </c>
      <c r="Y237" s="8">
        <f t="shared" ref="Y237:Y240" si="117">M237+S237-V237</f>
        <v>0</v>
      </c>
      <c r="Z237" s="8">
        <f t="shared" ref="Z237:Z240" si="118">N237+T237-W237</f>
        <v>0</v>
      </c>
      <c r="AA237" s="8">
        <f>O237+U237-X237+W237</f>
        <v>0</v>
      </c>
      <c r="AB237" s="50"/>
      <c r="AC237" s="50"/>
      <c r="AD237" s="51"/>
    </row>
    <row r="238" spans="1:30" ht="15.75" customHeight="1" x14ac:dyDescent="0.2">
      <c r="A238" s="99"/>
      <c r="B238" s="101"/>
      <c r="C238" s="104"/>
      <c r="D238" s="104"/>
      <c r="E238" s="104"/>
      <c r="F238" s="104"/>
      <c r="G238" s="104"/>
      <c r="H238" s="104" t="s">
        <v>30</v>
      </c>
      <c r="I238" s="108"/>
      <c r="J238" s="101"/>
      <c r="K238" s="114"/>
      <c r="L238" s="114"/>
      <c r="M238" s="8">
        <f>N238+O238</f>
        <v>0</v>
      </c>
      <c r="N238" s="8">
        <v>0</v>
      </c>
      <c r="O238" s="8">
        <v>0</v>
      </c>
      <c r="P238" s="112"/>
      <c r="Q238" s="83" t="s">
        <v>5</v>
      </c>
      <c r="R238" s="31"/>
      <c r="S238" s="27">
        <f>T238+U238</f>
        <v>0</v>
      </c>
      <c r="T238" s="27">
        <v>0</v>
      </c>
      <c r="U238" s="27">
        <v>0</v>
      </c>
      <c r="V238" s="28">
        <f>X238</f>
        <v>0</v>
      </c>
      <c r="W238" s="27">
        <v>0</v>
      </c>
      <c r="X238" s="27">
        <v>0</v>
      </c>
      <c r="Y238" s="8">
        <f t="shared" si="117"/>
        <v>0</v>
      </c>
      <c r="Z238" s="8">
        <f t="shared" si="118"/>
        <v>0</v>
      </c>
      <c r="AA238" s="8">
        <f>O238+U238-X238+W238</f>
        <v>0</v>
      </c>
      <c r="AB238" s="50"/>
      <c r="AC238" s="50"/>
      <c r="AD238" s="51"/>
    </row>
    <row r="239" spans="1:30" ht="15.75" x14ac:dyDescent="0.2">
      <c r="A239" s="99"/>
      <c r="B239" s="101"/>
      <c r="C239" s="104"/>
      <c r="D239" s="104"/>
      <c r="E239" s="104"/>
      <c r="F239" s="104"/>
      <c r="G239" s="104"/>
      <c r="H239" s="104"/>
      <c r="I239" s="108"/>
      <c r="J239" s="101"/>
      <c r="K239" s="114"/>
      <c r="L239" s="114"/>
      <c r="M239" s="8">
        <f>N239+O239</f>
        <v>0</v>
      </c>
      <c r="N239" s="8">
        <v>0</v>
      </c>
      <c r="O239" s="8">
        <v>0</v>
      </c>
      <c r="P239" s="112"/>
      <c r="Q239" s="83" t="s">
        <v>6</v>
      </c>
      <c r="R239" s="31"/>
      <c r="S239" s="27">
        <f>T239+U239</f>
        <v>0</v>
      </c>
      <c r="T239" s="27">
        <v>0</v>
      </c>
      <c r="U239" s="27">
        <v>0</v>
      </c>
      <c r="V239" s="28">
        <f>X239</f>
        <v>0</v>
      </c>
      <c r="W239" s="27">
        <v>0</v>
      </c>
      <c r="X239" s="27">
        <v>0</v>
      </c>
      <c r="Y239" s="8">
        <f t="shared" si="117"/>
        <v>0</v>
      </c>
      <c r="Z239" s="8">
        <f t="shared" si="118"/>
        <v>0</v>
      </c>
      <c r="AA239" s="8">
        <f>O239+U239-X239+W239</f>
        <v>0</v>
      </c>
      <c r="AB239" s="50"/>
      <c r="AC239" s="50"/>
      <c r="AD239" s="51"/>
    </row>
    <row r="240" spans="1:30" ht="15.75" x14ac:dyDescent="0.2">
      <c r="A240" s="99"/>
      <c r="B240" s="101"/>
      <c r="C240" s="104"/>
      <c r="D240" s="104"/>
      <c r="E240" s="104"/>
      <c r="F240" s="104"/>
      <c r="G240" s="104"/>
      <c r="H240" s="104"/>
      <c r="I240" s="108"/>
      <c r="J240" s="101"/>
      <c r="K240" s="114"/>
      <c r="L240" s="114"/>
      <c r="M240" s="8">
        <f>N240+O240</f>
        <v>0</v>
      </c>
      <c r="N240" s="8">
        <v>0</v>
      </c>
      <c r="O240" s="8">
        <v>0</v>
      </c>
      <c r="P240" s="112"/>
      <c r="Q240" s="83" t="s">
        <v>7</v>
      </c>
      <c r="R240" s="31"/>
      <c r="S240" s="27">
        <f>T240+U240</f>
        <v>337.11</v>
      </c>
      <c r="T240" s="27">
        <v>168.57</v>
      </c>
      <c r="U240" s="27">
        <v>168.54</v>
      </c>
      <c r="V240" s="28">
        <f>X240</f>
        <v>212.7</v>
      </c>
      <c r="W240" s="27">
        <v>106.35</v>
      </c>
      <c r="X240" s="27">
        <v>212.7</v>
      </c>
      <c r="Y240" s="7">
        <f t="shared" si="117"/>
        <v>124.41000000000003</v>
      </c>
      <c r="Z240" s="7">
        <f t="shared" si="118"/>
        <v>62.22</v>
      </c>
      <c r="AA240" s="7">
        <f>O240+U240-X240+W240</f>
        <v>62.19</v>
      </c>
      <c r="AB240" s="50"/>
      <c r="AC240" s="50"/>
      <c r="AD240" s="51"/>
    </row>
    <row r="241" spans="1:30" ht="15.75" x14ac:dyDescent="0.2">
      <c r="A241" s="99"/>
      <c r="B241" s="102"/>
      <c r="C241" s="105"/>
      <c r="D241" s="105"/>
      <c r="E241" s="105"/>
      <c r="F241" s="105"/>
      <c r="G241" s="105"/>
      <c r="H241" s="105"/>
      <c r="I241" s="109"/>
      <c r="J241" s="102"/>
      <c r="K241" s="115"/>
      <c r="L241" s="115"/>
      <c r="M241" s="96"/>
      <c r="N241" s="97"/>
      <c r="O241" s="98"/>
      <c r="P241" s="113"/>
      <c r="Q241" s="32" t="s">
        <v>3</v>
      </c>
      <c r="R241" s="84">
        <f>R240</f>
        <v>0</v>
      </c>
      <c r="S241" s="29">
        <f t="shared" ref="S241:X241" si="119">SUM(S237:S240)</f>
        <v>337.11</v>
      </c>
      <c r="T241" s="29">
        <f t="shared" si="119"/>
        <v>168.57</v>
      </c>
      <c r="U241" s="29">
        <f t="shared" si="119"/>
        <v>168.54</v>
      </c>
      <c r="V241" s="29">
        <f t="shared" si="119"/>
        <v>212.7</v>
      </c>
      <c r="W241" s="29">
        <f t="shared" si="119"/>
        <v>106.35</v>
      </c>
      <c r="X241" s="29">
        <f t="shared" si="119"/>
        <v>212.7</v>
      </c>
      <c r="Y241" s="96"/>
      <c r="Z241" s="97"/>
      <c r="AA241" s="98"/>
      <c r="AB241" s="50"/>
      <c r="AC241" s="50"/>
      <c r="AD241" s="51"/>
    </row>
    <row r="242" spans="1:30" ht="15.75" x14ac:dyDescent="0.2">
      <c r="A242" s="232" t="s">
        <v>159</v>
      </c>
      <c r="B242" s="251" t="s">
        <v>286</v>
      </c>
      <c r="C242" s="252"/>
      <c r="D242" s="252"/>
      <c r="E242" s="252"/>
      <c r="F242" s="252"/>
      <c r="G242" s="252"/>
      <c r="H242" s="252"/>
      <c r="I242" s="252"/>
      <c r="J242" s="252"/>
      <c r="K242" s="252"/>
      <c r="L242" s="253"/>
      <c r="M242" s="7">
        <f>N242+O242</f>
        <v>0</v>
      </c>
      <c r="N242" s="29">
        <f>N247</f>
        <v>814.93</v>
      </c>
      <c r="O242" s="29">
        <f>O247</f>
        <v>-814.93</v>
      </c>
      <c r="P242" s="179"/>
      <c r="Q242" s="46" t="s">
        <v>4</v>
      </c>
      <c r="R242" s="11"/>
      <c r="S242" s="29">
        <f t="shared" ref="S242:S250" si="120">T242+U242</f>
        <v>4889.58</v>
      </c>
      <c r="T242" s="29">
        <f>T247</f>
        <v>2444.79</v>
      </c>
      <c r="U242" s="29">
        <f t="shared" ref="T242:U246" si="121">U247</f>
        <v>2444.79</v>
      </c>
      <c r="V242" s="48">
        <f>X242</f>
        <v>6519.44</v>
      </c>
      <c r="W242" s="29">
        <f>W247</f>
        <v>2444.79</v>
      </c>
      <c r="X242" s="29">
        <f>X247</f>
        <v>6519.44</v>
      </c>
      <c r="Y242" s="7">
        <f t="shared" ref="Y242:Z245" si="122">M242+S242-V242</f>
        <v>-1629.8599999999997</v>
      </c>
      <c r="Z242" s="7">
        <f t="shared" si="122"/>
        <v>814.92999999999984</v>
      </c>
      <c r="AA242" s="7">
        <f>O242+U242-X242+W242</f>
        <v>-2444.79</v>
      </c>
      <c r="AB242" s="3"/>
      <c r="AC242" s="3"/>
      <c r="AD242" s="19"/>
    </row>
    <row r="243" spans="1:30" ht="15.75" x14ac:dyDescent="0.2">
      <c r="A243" s="233"/>
      <c r="B243" s="254"/>
      <c r="C243" s="255"/>
      <c r="D243" s="255"/>
      <c r="E243" s="255"/>
      <c r="F243" s="255"/>
      <c r="G243" s="255"/>
      <c r="H243" s="255"/>
      <c r="I243" s="255"/>
      <c r="J243" s="255"/>
      <c r="K243" s="255"/>
      <c r="L243" s="256"/>
      <c r="M243" s="7">
        <f>N243+O243</f>
        <v>0</v>
      </c>
      <c r="N243" s="29">
        <f t="shared" ref="N243:O245" si="123">N248</f>
        <v>814.93</v>
      </c>
      <c r="O243" s="29">
        <f t="shared" si="123"/>
        <v>-814.93</v>
      </c>
      <c r="P243" s="180"/>
      <c r="Q243" s="46" t="s">
        <v>5</v>
      </c>
      <c r="R243" s="11"/>
      <c r="S243" s="29">
        <f t="shared" si="120"/>
        <v>4889.58</v>
      </c>
      <c r="T243" s="29">
        <f t="shared" si="121"/>
        <v>2444.79</v>
      </c>
      <c r="U243" s="29">
        <f t="shared" si="121"/>
        <v>2444.79</v>
      </c>
      <c r="V243" s="48">
        <f>X243</f>
        <v>3259.72</v>
      </c>
      <c r="W243" s="29">
        <f t="shared" ref="W243:X245" si="124">W248</f>
        <v>2444.79</v>
      </c>
      <c r="X243" s="29">
        <f t="shared" si="124"/>
        <v>3259.72</v>
      </c>
      <c r="Y243" s="7">
        <f t="shared" si="122"/>
        <v>1629.8600000000001</v>
      </c>
      <c r="Z243" s="7">
        <f t="shared" si="122"/>
        <v>814.92999999999984</v>
      </c>
      <c r="AA243" s="7">
        <f>O243+U243-X243+W243</f>
        <v>814.93000000000029</v>
      </c>
      <c r="AB243" s="3"/>
      <c r="AC243" s="3"/>
      <c r="AD243" s="19"/>
    </row>
    <row r="244" spans="1:30" ht="15.75" x14ac:dyDescent="0.2">
      <c r="A244" s="233"/>
      <c r="B244" s="254"/>
      <c r="C244" s="255"/>
      <c r="D244" s="255"/>
      <c r="E244" s="255"/>
      <c r="F244" s="255"/>
      <c r="G244" s="255"/>
      <c r="H244" s="255"/>
      <c r="I244" s="255"/>
      <c r="J244" s="255"/>
      <c r="K244" s="255"/>
      <c r="L244" s="256"/>
      <c r="M244" s="7">
        <f>N244+O244</f>
        <v>0</v>
      </c>
      <c r="N244" s="29">
        <f t="shared" si="123"/>
        <v>814.93</v>
      </c>
      <c r="O244" s="29">
        <f t="shared" si="123"/>
        <v>-814.93</v>
      </c>
      <c r="P244" s="180"/>
      <c r="Q244" s="46" t="s">
        <v>6</v>
      </c>
      <c r="R244" s="11"/>
      <c r="S244" s="29">
        <f t="shared" si="120"/>
        <v>4889.58</v>
      </c>
      <c r="T244" s="29">
        <f t="shared" si="121"/>
        <v>2444.79</v>
      </c>
      <c r="U244" s="29">
        <f t="shared" si="121"/>
        <v>2444.79</v>
      </c>
      <c r="V244" s="48">
        <f>X244</f>
        <v>6519.44</v>
      </c>
      <c r="W244" s="29">
        <f t="shared" si="124"/>
        <v>2444.79</v>
      </c>
      <c r="X244" s="29">
        <f t="shared" si="124"/>
        <v>6519.44</v>
      </c>
      <c r="Y244" s="7">
        <f t="shared" si="122"/>
        <v>-1629.8599999999997</v>
      </c>
      <c r="Z244" s="7">
        <f t="shared" si="122"/>
        <v>814.92999999999984</v>
      </c>
      <c r="AA244" s="7">
        <f>O244+U244-X244+W244</f>
        <v>-2444.79</v>
      </c>
      <c r="AB244" s="3"/>
      <c r="AC244" s="3"/>
      <c r="AD244" s="19"/>
    </row>
    <row r="245" spans="1:30" ht="15.75" x14ac:dyDescent="0.2">
      <c r="A245" s="233"/>
      <c r="B245" s="254"/>
      <c r="C245" s="255"/>
      <c r="D245" s="255"/>
      <c r="E245" s="255"/>
      <c r="F245" s="255"/>
      <c r="G245" s="255"/>
      <c r="H245" s="255"/>
      <c r="I245" s="255"/>
      <c r="J245" s="255"/>
      <c r="K245" s="255"/>
      <c r="L245" s="256"/>
      <c r="M245" s="7">
        <f>N245+O245</f>
        <v>0</v>
      </c>
      <c r="N245" s="29">
        <f t="shared" si="123"/>
        <v>814.93</v>
      </c>
      <c r="O245" s="29">
        <f t="shared" si="123"/>
        <v>-814.93</v>
      </c>
      <c r="P245" s="180"/>
      <c r="Q245" s="46" t="s">
        <v>7</v>
      </c>
      <c r="R245" s="11"/>
      <c r="S245" s="29">
        <f t="shared" si="120"/>
        <v>4889.58</v>
      </c>
      <c r="T245" s="29">
        <f t="shared" si="121"/>
        <v>2444.79</v>
      </c>
      <c r="U245" s="29">
        <f t="shared" si="121"/>
        <v>2444.79</v>
      </c>
      <c r="V245" s="48">
        <f>X245</f>
        <v>4889.58</v>
      </c>
      <c r="W245" s="29">
        <f t="shared" si="124"/>
        <v>2444.79</v>
      </c>
      <c r="X245" s="29">
        <f t="shared" si="124"/>
        <v>4889.58</v>
      </c>
      <c r="Y245" s="7">
        <f t="shared" si="122"/>
        <v>0</v>
      </c>
      <c r="Z245" s="7">
        <f t="shared" si="122"/>
        <v>814.92999999999984</v>
      </c>
      <c r="AA245" s="7">
        <f>O245+U245-X245+W245</f>
        <v>-814.92999999999984</v>
      </c>
      <c r="AB245" s="3"/>
      <c r="AC245" s="3"/>
      <c r="AD245" s="19"/>
    </row>
    <row r="246" spans="1:30" ht="15.75" x14ac:dyDescent="0.2">
      <c r="A246" s="234"/>
      <c r="B246" s="257"/>
      <c r="C246" s="258"/>
      <c r="D246" s="258"/>
      <c r="E246" s="258"/>
      <c r="F246" s="258"/>
      <c r="G246" s="258"/>
      <c r="H246" s="258"/>
      <c r="I246" s="258"/>
      <c r="J246" s="258"/>
      <c r="K246" s="258"/>
      <c r="L246" s="259"/>
      <c r="M246" s="196"/>
      <c r="N246" s="197"/>
      <c r="O246" s="198"/>
      <c r="P246" s="181"/>
      <c r="Q246" s="46" t="s">
        <v>3</v>
      </c>
      <c r="R246" s="11"/>
      <c r="S246" s="29">
        <f t="shared" si="120"/>
        <v>19558.32</v>
      </c>
      <c r="T246" s="29">
        <f t="shared" si="121"/>
        <v>9779.16</v>
      </c>
      <c r="U246" s="29">
        <f t="shared" si="121"/>
        <v>9779.16</v>
      </c>
      <c r="V246" s="29">
        <f>SUM(V242:V245)</f>
        <v>21188.18</v>
      </c>
      <c r="W246" s="29">
        <f t="shared" ref="W246" si="125">W251</f>
        <v>9779.16</v>
      </c>
      <c r="X246" s="29">
        <f>X251</f>
        <v>21188.18</v>
      </c>
      <c r="Y246" s="247"/>
      <c r="Z246" s="248"/>
      <c r="AA246" s="249"/>
      <c r="AB246" s="3"/>
      <c r="AC246" s="3"/>
      <c r="AD246" s="19"/>
    </row>
    <row r="247" spans="1:30" ht="15.75" customHeight="1" x14ac:dyDescent="0.25">
      <c r="A247" s="99">
        <v>1</v>
      </c>
      <c r="B247" s="128" t="s">
        <v>168</v>
      </c>
      <c r="C247" s="126" t="s">
        <v>108</v>
      </c>
      <c r="D247" s="100" t="s">
        <v>369</v>
      </c>
      <c r="E247" s="126" t="s">
        <v>301</v>
      </c>
      <c r="F247" s="212"/>
      <c r="G247" s="126" t="s">
        <v>106</v>
      </c>
      <c r="H247" s="126" t="s">
        <v>109</v>
      </c>
      <c r="I247" s="99">
        <v>32.299999999999997</v>
      </c>
      <c r="J247" s="99">
        <v>50.46</v>
      </c>
      <c r="K247" s="141">
        <v>45627</v>
      </c>
      <c r="L247" s="141">
        <v>45991</v>
      </c>
      <c r="M247" s="9">
        <f>N247+O247</f>
        <v>0</v>
      </c>
      <c r="N247" s="9">
        <v>814.93</v>
      </c>
      <c r="O247" s="9">
        <v>-814.93</v>
      </c>
      <c r="P247" s="164" t="s">
        <v>107</v>
      </c>
      <c r="Q247" s="59" t="s">
        <v>4</v>
      </c>
      <c r="R247" s="93">
        <f>S247+T247</f>
        <v>7334.37</v>
      </c>
      <c r="S247" s="27">
        <f t="shared" si="120"/>
        <v>4889.58</v>
      </c>
      <c r="T247" s="27">
        <v>2444.79</v>
      </c>
      <c r="U247" s="27">
        <v>2444.79</v>
      </c>
      <c r="V247" s="28">
        <f>X247</f>
        <v>6519.44</v>
      </c>
      <c r="W247" s="27">
        <v>2444.79</v>
      </c>
      <c r="X247" s="27">
        <v>6519.44</v>
      </c>
      <c r="Y247" s="8">
        <f t="shared" ref="Y247:Z250" si="126">M247+S247-V247</f>
        <v>-1629.8599999999997</v>
      </c>
      <c r="Z247" s="8">
        <f t="shared" si="126"/>
        <v>814.92999999999984</v>
      </c>
      <c r="AA247" s="8">
        <f>O247+U247-X247+W247</f>
        <v>-2444.79</v>
      </c>
      <c r="AB247" s="60" t="s">
        <v>110</v>
      </c>
      <c r="AC247" s="41"/>
      <c r="AD247" s="61"/>
    </row>
    <row r="248" spans="1:30" ht="15.75" x14ac:dyDescent="0.25">
      <c r="A248" s="99"/>
      <c r="B248" s="128"/>
      <c r="C248" s="126"/>
      <c r="D248" s="101"/>
      <c r="E248" s="126"/>
      <c r="F248" s="212"/>
      <c r="G248" s="126"/>
      <c r="H248" s="126"/>
      <c r="I248" s="99"/>
      <c r="J248" s="99"/>
      <c r="K248" s="159"/>
      <c r="L248" s="159"/>
      <c r="M248" s="8">
        <f>N248+O248</f>
        <v>0</v>
      </c>
      <c r="N248" s="9">
        <v>814.93</v>
      </c>
      <c r="O248" s="9">
        <v>-814.93</v>
      </c>
      <c r="P248" s="164"/>
      <c r="Q248" s="59" t="s">
        <v>5</v>
      </c>
      <c r="R248" s="93">
        <f>S248+T248</f>
        <v>7334.37</v>
      </c>
      <c r="S248" s="27">
        <f t="shared" si="120"/>
        <v>4889.58</v>
      </c>
      <c r="T248" s="27">
        <v>2444.79</v>
      </c>
      <c r="U248" s="27">
        <v>2444.79</v>
      </c>
      <c r="V248" s="28">
        <f>X248</f>
        <v>3259.72</v>
      </c>
      <c r="W248" s="27">
        <v>2444.79</v>
      </c>
      <c r="X248" s="27">
        <v>3259.72</v>
      </c>
      <c r="Y248" s="8">
        <f t="shared" si="126"/>
        <v>1629.8600000000001</v>
      </c>
      <c r="Z248" s="8">
        <f t="shared" si="126"/>
        <v>814.92999999999984</v>
      </c>
      <c r="AA248" s="8">
        <f>O248+U248-X248+W248</f>
        <v>814.93000000000029</v>
      </c>
      <c r="AB248" s="60"/>
      <c r="AC248" s="41"/>
      <c r="AD248" s="61"/>
    </row>
    <row r="249" spans="1:30" ht="15.75" x14ac:dyDescent="0.25">
      <c r="A249" s="99"/>
      <c r="B249" s="128"/>
      <c r="C249" s="126"/>
      <c r="D249" s="101"/>
      <c r="E249" s="126"/>
      <c r="F249" s="212"/>
      <c r="G249" s="126"/>
      <c r="H249" s="126"/>
      <c r="I249" s="99"/>
      <c r="J249" s="99"/>
      <c r="K249" s="159"/>
      <c r="L249" s="159"/>
      <c r="M249" s="8">
        <f>N249+O249</f>
        <v>0</v>
      </c>
      <c r="N249" s="9">
        <v>814.93</v>
      </c>
      <c r="O249" s="9">
        <v>-814.93</v>
      </c>
      <c r="P249" s="164"/>
      <c r="Q249" s="59" t="s">
        <v>6</v>
      </c>
      <c r="R249" s="93">
        <f>S249+T249</f>
        <v>7334.37</v>
      </c>
      <c r="S249" s="27">
        <f t="shared" si="120"/>
        <v>4889.58</v>
      </c>
      <c r="T249" s="27">
        <v>2444.79</v>
      </c>
      <c r="U249" s="27">
        <v>2444.79</v>
      </c>
      <c r="V249" s="28">
        <f>X249</f>
        <v>6519.44</v>
      </c>
      <c r="W249" s="27">
        <v>2444.79</v>
      </c>
      <c r="X249" s="27">
        <v>6519.44</v>
      </c>
      <c r="Y249" s="8">
        <f t="shared" si="126"/>
        <v>-1629.8599999999997</v>
      </c>
      <c r="Z249" s="8">
        <f t="shared" si="126"/>
        <v>814.92999999999984</v>
      </c>
      <c r="AA249" s="8">
        <f>O249+U249-X249+W249</f>
        <v>-2444.79</v>
      </c>
      <c r="AB249" s="60"/>
      <c r="AC249" s="41"/>
      <c r="AD249" s="61"/>
    </row>
    <row r="250" spans="1:30" ht="15.75" x14ac:dyDescent="0.25">
      <c r="A250" s="99"/>
      <c r="B250" s="128"/>
      <c r="C250" s="126"/>
      <c r="D250" s="101"/>
      <c r="E250" s="126"/>
      <c r="F250" s="212"/>
      <c r="G250" s="126"/>
      <c r="H250" s="126"/>
      <c r="I250" s="99"/>
      <c r="J250" s="99"/>
      <c r="K250" s="159"/>
      <c r="L250" s="159"/>
      <c r="M250" s="8">
        <f>N250+O250</f>
        <v>0</v>
      </c>
      <c r="N250" s="9">
        <v>814.93</v>
      </c>
      <c r="O250" s="9">
        <v>-814.93</v>
      </c>
      <c r="P250" s="164"/>
      <c r="Q250" s="59" t="s">
        <v>7</v>
      </c>
      <c r="R250" s="93">
        <f>S250+T250</f>
        <v>7334.37</v>
      </c>
      <c r="S250" s="27">
        <f t="shared" si="120"/>
        <v>4889.58</v>
      </c>
      <c r="T250" s="27">
        <v>2444.79</v>
      </c>
      <c r="U250" s="27">
        <v>2444.79</v>
      </c>
      <c r="V250" s="28">
        <f>X250</f>
        <v>4889.58</v>
      </c>
      <c r="W250" s="27">
        <v>2444.79</v>
      </c>
      <c r="X250" s="27">
        <v>4889.58</v>
      </c>
      <c r="Y250" s="7">
        <f t="shared" si="126"/>
        <v>0</v>
      </c>
      <c r="Z250" s="8">
        <f t="shared" si="126"/>
        <v>814.92999999999984</v>
      </c>
      <c r="AA250" s="7">
        <f>O250+U250-X250+W250</f>
        <v>-814.92999999999984</v>
      </c>
      <c r="AB250" s="60"/>
      <c r="AC250" s="41"/>
      <c r="AD250" s="61"/>
    </row>
    <row r="251" spans="1:30" ht="15.75" x14ac:dyDescent="0.25">
      <c r="A251" s="99"/>
      <c r="B251" s="128"/>
      <c r="C251" s="126"/>
      <c r="D251" s="102"/>
      <c r="E251" s="126"/>
      <c r="F251" s="212"/>
      <c r="G251" s="126"/>
      <c r="H251" s="126"/>
      <c r="I251" s="99"/>
      <c r="J251" s="99"/>
      <c r="K251" s="160"/>
      <c r="L251" s="160"/>
      <c r="M251" s="125"/>
      <c r="N251" s="125"/>
      <c r="O251" s="125"/>
      <c r="P251" s="164"/>
      <c r="Q251" s="62" t="s">
        <v>3</v>
      </c>
      <c r="R251" s="94">
        <f t="shared" ref="R251:X251" si="127">SUM(R247:R250)</f>
        <v>29337.48</v>
      </c>
      <c r="S251" s="29">
        <f t="shared" si="127"/>
        <v>19558.32</v>
      </c>
      <c r="T251" s="29">
        <f t="shared" si="127"/>
        <v>9779.16</v>
      </c>
      <c r="U251" s="29">
        <f t="shared" si="127"/>
        <v>9779.16</v>
      </c>
      <c r="V251" s="29">
        <f t="shared" si="127"/>
        <v>21188.18</v>
      </c>
      <c r="W251" s="29">
        <f t="shared" si="127"/>
        <v>9779.16</v>
      </c>
      <c r="X251" s="29">
        <f t="shared" si="127"/>
        <v>21188.18</v>
      </c>
      <c r="Y251" s="139"/>
      <c r="Z251" s="139"/>
      <c r="AA251" s="139"/>
      <c r="AB251" s="63"/>
      <c r="AC251" s="64"/>
      <c r="AD251" s="61"/>
    </row>
    <row r="252" spans="1:30" ht="15.75" x14ac:dyDescent="0.2">
      <c r="A252" s="162" t="s">
        <v>160</v>
      </c>
      <c r="B252" s="250" t="s">
        <v>115</v>
      </c>
      <c r="C252" s="162"/>
      <c r="D252" s="162"/>
      <c r="E252" s="162"/>
      <c r="F252" s="162"/>
      <c r="G252" s="162"/>
      <c r="H252" s="162"/>
      <c r="I252" s="162"/>
      <c r="J252" s="162"/>
      <c r="K252" s="162"/>
      <c r="L252" s="162"/>
      <c r="M252" s="7">
        <f>N252+O252</f>
        <v>0</v>
      </c>
      <c r="N252" s="29">
        <f>N257+N262+N267+N272+N297+N277+N282+N287+N292+N302+N307+N312+N317+N322+N327+N332</f>
        <v>0</v>
      </c>
      <c r="O252" s="29">
        <f>O257+O262+O267+O272+O297+O277+O282+O287+O292+O302+O307+O312+O317+O322+O327+O332</f>
        <v>0</v>
      </c>
      <c r="P252" s="206"/>
      <c r="Q252" s="46" t="s">
        <v>4</v>
      </c>
      <c r="R252" s="11"/>
      <c r="S252" s="29">
        <f>T252+U252</f>
        <v>18885.89</v>
      </c>
      <c r="T252" s="29">
        <f>T257+T262+T267+T272+T297+T277+T282+T287+T292+T302+T307+T312+T317+T327+T332+T322+T337+T342+T347+T357+T352+T362+T367+T372+T377+T382+T387</f>
        <v>9442.9500000000007</v>
      </c>
      <c r="U252" s="29">
        <f>U257+U262+U267+U272+U297+U277+U282+U287+U292+U302+U307+U312+U317+U327+U332+U322+U337+U342+U347+U357+U352+U362+U367+U372+U377+U382+U387</f>
        <v>9442.94</v>
      </c>
      <c r="V252" s="48">
        <f>X252</f>
        <v>18885.89</v>
      </c>
      <c r="W252" s="29">
        <f>W257+W262+W267+W272+W277+W282+W287+W292+W297+W302+W307+W312+W317+W322+W327+W332+W337+W342+W347+W352+W357+W362+W367+W372+W377+W382+W387</f>
        <v>9442.9500000000007</v>
      </c>
      <c r="X252" s="29">
        <f>X257+X262+X267+X272+X277+X282+X287+X292+X297+X302+X307+X312+X317+X322+X327+X332+X337+X342+X347+X352+X357+X362+X367+X372+X377+X382+X387</f>
        <v>18885.89</v>
      </c>
      <c r="Y252" s="7">
        <f>M252+S252-V252</f>
        <v>0</v>
      </c>
      <c r="Z252" s="7">
        <f>N252+T252-W252</f>
        <v>0</v>
      </c>
      <c r="AA252" s="7">
        <f>O252+U252-X252+W252</f>
        <v>0</v>
      </c>
      <c r="AB252" s="43"/>
      <c r="AC252" s="43"/>
      <c r="AD252" s="22"/>
    </row>
    <row r="253" spans="1:30" ht="15.75" x14ac:dyDescent="0.2">
      <c r="A253" s="162"/>
      <c r="B253" s="162"/>
      <c r="C253" s="162"/>
      <c r="D253" s="162"/>
      <c r="E253" s="162"/>
      <c r="F253" s="162"/>
      <c r="G253" s="162"/>
      <c r="H253" s="162"/>
      <c r="I253" s="162"/>
      <c r="J253" s="162"/>
      <c r="K253" s="162"/>
      <c r="L253" s="162"/>
      <c r="M253" s="7">
        <f>N253+O253</f>
        <v>0</v>
      </c>
      <c r="N253" s="29">
        <f t="shared" ref="N253:O253" si="128">N258+N263+N268+N273+N298+N278+N283+N288+N293+N303+N308+N313+N318+N323+N328+N333</f>
        <v>0</v>
      </c>
      <c r="O253" s="29">
        <f t="shared" si="128"/>
        <v>0</v>
      </c>
      <c r="P253" s="206"/>
      <c r="Q253" s="46" t="s">
        <v>5</v>
      </c>
      <c r="R253" s="11"/>
      <c r="S253" s="29">
        <f t="shared" ref="S253:S254" si="129">T253+U253</f>
        <v>16418.099999999999</v>
      </c>
      <c r="T253" s="29">
        <f t="shared" ref="T253:U254" si="130">T258+T263+T268+T273+T298+T278+T283+T288+T293+T303+T308+T313+T318+T328+T333+T323+T338+T343+T348+T358+T353+T363+T368+T373+T378+T383+T388</f>
        <v>8209.0999999999985</v>
      </c>
      <c r="U253" s="29">
        <f t="shared" si="130"/>
        <v>8209</v>
      </c>
      <c r="V253" s="48">
        <f>X253</f>
        <v>14978.099999999999</v>
      </c>
      <c r="W253" s="29">
        <f t="shared" ref="W253:W255" si="131">W258+W263+W268+W273+W278+W283+W288+W293+W298+W303+W308+W313+W318+W323+W328+W333+W338+W343+W348+W353+W358+W363+W368+W373+W378+W383+W388</f>
        <v>8209.0999999999985</v>
      </c>
      <c r="X253" s="29">
        <f t="shared" ref="X253:X254" si="132">X258+X263+X268+X273+X278+X283+X288+X293+X298+X303+X308+X313+X318+X323+X328+X333+X338+X343+X348+X353+X358+X363+X368+X373+X378+X383+X388</f>
        <v>14978.099999999999</v>
      </c>
      <c r="Y253" s="7">
        <f t="shared" ref="Y253:Z255" si="133">M253+S253-V253</f>
        <v>1440</v>
      </c>
      <c r="Z253" s="7">
        <f t="shared" si="133"/>
        <v>0</v>
      </c>
      <c r="AA253" s="7">
        <f>O253+U253-X253+W253</f>
        <v>1440</v>
      </c>
      <c r="AB253" s="43"/>
      <c r="AC253" s="43"/>
      <c r="AD253" s="24"/>
    </row>
    <row r="254" spans="1:30" ht="15.75" x14ac:dyDescent="0.2">
      <c r="A254" s="162"/>
      <c r="B254" s="162"/>
      <c r="C254" s="162"/>
      <c r="D254" s="162"/>
      <c r="E254" s="162"/>
      <c r="F254" s="162"/>
      <c r="G254" s="162"/>
      <c r="H254" s="162"/>
      <c r="I254" s="162"/>
      <c r="J254" s="162"/>
      <c r="K254" s="162"/>
      <c r="L254" s="162"/>
      <c r="M254" s="7">
        <f>N254+O254</f>
        <v>0</v>
      </c>
      <c r="N254" s="29">
        <f t="shared" ref="N254:O254" si="134">N259+N264+N269+N274+N299+N279+N284+N289+N294+N304+N309+N314+N319+N324+N329+N334</f>
        <v>0</v>
      </c>
      <c r="O254" s="29">
        <f t="shared" si="134"/>
        <v>0</v>
      </c>
      <c r="P254" s="206"/>
      <c r="Q254" s="46" t="s">
        <v>6</v>
      </c>
      <c r="R254" s="11"/>
      <c r="S254" s="29">
        <f t="shared" si="129"/>
        <v>14843.240000000002</v>
      </c>
      <c r="T254" s="29">
        <f t="shared" si="130"/>
        <v>7421.6200000000008</v>
      </c>
      <c r="U254" s="29">
        <f t="shared" si="130"/>
        <v>7421.6200000000008</v>
      </c>
      <c r="V254" s="48">
        <f>X254</f>
        <v>16283.240000000002</v>
      </c>
      <c r="W254" s="29">
        <f t="shared" si="131"/>
        <v>7421.6200000000008</v>
      </c>
      <c r="X254" s="29">
        <f t="shared" si="132"/>
        <v>16283.240000000002</v>
      </c>
      <c r="Y254" s="7">
        <f t="shared" si="133"/>
        <v>-1440</v>
      </c>
      <c r="Z254" s="7">
        <f t="shared" si="133"/>
        <v>0</v>
      </c>
      <c r="AA254" s="7">
        <f>O254+U254-X254+W254</f>
        <v>-1440</v>
      </c>
      <c r="AB254" s="43"/>
      <c r="AC254" s="43"/>
      <c r="AD254" s="24"/>
    </row>
    <row r="255" spans="1:30" ht="15.75" x14ac:dyDescent="0.2">
      <c r="A255" s="162"/>
      <c r="B255" s="162"/>
      <c r="C255" s="162"/>
      <c r="D255" s="162"/>
      <c r="E255" s="162"/>
      <c r="F255" s="162"/>
      <c r="G255" s="162"/>
      <c r="H255" s="162"/>
      <c r="I255" s="162"/>
      <c r="J255" s="162"/>
      <c r="K255" s="162"/>
      <c r="L255" s="162"/>
      <c r="M255" s="7">
        <f>N255+O255</f>
        <v>0</v>
      </c>
      <c r="N255" s="29">
        <f t="shared" ref="N255:O255" si="135">N260+N265+N270+N275+N300+N280+N285+N290+N295+N305+N310+N315+N320+N325+N330+N335</f>
        <v>0</v>
      </c>
      <c r="O255" s="29">
        <f t="shared" si="135"/>
        <v>0</v>
      </c>
      <c r="P255" s="206"/>
      <c r="Q255" s="46" t="s">
        <v>7</v>
      </c>
      <c r="R255" s="11"/>
      <c r="S255" s="29">
        <f>T255+U255</f>
        <v>6877.04</v>
      </c>
      <c r="T255" s="29">
        <f t="shared" ref="T255:U255" si="136">T260+T265+T270+T275+T300+T280+T285+T290+T295+T305+T310+T315+T320+T330+T335+T325+T340+T345+T350+T355+T360+T365+T370+T375</f>
        <v>3438.52</v>
      </c>
      <c r="U255" s="29">
        <f t="shared" si="136"/>
        <v>3438.52</v>
      </c>
      <c r="V255" s="48">
        <f>X255</f>
        <v>6877.04</v>
      </c>
      <c r="W255" s="29">
        <f t="shared" si="131"/>
        <v>3438.52</v>
      </c>
      <c r="X255" s="29">
        <f t="shared" ref="X255" si="137">X260+X265+X270+X275+X280+X285+X290+X295+X300+X305+X310+X315+X320+X325+X330+X335+X340+X345+X350+X355+X360+X365+X370+X375</f>
        <v>6877.04</v>
      </c>
      <c r="Y255" s="7">
        <f t="shared" si="133"/>
        <v>0</v>
      </c>
      <c r="Z255" s="7">
        <f t="shared" si="133"/>
        <v>0</v>
      </c>
      <c r="AA255" s="7">
        <f>O255+U255-X255+W255</f>
        <v>0</v>
      </c>
      <c r="AB255" s="43"/>
      <c r="AC255" s="43"/>
      <c r="AD255" s="24"/>
    </row>
    <row r="256" spans="1:30" ht="15.75" x14ac:dyDescent="0.2">
      <c r="A256" s="162"/>
      <c r="B256" s="162"/>
      <c r="C256" s="162"/>
      <c r="D256" s="162"/>
      <c r="E256" s="162"/>
      <c r="F256" s="162"/>
      <c r="G256" s="162"/>
      <c r="H256" s="162"/>
      <c r="I256" s="162"/>
      <c r="J256" s="162"/>
      <c r="K256" s="162"/>
      <c r="L256" s="162"/>
      <c r="M256" s="242"/>
      <c r="N256" s="242"/>
      <c r="O256" s="242"/>
      <c r="P256" s="206"/>
      <c r="Q256" s="46" t="s">
        <v>144</v>
      </c>
      <c r="R256" s="11"/>
      <c r="S256" s="29">
        <f t="shared" ref="S256:X256" si="138">SUM(S252:S255)</f>
        <v>57024.27</v>
      </c>
      <c r="T256" s="29">
        <f t="shared" si="138"/>
        <v>28512.19</v>
      </c>
      <c r="U256" s="29">
        <f t="shared" si="138"/>
        <v>28512.080000000005</v>
      </c>
      <c r="V256" s="29">
        <f t="shared" si="138"/>
        <v>57024.27</v>
      </c>
      <c r="W256" s="29">
        <f>SUM(W252:W255)</f>
        <v>28512.19</v>
      </c>
      <c r="X256" s="29">
        <f t="shared" si="138"/>
        <v>57024.27</v>
      </c>
      <c r="Y256" s="240"/>
      <c r="Z256" s="240"/>
      <c r="AA256" s="240"/>
      <c r="AB256" s="43"/>
      <c r="AC256" s="43"/>
      <c r="AD256" s="23"/>
    </row>
    <row r="257" spans="1:30" ht="15.75" x14ac:dyDescent="0.25">
      <c r="A257" s="126">
        <v>1</v>
      </c>
      <c r="B257" s="128" t="s">
        <v>76</v>
      </c>
      <c r="C257" s="126" t="s">
        <v>77</v>
      </c>
      <c r="D257" s="126" t="s">
        <v>442</v>
      </c>
      <c r="E257" s="126" t="s">
        <v>59</v>
      </c>
      <c r="F257" s="126"/>
      <c r="G257" s="126" t="s">
        <v>78</v>
      </c>
      <c r="H257" s="126" t="s">
        <v>79</v>
      </c>
      <c r="I257" s="134"/>
      <c r="J257" s="126"/>
      <c r="K257" s="145">
        <v>44876</v>
      </c>
      <c r="L257" s="145">
        <v>46022</v>
      </c>
      <c r="M257" s="8">
        <v>0</v>
      </c>
      <c r="N257" s="9">
        <v>0</v>
      </c>
      <c r="O257" s="9">
        <v>0</v>
      </c>
      <c r="P257" s="164" t="s">
        <v>107</v>
      </c>
      <c r="Q257" s="65" t="s">
        <v>4</v>
      </c>
      <c r="R257" s="93">
        <f t="shared" ref="R257:S260" si="139">S257+T257</f>
        <v>1350</v>
      </c>
      <c r="S257" s="27">
        <f t="shared" si="139"/>
        <v>900</v>
      </c>
      <c r="T257" s="27">
        <v>450</v>
      </c>
      <c r="U257" s="27">
        <v>450</v>
      </c>
      <c r="V257" s="28">
        <f>X257</f>
        <v>900</v>
      </c>
      <c r="W257" s="27">
        <v>450</v>
      </c>
      <c r="X257" s="27">
        <v>900</v>
      </c>
      <c r="Y257" s="8">
        <f t="shared" ref="Y257:Z260" si="140">M257+S257-V257</f>
        <v>0</v>
      </c>
      <c r="Z257" s="8">
        <f t="shared" si="140"/>
        <v>0</v>
      </c>
      <c r="AA257" s="8">
        <f>O257+U257-X257+W257</f>
        <v>0</v>
      </c>
      <c r="AB257" s="3" t="s">
        <v>110</v>
      </c>
      <c r="AC257" s="3"/>
      <c r="AD257" s="260"/>
    </row>
    <row r="258" spans="1:30" ht="15.75" x14ac:dyDescent="0.25">
      <c r="A258" s="127"/>
      <c r="B258" s="128"/>
      <c r="C258" s="127"/>
      <c r="D258" s="127"/>
      <c r="E258" s="127"/>
      <c r="F258" s="127"/>
      <c r="G258" s="127"/>
      <c r="H258" s="127"/>
      <c r="I258" s="163"/>
      <c r="J258" s="126"/>
      <c r="K258" s="132"/>
      <c r="L258" s="132"/>
      <c r="M258" s="8">
        <f>N258+O258</f>
        <v>0</v>
      </c>
      <c r="N258" s="9">
        <v>0</v>
      </c>
      <c r="O258" s="9">
        <v>0</v>
      </c>
      <c r="P258" s="164"/>
      <c r="Q258" s="65" t="s">
        <v>5</v>
      </c>
      <c r="R258" s="93">
        <f t="shared" si="139"/>
        <v>1350</v>
      </c>
      <c r="S258" s="27">
        <f t="shared" si="139"/>
        <v>900</v>
      </c>
      <c r="T258" s="27">
        <v>450</v>
      </c>
      <c r="U258" s="27">
        <v>450</v>
      </c>
      <c r="V258" s="28">
        <f>X258</f>
        <v>900</v>
      </c>
      <c r="W258" s="27">
        <v>450</v>
      </c>
      <c r="X258" s="27">
        <v>900</v>
      </c>
      <c r="Y258" s="8">
        <f t="shared" si="140"/>
        <v>0</v>
      </c>
      <c r="Z258" s="8">
        <f t="shared" si="140"/>
        <v>0</v>
      </c>
      <c r="AA258" s="8">
        <f>O258+U258-X258+W258</f>
        <v>0</v>
      </c>
      <c r="AB258" s="3"/>
      <c r="AC258" s="3"/>
      <c r="AD258" s="218"/>
    </row>
    <row r="259" spans="1:30" ht="15.75" x14ac:dyDescent="0.25">
      <c r="A259" s="127"/>
      <c r="B259" s="128"/>
      <c r="C259" s="127"/>
      <c r="D259" s="127"/>
      <c r="E259" s="127"/>
      <c r="F259" s="127"/>
      <c r="G259" s="127"/>
      <c r="H259" s="127"/>
      <c r="I259" s="163"/>
      <c r="J259" s="126"/>
      <c r="K259" s="132"/>
      <c r="L259" s="132"/>
      <c r="M259" s="8">
        <f>N259+O259</f>
        <v>0</v>
      </c>
      <c r="N259" s="9">
        <v>0</v>
      </c>
      <c r="O259" s="9">
        <v>0</v>
      </c>
      <c r="P259" s="164"/>
      <c r="Q259" s="65" t="s">
        <v>6</v>
      </c>
      <c r="R259" s="93">
        <f t="shared" si="139"/>
        <v>1350</v>
      </c>
      <c r="S259" s="27">
        <f t="shared" si="139"/>
        <v>900</v>
      </c>
      <c r="T259" s="27">
        <v>450</v>
      </c>
      <c r="U259" s="27">
        <v>450</v>
      </c>
      <c r="V259" s="28">
        <f>X259</f>
        <v>900</v>
      </c>
      <c r="W259" s="27">
        <v>450</v>
      </c>
      <c r="X259" s="27">
        <v>900</v>
      </c>
      <c r="Y259" s="8">
        <f t="shared" si="140"/>
        <v>0</v>
      </c>
      <c r="Z259" s="8">
        <f t="shared" si="140"/>
        <v>0</v>
      </c>
      <c r="AA259" s="8">
        <f>O259+U259-X259+W259</f>
        <v>0</v>
      </c>
      <c r="AB259" s="3"/>
      <c r="AC259" s="3"/>
      <c r="AD259" s="218"/>
    </row>
    <row r="260" spans="1:30" ht="15.75" x14ac:dyDescent="0.25">
      <c r="A260" s="127"/>
      <c r="B260" s="128"/>
      <c r="C260" s="127"/>
      <c r="D260" s="127"/>
      <c r="E260" s="127"/>
      <c r="F260" s="127"/>
      <c r="G260" s="127"/>
      <c r="H260" s="127"/>
      <c r="I260" s="163"/>
      <c r="J260" s="126"/>
      <c r="K260" s="132"/>
      <c r="L260" s="132"/>
      <c r="M260" s="8">
        <f>N260+O260</f>
        <v>0</v>
      </c>
      <c r="N260" s="9">
        <v>0</v>
      </c>
      <c r="O260" s="9">
        <v>0</v>
      </c>
      <c r="P260" s="164"/>
      <c r="Q260" s="65" t="s">
        <v>7</v>
      </c>
      <c r="R260" s="93">
        <f t="shared" si="139"/>
        <v>1350</v>
      </c>
      <c r="S260" s="27">
        <f t="shared" si="139"/>
        <v>900</v>
      </c>
      <c r="T260" s="27">
        <v>450</v>
      </c>
      <c r="U260" s="27">
        <v>450</v>
      </c>
      <c r="V260" s="28">
        <f>X260</f>
        <v>900</v>
      </c>
      <c r="W260" s="27">
        <v>450</v>
      </c>
      <c r="X260" s="27">
        <v>900</v>
      </c>
      <c r="Y260" s="7">
        <f t="shared" si="140"/>
        <v>0</v>
      </c>
      <c r="Z260" s="7">
        <f t="shared" si="140"/>
        <v>0</v>
      </c>
      <c r="AA260" s="7">
        <f>O260+U260-X260+W260</f>
        <v>0</v>
      </c>
      <c r="AB260" s="3"/>
      <c r="AC260" s="3"/>
      <c r="AD260" s="219"/>
    </row>
    <row r="261" spans="1:30" ht="15.75" x14ac:dyDescent="0.25">
      <c r="A261" s="127"/>
      <c r="B261" s="128"/>
      <c r="C261" s="127"/>
      <c r="D261" s="127"/>
      <c r="E261" s="127"/>
      <c r="F261" s="127"/>
      <c r="G261" s="127"/>
      <c r="H261" s="127"/>
      <c r="I261" s="163"/>
      <c r="J261" s="126"/>
      <c r="K261" s="133"/>
      <c r="L261" s="133"/>
      <c r="M261" s="125"/>
      <c r="N261" s="125"/>
      <c r="O261" s="125"/>
      <c r="P261" s="164"/>
      <c r="Q261" s="62" t="s">
        <v>3</v>
      </c>
      <c r="R261" s="94">
        <f t="shared" ref="R261:X261" si="141">SUM(R257:R260)</f>
        <v>5400</v>
      </c>
      <c r="S261" s="29">
        <f t="shared" si="141"/>
        <v>3600</v>
      </c>
      <c r="T261" s="29">
        <f t="shared" si="141"/>
        <v>1800</v>
      </c>
      <c r="U261" s="29">
        <f t="shared" si="141"/>
        <v>1800</v>
      </c>
      <c r="V261" s="29">
        <f t="shared" si="141"/>
        <v>3600</v>
      </c>
      <c r="W261" s="29">
        <f t="shared" si="141"/>
        <v>1800</v>
      </c>
      <c r="X261" s="29">
        <f t="shared" si="141"/>
        <v>3600</v>
      </c>
      <c r="Y261" s="139"/>
      <c r="Z261" s="139"/>
      <c r="AA261" s="139"/>
      <c r="AB261" s="50"/>
      <c r="AC261" s="50"/>
      <c r="AD261" s="51"/>
    </row>
    <row r="262" spans="1:30" ht="15.75" x14ac:dyDescent="0.2">
      <c r="A262" s="126">
        <v>2</v>
      </c>
      <c r="B262" s="128" t="s">
        <v>76</v>
      </c>
      <c r="C262" s="126" t="s">
        <v>80</v>
      </c>
      <c r="D262" s="126" t="s">
        <v>443</v>
      </c>
      <c r="E262" s="100" t="s">
        <v>64</v>
      </c>
      <c r="F262" s="126"/>
      <c r="G262" s="126" t="s">
        <v>164</v>
      </c>
      <c r="H262" s="126" t="s">
        <v>100</v>
      </c>
      <c r="I262" s="134">
        <v>26.7</v>
      </c>
      <c r="J262" s="126">
        <v>35.96</v>
      </c>
      <c r="K262" s="222">
        <v>45666</v>
      </c>
      <c r="L262" s="222">
        <v>46022</v>
      </c>
      <c r="M262" s="9">
        <v>0</v>
      </c>
      <c r="N262" s="9">
        <v>0</v>
      </c>
      <c r="O262" s="9">
        <v>0</v>
      </c>
      <c r="P262" s="165" t="s">
        <v>63</v>
      </c>
      <c r="Q262" s="83" t="s">
        <v>4</v>
      </c>
      <c r="R262" s="30"/>
      <c r="S262" s="27">
        <f>T262+U262</f>
        <v>2693.8900000000003</v>
      </c>
      <c r="T262" s="27">
        <v>1346.95</v>
      </c>
      <c r="U262" s="27">
        <v>1346.94</v>
      </c>
      <c r="V262" s="28">
        <f>X262</f>
        <v>2693.89</v>
      </c>
      <c r="W262" s="27">
        <v>1346.95</v>
      </c>
      <c r="X262" s="27">
        <v>2693.89</v>
      </c>
      <c r="Y262" s="8">
        <f t="shared" ref="Y262:Z265" si="142">M262+S262-V262</f>
        <v>0</v>
      </c>
      <c r="Z262" s="8">
        <f t="shared" si="142"/>
        <v>0</v>
      </c>
      <c r="AA262" s="8">
        <f>O262+U262-X262+W262</f>
        <v>0</v>
      </c>
      <c r="AB262" s="3" t="s">
        <v>111</v>
      </c>
      <c r="AC262" s="3"/>
      <c r="AD262" s="19"/>
    </row>
    <row r="263" spans="1:30" ht="15.75" x14ac:dyDescent="0.2">
      <c r="A263" s="127"/>
      <c r="B263" s="128"/>
      <c r="C263" s="127"/>
      <c r="D263" s="127"/>
      <c r="E263" s="101"/>
      <c r="F263" s="127"/>
      <c r="G263" s="127"/>
      <c r="H263" s="127"/>
      <c r="I263" s="163"/>
      <c r="J263" s="126"/>
      <c r="K263" s="127"/>
      <c r="L263" s="126"/>
      <c r="M263" s="9">
        <v>0</v>
      </c>
      <c r="N263" s="9">
        <v>0</v>
      </c>
      <c r="O263" s="9">
        <v>0</v>
      </c>
      <c r="P263" s="165"/>
      <c r="Q263" s="83" t="s">
        <v>5</v>
      </c>
      <c r="R263" s="31"/>
      <c r="S263" s="27">
        <f>T263+U263</f>
        <v>2881.05</v>
      </c>
      <c r="T263" s="27">
        <v>1440.57</v>
      </c>
      <c r="U263" s="27">
        <v>1440.48</v>
      </c>
      <c r="V263" s="28">
        <f>X263</f>
        <v>2881.05</v>
      </c>
      <c r="W263" s="27">
        <v>1440.57</v>
      </c>
      <c r="X263" s="27">
        <v>2881.05</v>
      </c>
      <c r="Y263" s="8">
        <f t="shared" si="142"/>
        <v>0</v>
      </c>
      <c r="Z263" s="8">
        <f t="shared" si="142"/>
        <v>0</v>
      </c>
      <c r="AA263" s="8">
        <f>O263+U263-X263+W263</f>
        <v>0</v>
      </c>
      <c r="AB263" s="3"/>
      <c r="AC263" s="3"/>
      <c r="AD263" s="19"/>
    </row>
    <row r="264" spans="1:30" ht="15.75" x14ac:dyDescent="0.2">
      <c r="A264" s="127"/>
      <c r="B264" s="128"/>
      <c r="C264" s="127"/>
      <c r="D264" s="127"/>
      <c r="E264" s="101"/>
      <c r="F264" s="127"/>
      <c r="G264" s="127"/>
      <c r="H264" s="127"/>
      <c r="I264" s="163"/>
      <c r="J264" s="126"/>
      <c r="K264" s="127"/>
      <c r="L264" s="126"/>
      <c r="M264" s="9">
        <v>0</v>
      </c>
      <c r="N264" s="9">
        <v>0</v>
      </c>
      <c r="O264" s="9">
        <v>0</v>
      </c>
      <c r="P264" s="165"/>
      <c r="Q264" s="83" t="s">
        <v>6</v>
      </c>
      <c r="R264" s="31"/>
      <c r="S264" s="27">
        <f>T264+U264</f>
        <v>2881.04</v>
      </c>
      <c r="T264" s="27">
        <v>1440.52</v>
      </c>
      <c r="U264" s="27">
        <v>1440.52</v>
      </c>
      <c r="V264" s="28">
        <f>X264</f>
        <v>2881.04</v>
      </c>
      <c r="W264" s="27">
        <v>1440.52</v>
      </c>
      <c r="X264" s="27">
        <v>2881.04</v>
      </c>
      <c r="Y264" s="8">
        <f t="shared" si="142"/>
        <v>0</v>
      </c>
      <c r="Z264" s="8">
        <f t="shared" si="142"/>
        <v>0</v>
      </c>
      <c r="AA264" s="8">
        <f>O264+U264-X264+W264</f>
        <v>0</v>
      </c>
      <c r="AB264" s="3"/>
      <c r="AC264" s="3"/>
      <c r="AD264" s="19"/>
    </row>
    <row r="265" spans="1:30" ht="15.75" x14ac:dyDescent="0.2">
      <c r="A265" s="127"/>
      <c r="B265" s="128"/>
      <c r="C265" s="127"/>
      <c r="D265" s="127"/>
      <c r="E265" s="101"/>
      <c r="F265" s="127"/>
      <c r="G265" s="127"/>
      <c r="H265" s="127"/>
      <c r="I265" s="163"/>
      <c r="J265" s="126"/>
      <c r="K265" s="127"/>
      <c r="L265" s="126"/>
      <c r="M265" s="9">
        <v>0</v>
      </c>
      <c r="N265" s="9">
        <v>0</v>
      </c>
      <c r="O265" s="9">
        <v>0</v>
      </c>
      <c r="P265" s="165"/>
      <c r="Q265" s="83" t="s">
        <v>7</v>
      </c>
      <c r="R265" s="31"/>
      <c r="S265" s="27">
        <f>T265+U265</f>
        <v>2881.04</v>
      </c>
      <c r="T265" s="27">
        <v>1440.52</v>
      </c>
      <c r="U265" s="27">
        <v>1440.52</v>
      </c>
      <c r="V265" s="28">
        <f>X265</f>
        <v>2881.04</v>
      </c>
      <c r="W265" s="27">
        <v>1440.52</v>
      </c>
      <c r="X265" s="27">
        <v>2881.04</v>
      </c>
      <c r="Y265" s="7">
        <f t="shared" si="142"/>
        <v>0</v>
      </c>
      <c r="Z265" s="7">
        <f t="shared" si="142"/>
        <v>0</v>
      </c>
      <c r="AA265" s="7">
        <f>O265+U265-X265+W265</f>
        <v>0</v>
      </c>
      <c r="AB265" s="3"/>
      <c r="AC265" s="3"/>
      <c r="AD265" s="19"/>
    </row>
    <row r="266" spans="1:30" ht="15.75" x14ac:dyDescent="0.2">
      <c r="A266" s="127"/>
      <c r="B266" s="128"/>
      <c r="C266" s="127"/>
      <c r="D266" s="127"/>
      <c r="E266" s="102"/>
      <c r="F266" s="127"/>
      <c r="G266" s="127"/>
      <c r="H266" s="127"/>
      <c r="I266" s="163"/>
      <c r="J266" s="126"/>
      <c r="K266" s="127"/>
      <c r="L266" s="126"/>
      <c r="M266" s="125"/>
      <c r="N266" s="125"/>
      <c r="O266" s="125"/>
      <c r="P266" s="165"/>
      <c r="Q266" s="32" t="s">
        <v>3</v>
      </c>
      <c r="R266" s="84">
        <f>R265</f>
        <v>0</v>
      </c>
      <c r="S266" s="29">
        <f t="shared" ref="S266:X266" si="143">SUM(S262:S265)</f>
        <v>11337.02</v>
      </c>
      <c r="T266" s="29">
        <f t="shared" si="143"/>
        <v>5668.5599999999995</v>
      </c>
      <c r="U266" s="29">
        <f t="shared" si="143"/>
        <v>5668.4600000000009</v>
      </c>
      <c r="V266" s="29">
        <f t="shared" si="143"/>
        <v>11337.02</v>
      </c>
      <c r="W266" s="29">
        <f t="shared" si="143"/>
        <v>5668.5599999999995</v>
      </c>
      <c r="X266" s="29">
        <f t="shared" si="143"/>
        <v>11337.02</v>
      </c>
      <c r="Y266" s="139"/>
      <c r="Z266" s="139"/>
      <c r="AA266" s="139"/>
      <c r="AB266" s="50"/>
      <c r="AC266" s="50"/>
      <c r="AD266" s="51"/>
    </row>
    <row r="267" spans="1:30" ht="15.75" x14ac:dyDescent="0.2">
      <c r="A267" s="126">
        <v>3</v>
      </c>
      <c r="B267" s="128" t="s">
        <v>76</v>
      </c>
      <c r="C267" s="126" t="s">
        <v>89</v>
      </c>
      <c r="D267" s="126" t="s">
        <v>163</v>
      </c>
      <c r="E267" s="126" t="s">
        <v>59</v>
      </c>
      <c r="F267" s="126"/>
      <c r="G267" s="126" t="s">
        <v>83</v>
      </c>
      <c r="H267" s="126" t="s">
        <v>81</v>
      </c>
      <c r="I267" s="134"/>
      <c r="J267" s="126"/>
      <c r="K267" s="146">
        <v>44348</v>
      </c>
      <c r="L267" s="146">
        <v>46022</v>
      </c>
      <c r="M267" s="9">
        <f>N267+O267</f>
        <v>0</v>
      </c>
      <c r="N267" s="9">
        <v>0</v>
      </c>
      <c r="O267" s="9">
        <v>0</v>
      </c>
      <c r="P267" s="165" t="s">
        <v>63</v>
      </c>
      <c r="Q267" s="83" t="s">
        <v>4</v>
      </c>
      <c r="R267" s="30"/>
      <c r="S267" s="27">
        <f>T267+U267</f>
        <v>1800</v>
      </c>
      <c r="T267" s="27">
        <v>900</v>
      </c>
      <c r="U267" s="27">
        <v>900</v>
      </c>
      <c r="V267" s="28">
        <f>X267</f>
        <v>1800</v>
      </c>
      <c r="W267" s="27">
        <v>900</v>
      </c>
      <c r="X267" s="27">
        <v>1800</v>
      </c>
      <c r="Y267" s="8">
        <f t="shared" ref="Y267:Z270" si="144">M267+S267-V267</f>
        <v>0</v>
      </c>
      <c r="Z267" s="8">
        <f t="shared" si="144"/>
        <v>0</v>
      </c>
      <c r="AA267" s="8">
        <f>O267+U267-X267+W267</f>
        <v>0</v>
      </c>
      <c r="AB267" s="3" t="s">
        <v>110</v>
      </c>
      <c r="AC267" s="3"/>
      <c r="AD267" s="19"/>
    </row>
    <row r="268" spans="1:30" ht="15.75" x14ac:dyDescent="0.2">
      <c r="A268" s="127"/>
      <c r="B268" s="128"/>
      <c r="C268" s="127"/>
      <c r="D268" s="127"/>
      <c r="E268" s="127"/>
      <c r="F268" s="127"/>
      <c r="G268" s="127"/>
      <c r="H268" s="127"/>
      <c r="I268" s="163"/>
      <c r="J268" s="126"/>
      <c r="K268" s="132"/>
      <c r="L268" s="132"/>
      <c r="M268" s="8">
        <f>N268+O268</f>
        <v>0</v>
      </c>
      <c r="N268" s="9">
        <v>0</v>
      </c>
      <c r="O268" s="9">
        <v>0</v>
      </c>
      <c r="P268" s="165"/>
      <c r="Q268" s="83" t="s">
        <v>5</v>
      </c>
      <c r="R268" s="31"/>
      <c r="S268" s="27">
        <f>T268+U268</f>
        <v>1350</v>
      </c>
      <c r="T268" s="27">
        <v>675</v>
      </c>
      <c r="U268" s="27">
        <v>675</v>
      </c>
      <c r="V268" s="28">
        <f>X268</f>
        <v>1350</v>
      </c>
      <c r="W268" s="27">
        <v>675</v>
      </c>
      <c r="X268" s="27">
        <v>1350</v>
      </c>
      <c r="Y268" s="8">
        <f t="shared" si="144"/>
        <v>0</v>
      </c>
      <c r="Z268" s="8">
        <f t="shared" si="144"/>
        <v>0</v>
      </c>
      <c r="AA268" s="8">
        <f>O268+U268-X268+W268</f>
        <v>0</v>
      </c>
      <c r="AB268" s="3"/>
      <c r="AC268" s="3"/>
      <c r="AD268" s="19"/>
    </row>
    <row r="269" spans="1:30" ht="15.75" x14ac:dyDescent="0.2">
      <c r="A269" s="127"/>
      <c r="B269" s="128"/>
      <c r="C269" s="127"/>
      <c r="D269" s="127"/>
      <c r="E269" s="127"/>
      <c r="F269" s="127"/>
      <c r="G269" s="127"/>
      <c r="H269" s="127"/>
      <c r="I269" s="163"/>
      <c r="J269" s="126"/>
      <c r="K269" s="132"/>
      <c r="L269" s="132"/>
      <c r="M269" s="8">
        <f>N269+O269</f>
        <v>0</v>
      </c>
      <c r="N269" s="9">
        <v>0</v>
      </c>
      <c r="O269" s="9">
        <v>0</v>
      </c>
      <c r="P269" s="165"/>
      <c r="Q269" s="83" t="s">
        <v>6</v>
      </c>
      <c r="R269" s="31"/>
      <c r="S269" s="27">
        <f>T269+U269</f>
        <v>1875</v>
      </c>
      <c r="T269" s="27">
        <v>937.5</v>
      </c>
      <c r="U269" s="27">
        <v>937.5</v>
      </c>
      <c r="V269" s="28">
        <f>X269</f>
        <v>1875</v>
      </c>
      <c r="W269" s="27">
        <v>937.5</v>
      </c>
      <c r="X269" s="27">
        <v>1875</v>
      </c>
      <c r="Y269" s="8">
        <f t="shared" si="144"/>
        <v>0</v>
      </c>
      <c r="Z269" s="8">
        <f t="shared" si="144"/>
        <v>0</v>
      </c>
      <c r="AA269" s="8">
        <f>O269+U269-X269+W269</f>
        <v>0</v>
      </c>
      <c r="AB269" s="3"/>
      <c r="AC269" s="3"/>
      <c r="AD269" s="19"/>
    </row>
    <row r="270" spans="1:30" ht="15.75" x14ac:dyDescent="0.2">
      <c r="A270" s="127"/>
      <c r="B270" s="128"/>
      <c r="C270" s="127"/>
      <c r="D270" s="127"/>
      <c r="E270" s="127"/>
      <c r="F270" s="127"/>
      <c r="G270" s="127"/>
      <c r="H270" s="127"/>
      <c r="I270" s="163"/>
      <c r="J270" s="126"/>
      <c r="K270" s="132"/>
      <c r="L270" s="132"/>
      <c r="M270" s="8">
        <f>N270+O270</f>
        <v>0</v>
      </c>
      <c r="N270" s="9">
        <v>0</v>
      </c>
      <c r="O270" s="9">
        <v>0</v>
      </c>
      <c r="P270" s="165"/>
      <c r="Q270" s="83" t="s">
        <v>7</v>
      </c>
      <c r="R270" s="31"/>
      <c r="S270" s="27">
        <f>T270+U270</f>
        <v>525</v>
      </c>
      <c r="T270" s="27">
        <v>262.5</v>
      </c>
      <c r="U270" s="27">
        <v>262.5</v>
      </c>
      <c r="V270" s="28">
        <f>X270</f>
        <v>525</v>
      </c>
      <c r="W270" s="27">
        <v>262.5</v>
      </c>
      <c r="X270" s="27">
        <v>525</v>
      </c>
      <c r="Y270" s="7">
        <f t="shared" si="144"/>
        <v>0</v>
      </c>
      <c r="Z270" s="7">
        <f t="shared" si="144"/>
        <v>0</v>
      </c>
      <c r="AA270" s="7">
        <f>O270+U270-X270+W270</f>
        <v>0</v>
      </c>
      <c r="AB270" s="3"/>
      <c r="AC270" s="3"/>
      <c r="AD270" s="19"/>
    </row>
    <row r="271" spans="1:30" ht="15.75" x14ac:dyDescent="0.2">
      <c r="A271" s="127"/>
      <c r="B271" s="128"/>
      <c r="C271" s="127"/>
      <c r="D271" s="127"/>
      <c r="E271" s="127"/>
      <c r="F271" s="127"/>
      <c r="G271" s="127"/>
      <c r="H271" s="127"/>
      <c r="I271" s="163"/>
      <c r="J271" s="126"/>
      <c r="K271" s="133"/>
      <c r="L271" s="133"/>
      <c r="M271" s="125"/>
      <c r="N271" s="125"/>
      <c r="O271" s="125"/>
      <c r="P271" s="165"/>
      <c r="Q271" s="32" t="s">
        <v>3</v>
      </c>
      <c r="R271" s="84">
        <f>R270</f>
        <v>0</v>
      </c>
      <c r="S271" s="29">
        <f t="shared" ref="S271:X271" si="145">SUM(S267:S270)</f>
        <v>5550</v>
      </c>
      <c r="T271" s="29">
        <f t="shared" si="145"/>
        <v>2775</v>
      </c>
      <c r="U271" s="29">
        <f t="shared" si="145"/>
        <v>2775</v>
      </c>
      <c r="V271" s="29">
        <f t="shared" si="145"/>
        <v>5550</v>
      </c>
      <c r="W271" s="29">
        <f t="shared" si="145"/>
        <v>2775</v>
      </c>
      <c r="X271" s="29">
        <f t="shared" si="145"/>
        <v>5550</v>
      </c>
      <c r="Y271" s="139"/>
      <c r="Z271" s="139"/>
      <c r="AA271" s="139"/>
      <c r="AB271" s="50"/>
      <c r="AC271" s="50"/>
      <c r="AD271" s="51"/>
    </row>
    <row r="272" spans="1:30" ht="15.75" x14ac:dyDescent="0.2">
      <c r="A272" s="126">
        <v>4</v>
      </c>
      <c r="B272" s="128" t="s">
        <v>76</v>
      </c>
      <c r="C272" s="126" t="s">
        <v>82</v>
      </c>
      <c r="D272" s="126" t="s">
        <v>162</v>
      </c>
      <c r="E272" s="126" t="s">
        <v>59</v>
      </c>
      <c r="F272" s="126"/>
      <c r="G272" s="126" t="s">
        <v>83</v>
      </c>
      <c r="H272" s="126" t="s">
        <v>81</v>
      </c>
      <c r="I272" s="134"/>
      <c r="J272" s="126"/>
      <c r="K272" s="146">
        <v>44197</v>
      </c>
      <c r="L272" s="146">
        <v>46022</v>
      </c>
      <c r="M272" s="9">
        <f>N272+O272</f>
        <v>0</v>
      </c>
      <c r="N272" s="9">
        <v>0</v>
      </c>
      <c r="O272" s="9">
        <v>0</v>
      </c>
      <c r="P272" s="165" t="s">
        <v>63</v>
      </c>
      <c r="Q272" s="83" t="s">
        <v>4</v>
      </c>
      <c r="R272" s="30"/>
      <c r="S272" s="27">
        <f>T272+U272</f>
        <v>2675</v>
      </c>
      <c r="T272" s="27">
        <v>1337.5</v>
      </c>
      <c r="U272" s="27">
        <v>1337.5</v>
      </c>
      <c r="V272" s="28">
        <f>X272</f>
        <v>2675</v>
      </c>
      <c r="W272" s="27">
        <v>1337.5</v>
      </c>
      <c r="X272" s="27">
        <v>2675</v>
      </c>
      <c r="Y272" s="8">
        <f t="shared" ref="Y272:Z275" si="146">M272+S272-V272</f>
        <v>0</v>
      </c>
      <c r="Z272" s="8">
        <f t="shared" si="146"/>
        <v>0</v>
      </c>
      <c r="AA272" s="8">
        <f>O272+U272-X272+W272</f>
        <v>0</v>
      </c>
      <c r="AB272" s="3" t="s">
        <v>112</v>
      </c>
      <c r="AC272" s="3"/>
      <c r="AD272" s="19"/>
    </row>
    <row r="273" spans="1:30" ht="15.75" x14ac:dyDescent="0.2">
      <c r="A273" s="127"/>
      <c r="B273" s="128"/>
      <c r="C273" s="126"/>
      <c r="D273" s="126"/>
      <c r="E273" s="127"/>
      <c r="F273" s="126"/>
      <c r="G273" s="126"/>
      <c r="H273" s="126"/>
      <c r="I273" s="134"/>
      <c r="J273" s="126"/>
      <c r="K273" s="132"/>
      <c r="L273" s="132"/>
      <c r="M273" s="8">
        <f>N273+O273</f>
        <v>0</v>
      </c>
      <c r="N273" s="8">
        <f t="shared" ref="N273:O275" si="147">Z272</f>
        <v>0</v>
      </c>
      <c r="O273" s="8">
        <f t="shared" si="147"/>
        <v>0</v>
      </c>
      <c r="P273" s="165"/>
      <c r="Q273" s="83" t="s">
        <v>5</v>
      </c>
      <c r="R273" s="31"/>
      <c r="S273" s="27">
        <f>T273+U273</f>
        <v>450</v>
      </c>
      <c r="T273" s="27">
        <v>225</v>
      </c>
      <c r="U273" s="27">
        <v>225</v>
      </c>
      <c r="V273" s="28">
        <f>X273</f>
        <v>450</v>
      </c>
      <c r="W273" s="27">
        <v>225</v>
      </c>
      <c r="X273" s="27">
        <v>450</v>
      </c>
      <c r="Y273" s="8">
        <f t="shared" si="146"/>
        <v>0</v>
      </c>
      <c r="Z273" s="8">
        <f t="shared" si="146"/>
        <v>0</v>
      </c>
      <c r="AA273" s="8">
        <f>O273+U273-X273+W273</f>
        <v>0</v>
      </c>
      <c r="AB273" s="3"/>
      <c r="AC273" s="3"/>
      <c r="AD273" s="19"/>
    </row>
    <row r="274" spans="1:30" ht="15.75" x14ac:dyDescent="0.2">
      <c r="A274" s="127"/>
      <c r="B274" s="128"/>
      <c r="C274" s="126"/>
      <c r="D274" s="126"/>
      <c r="E274" s="127"/>
      <c r="F274" s="126"/>
      <c r="G274" s="126"/>
      <c r="H274" s="126"/>
      <c r="I274" s="134"/>
      <c r="J274" s="126"/>
      <c r="K274" s="132"/>
      <c r="L274" s="132"/>
      <c r="M274" s="8">
        <f>N274+O274</f>
        <v>0</v>
      </c>
      <c r="N274" s="8">
        <f t="shared" si="147"/>
        <v>0</v>
      </c>
      <c r="O274" s="8">
        <f t="shared" si="147"/>
        <v>0</v>
      </c>
      <c r="P274" s="165"/>
      <c r="Q274" s="83" t="s">
        <v>6</v>
      </c>
      <c r="R274" s="31"/>
      <c r="S274" s="27">
        <f>T274+U274</f>
        <v>225</v>
      </c>
      <c r="T274" s="27">
        <v>112.5</v>
      </c>
      <c r="U274" s="27">
        <v>112.5</v>
      </c>
      <c r="V274" s="28">
        <f>X274</f>
        <v>225</v>
      </c>
      <c r="W274" s="27">
        <v>112.5</v>
      </c>
      <c r="X274" s="27">
        <v>225</v>
      </c>
      <c r="Y274" s="8">
        <f t="shared" si="146"/>
        <v>0</v>
      </c>
      <c r="Z274" s="8">
        <f t="shared" si="146"/>
        <v>0</v>
      </c>
      <c r="AA274" s="8">
        <f>O274+U274-X274+W274</f>
        <v>0</v>
      </c>
      <c r="AB274" s="3"/>
      <c r="AC274" s="3"/>
      <c r="AD274" s="19"/>
    </row>
    <row r="275" spans="1:30" ht="15.75" x14ac:dyDescent="0.2">
      <c r="A275" s="127"/>
      <c r="B275" s="128"/>
      <c r="C275" s="126"/>
      <c r="D275" s="126"/>
      <c r="E275" s="127"/>
      <c r="F275" s="126"/>
      <c r="G275" s="126"/>
      <c r="H275" s="126"/>
      <c r="I275" s="134"/>
      <c r="J275" s="126"/>
      <c r="K275" s="132"/>
      <c r="L275" s="132"/>
      <c r="M275" s="8">
        <f>N275+O275</f>
        <v>0</v>
      </c>
      <c r="N275" s="8">
        <f t="shared" si="147"/>
        <v>0</v>
      </c>
      <c r="O275" s="8">
        <f t="shared" si="147"/>
        <v>0</v>
      </c>
      <c r="P275" s="165"/>
      <c r="Q275" s="83" t="s">
        <v>7</v>
      </c>
      <c r="R275" s="31"/>
      <c r="S275" s="27">
        <f>T275+U275</f>
        <v>150</v>
      </c>
      <c r="T275" s="27">
        <v>75</v>
      </c>
      <c r="U275" s="27">
        <v>75</v>
      </c>
      <c r="V275" s="28">
        <f>X275</f>
        <v>150</v>
      </c>
      <c r="W275" s="27">
        <v>75</v>
      </c>
      <c r="X275" s="27">
        <v>150</v>
      </c>
      <c r="Y275" s="7">
        <f t="shared" si="146"/>
        <v>0</v>
      </c>
      <c r="Z275" s="7">
        <f t="shared" si="146"/>
        <v>0</v>
      </c>
      <c r="AA275" s="7">
        <f>O275+U275-X275+W275</f>
        <v>0</v>
      </c>
      <c r="AB275" s="3"/>
      <c r="AC275" s="3"/>
      <c r="AD275" s="19"/>
    </row>
    <row r="276" spans="1:30" ht="15.75" x14ac:dyDescent="0.2">
      <c r="A276" s="127"/>
      <c r="B276" s="128"/>
      <c r="C276" s="126"/>
      <c r="D276" s="126"/>
      <c r="E276" s="127"/>
      <c r="F276" s="126"/>
      <c r="G276" s="126"/>
      <c r="H276" s="126"/>
      <c r="I276" s="134"/>
      <c r="J276" s="126"/>
      <c r="K276" s="133"/>
      <c r="L276" s="133"/>
      <c r="M276" s="125"/>
      <c r="N276" s="125"/>
      <c r="O276" s="125"/>
      <c r="P276" s="165"/>
      <c r="Q276" s="32" t="s">
        <v>3</v>
      </c>
      <c r="R276" s="84">
        <f>R275</f>
        <v>0</v>
      </c>
      <c r="S276" s="29">
        <f t="shared" ref="S276:X276" si="148">SUM(S272:S275)</f>
        <v>3500</v>
      </c>
      <c r="T276" s="29">
        <f t="shared" si="148"/>
        <v>1750</v>
      </c>
      <c r="U276" s="29">
        <f t="shared" si="148"/>
        <v>1750</v>
      </c>
      <c r="V276" s="29">
        <f t="shared" si="148"/>
        <v>3500</v>
      </c>
      <c r="W276" s="29">
        <f t="shared" si="148"/>
        <v>1750</v>
      </c>
      <c r="X276" s="29">
        <f t="shared" si="148"/>
        <v>3500</v>
      </c>
      <c r="Y276" s="139"/>
      <c r="Z276" s="139"/>
      <c r="AA276" s="139"/>
      <c r="AB276" s="50"/>
      <c r="AC276" s="50"/>
      <c r="AD276" s="51"/>
    </row>
    <row r="277" spans="1:30" ht="15.75" customHeight="1" x14ac:dyDescent="0.2">
      <c r="A277" s="126">
        <v>5</v>
      </c>
      <c r="B277" s="128" t="s">
        <v>76</v>
      </c>
      <c r="C277" s="126" t="s">
        <v>87</v>
      </c>
      <c r="D277" s="126" t="s">
        <v>169</v>
      </c>
      <c r="E277" s="126" t="s">
        <v>59</v>
      </c>
      <c r="F277" s="126"/>
      <c r="G277" s="100" t="s">
        <v>170</v>
      </c>
      <c r="H277" s="126" t="s">
        <v>81</v>
      </c>
      <c r="I277" s="134"/>
      <c r="J277" s="126"/>
      <c r="K277" s="145">
        <v>44197</v>
      </c>
      <c r="L277" s="145">
        <v>46022</v>
      </c>
      <c r="M277" s="9">
        <f>N277+O277</f>
        <v>0</v>
      </c>
      <c r="N277" s="9">
        <v>0</v>
      </c>
      <c r="O277" s="9">
        <v>0</v>
      </c>
      <c r="P277" s="165" t="s">
        <v>63</v>
      </c>
      <c r="Q277" s="83" t="s">
        <v>4</v>
      </c>
      <c r="R277" s="30"/>
      <c r="S277" s="27">
        <f>T277+U277</f>
        <v>800</v>
      </c>
      <c r="T277" s="27">
        <v>400</v>
      </c>
      <c r="U277" s="27">
        <v>400</v>
      </c>
      <c r="V277" s="28">
        <f>X277</f>
        <v>800</v>
      </c>
      <c r="W277" s="27">
        <v>400</v>
      </c>
      <c r="X277" s="27">
        <v>800</v>
      </c>
      <c r="Y277" s="8">
        <f t="shared" ref="Y277:Z280" si="149">M277+S277-V277</f>
        <v>0</v>
      </c>
      <c r="Z277" s="8">
        <f t="shared" si="149"/>
        <v>0</v>
      </c>
      <c r="AA277" s="8">
        <f>O277+U277-X277+W277</f>
        <v>0</v>
      </c>
      <c r="AB277" s="3" t="s">
        <v>110</v>
      </c>
      <c r="AC277" s="3"/>
      <c r="AD277" s="19"/>
    </row>
    <row r="278" spans="1:30" ht="15.75" x14ac:dyDescent="0.2">
      <c r="A278" s="127"/>
      <c r="B278" s="128"/>
      <c r="C278" s="127"/>
      <c r="D278" s="127"/>
      <c r="E278" s="127"/>
      <c r="F278" s="127"/>
      <c r="G278" s="101"/>
      <c r="H278" s="127"/>
      <c r="I278" s="163"/>
      <c r="J278" s="126"/>
      <c r="K278" s="146"/>
      <c r="L278" s="146"/>
      <c r="M278" s="8">
        <f>N278+O278</f>
        <v>0</v>
      </c>
      <c r="N278" s="8">
        <f t="shared" ref="N278:O280" si="150">Z277</f>
        <v>0</v>
      </c>
      <c r="O278" s="8">
        <f t="shared" si="150"/>
        <v>0</v>
      </c>
      <c r="P278" s="165"/>
      <c r="Q278" s="83" t="s">
        <v>5</v>
      </c>
      <c r="R278" s="31"/>
      <c r="S278" s="27">
        <f>T278+U278</f>
        <v>500</v>
      </c>
      <c r="T278" s="27">
        <v>250</v>
      </c>
      <c r="U278" s="27">
        <v>250</v>
      </c>
      <c r="V278" s="28">
        <f>X278</f>
        <v>500</v>
      </c>
      <c r="W278" s="27">
        <v>250</v>
      </c>
      <c r="X278" s="27">
        <v>500</v>
      </c>
      <c r="Y278" s="8">
        <f t="shared" si="149"/>
        <v>0</v>
      </c>
      <c r="Z278" s="8">
        <f t="shared" si="149"/>
        <v>0</v>
      </c>
      <c r="AA278" s="8">
        <f>O278+U278-X278+W278</f>
        <v>0</v>
      </c>
      <c r="AB278" s="3"/>
      <c r="AC278" s="3"/>
      <c r="AD278" s="19"/>
    </row>
    <row r="279" spans="1:30" ht="15.75" x14ac:dyDescent="0.2">
      <c r="A279" s="127"/>
      <c r="B279" s="128"/>
      <c r="C279" s="127"/>
      <c r="D279" s="127"/>
      <c r="E279" s="127"/>
      <c r="F279" s="127"/>
      <c r="G279" s="101"/>
      <c r="H279" s="127"/>
      <c r="I279" s="163"/>
      <c r="J279" s="126"/>
      <c r="K279" s="146"/>
      <c r="L279" s="146"/>
      <c r="M279" s="8">
        <f>N279+O279</f>
        <v>0</v>
      </c>
      <c r="N279" s="8">
        <f t="shared" si="150"/>
        <v>0</v>
      </c>
      <c r="O279" s="8">
        <f t="shared" si="150"/>
        <v>0</v>
      </c>
      <c r="P279" s="165"/>
      <c r="Q279" s="83" t="s">
        <v>6</v>
      </c>
      <c r="R279" s="31"/>
      <c r="S279" s="27">
        <f>T279+U279</f>
        <v>75</v>
      </c>
      <c r="T279" s="27">
        <v>37.5</v>
      </c>
      <c r="U279" s="27">
        <v>37.5</v>
      </c>
      <c r="V279" s="28">
        <f>X279</f>
        <v>75</v>
      </c>
      <c r="W279" s="27">
        <v>37.5</v>
      </c>
      <c r="X279" s="27">
        <v>75</v>
      </c>
      <c r="Y279" s="8">
        <f t="shared" si="149"/>
        <v>0</v>
      </c>
      <c r="Z279" s="8">
        <f t="shared" si="149"/>
        <v>0</v>
      </c>
      <c r="AA279" s="8">
        <f>O279+U279-X279+W279</f>
        <v>0</v>
      </c>
      <c r="AB279" s="3"/>
      <c r="AC279" s="3"/>
      <c r="AD279" s="19"/>
    </row>
    <row r="280" spans="1:30" ht="15.75" x14ac:dyDescent="0.2">
      <c r="A280" s="127"/>
      <c r="B280" s="128"/>
      <c r="C280" s="127"/>
      <c r="D280" s="127"/>
      <c r="E280" s="127"/>
      <c r="F280" s="127"/>
      <c r="G280" s="101"/>
      <c r="H280" s="127"/>
      <c r="I280" s="163"/>
      <c r="J280" s="126"/>
      <c r="K280" s="146"/>
      <c r="L280" s="146"/>
      <c r="M280" s="8">
        <f>N280+O280</f>
        <v>0</v>
      </c>
      <c r="N280" s="8">
        <f t="shared" si="150"/>
        <v>0</v>
      </c>
      <c r="O280" s="8">
        <f t="shared" si="150"/>
        <v>0</v>
      </c>
      <c r="P280" s="165"/>
      <c r="Q280" s="83" t="s">
        <v>7</v>
      </c>
      <c r="R280" s="31"/>
      <c r="S280" s="27">
        <f>T280+U280</f>
        <v>75</v>
      </c>
      <c r="T280" s="27">
        <v>37.5</v>
      </c>
      <c r="U280" s="27">
        <v>37.5</v>
      </c>
      <c r="V280" s="28">
        <f>X280</f>
        <v>75</v>
      </c>
      <c r="W280" s="27">
        <v>37.5</v>
      </c>
      <c r="X280" s="27">
        <v>75</v>
      </c>
      <c r="Y280" s="7">
        <f t="shared" si="149"/>
        <v>0</v>
      </c>
      <c r="Z280" s="7">
        <f t="shared" si="149"/>
        <v>0</v>
      </c>
      <c r="AA280" s="7">
        <f>O280+U280-X280+W280</f>
        <v>0</v>
      </c>
      <c r="AB280" s="3"/>
      <c r="AC280" s="3"/>
      <c r="AD280" s="19"/>
    </row>
    <row r="281" spans="1:30" ht="15.75" x14ac:dyDescent="0.2">
      <c r="A281" s="127"/>
      <c r="B281" s="128"/>
      <c r="C281" s="127"/>
      <c r="D281" s="127"/>
      <c r="E281" s="127"/>
      <c r="F281" s="127"/>
      <c r="G281" s="102"/>
      <c r="H281" s="127"/>
      <c r="I281" s="163"/>
      <c r="J281" s="126"/>
      <c r="K281" s="147"/>
      <c r="L281" s="147"/>
      <c r="M281" s="125"/>
      <c r="N281" s="125"/>
      <c r="O281" s="125"/>
      <c r="P281" s="165"/>
      <c r="Q281" s="32" t="s">
        <v>3</v>
      </c>
      <c r="R281" s="84">
        <f>R280</f>
        <v>0</v>
      </c>
      <c r="S281" s="29">
        <f t="shared" ref="S281:X281" si="151">SUM(S277:S280)</f>
        <v>1450</v>
      </c>
      <c r="T281" s="29">
        <f t="shared" si="151"/>
        <v>725</v>
      </c>
      <c r="U281" s="29">
        <f t="shared" si="151"/>
        <v>725</v>
      </c>
      <c r="V281" s="29">
        <f t="shared" si="151"/>
        <v>1450</v>
      </c>
      <c r="W281" s="29">
        <f t="shared" si="151"/>
        <v>725</v>
      </c>
      <c r="X281" s="29">
        <f t="shared" si="151"/>
        <v>1450</v>
      </c>
      <c r="Y281" s="139"/>
      <c r="Z281" s="139"/>
      <c r="AA281" s="139"/>
      <c r="AB281" s="50"/>
      <c r="AC281" s="50"/>
      <c r="AD281" s="51"/>
    </row>
    <row r="282" spans="1:30" ht="15.75" customHeight="1" x14ac:dyDescent="0.2">
      <c r="A282" s="126">
        <v>6</v>
      </c>
      <c r="B282" s="128" t="s">
        <v>76</v>
      </c>
      <c r="C282" s="155" t="s">
        <v>90</v>
      </c>
      <c r="D282" s="126" t="s">
        <v>171</v>
      </c>
      <c r="E282" s="126" t="s">
        <v>59</v>
      </c>
      <c r="F282" s="126"/>
      <c r="G282" s="100" t="s">
        <v>170</v>
      </c>
      <c r="H282" s="126" t="s">
        <v>81</v>
      </c>
      <c r="I282" s="134"/>
      <c r="J282" s="126"/>
      <c r="K282" s="145">
        <v>44197</v>
      </c>
      <c r="L282" s="145">
        <v>46022</v>
      </c>
      <c r="M282" s="9">
        <f>N282+O282</f>
        <v>0</v>
      </c>
      <c r="N282" s="9">
        <v>0</v>
      </c>
      <c r="O282" s="9">
        <v>0</v>
      </c>
      <c r="P282" s="165" t="s">
        <v>63</v>
      </c>
      <c r="Q282" s="83" t="s">
        <v>4</v>
      </c>
      <c r="R282" s="30"/>
      <c r="S282" s="27">
        <f>T282+U282</f>
        <v>575</v>
      </c>
      <c r="T282" s="27">
        <v>287.5</v>
      </c>
      <c r="U282" s="27">
        <v>287.5</v>
      </c>
      <c r="V282" s="28">
        <f>X282</f>
        <v>575</v>
      </c>
      <c r="W282" s="27">
        <v>287.5</v>
      </c>
      <c r="X282" s="27">
        <v>575</v>
      </c>
      <c r="Y282" s="8">
        <f t="shared" ref="Y282:Z285" si="152">M282+S282-V282</f>
        <v>0</v>
      </c>
      <c r="Z282" s="8">
        <f t="shared" si="152"/>
        <v>0</v>
      </c>
      <c r="AA282" s="8">
        <f>O282+U282-X282+W282</f>
        <v>0</v>
      </c>
      <c r="AB282" s="3" t="s">
        <v>110</v>
      </c>
      <c r="AC282" s="3"/>
      <c r="AD282" s="19"/>
    </row>
    <row r="283" spans="1:30" ht="15.75" x14ac:dyDescent="0.2">
      <c r="A283" s="127"/>
      <c r="B283" s="128"/>
      <c r="C283" s="132"/>
      <c r="D283" s="127"/>
      <c r="E283" s="127"/>
      <c r="F283" s="127"/>
      <c r="G283" s="101"/>
      <c r="H283" s="127"/>
      <c r="I283" s="163"/>
      <c r="J283" s="126"/>
      <c r="K283" s="146"/>
      <c r="L283" s="146"/>
      <c r="M283" s="8">
        <f>N283+O283</f>
        <v>0</v>
      </c>
      <c r="N283" s="8">
        <f t="shared" ref="N283:O285" si="153">Z282</f>
        <v>0</v>
      </c>
      <c r="O283" s="8">
        <f t="shared" si="153"/>
        <v>0</v>
      </c>
      <c r="P283" s="165"/>
      <c r="Q283" s="83" t="s">
        <v>5</v>
      </c>
      <c r="R283" s="31"/>
      <c r="S283" s="27">
        <f>T283+U283</f>
        <v>450</v>
      </c>
      <c r="T283" s="27">
        <v>225</v>
      </c>
      <c r="U283" s="27">
        <v>225</v>
      </c>
      <c r="V283" s="28">
        <f>X283</f>
        <v>450</v>
      </c>
      <c r="W283" s="27">
        <v>225</v>
      </c>
      <c r="X283" s="27">
        <v>450</v>
      </c>
      <c r="Y283" s="8">
        <f t="shared" si="152"/>
        <v>0</v>
      </c>
      <c r="Z283" s="8">
        <f t="shared" si="152"/>
        <v>0</v>
      </c>
      <c r="AA283" s="8">
        <f>O283+U283-X283+W283</f>
        <v>0</v>
      </c>
      <c r="AB283" s="3"/>
      <c r="AC283" s="3"/>
      <c r="AD283" s="19"/>
    </row>
    <row r="284" spans="1:30" ht="15.75" x14ac:dyDescent="0.2">
      <c r="A284" s="127"/>
      <c r="B284" s="128"/>
      <c r="C284" s="132"/>
      <c r="D284" s="127"/>
      <c r="E284" s="127"/>
      <c r="F284" s="127"/>
      <c r="G284" s="101"/>
      <c r="H284" s="127"/>
      <c r="I284" s="163"/>
      <c r="J284" s="126"/>
      <c r="K284" s="146"/>
      <c r="L284" s="146"/>
      <c r="M284" s="8">
        <f>N284+O284</f>
        <v>0</v>
      </c>
      <c r="N284" s="8">
        <f t="shared" si="153"/>
        <v>0</v>
      </c>
      <c r="O284" s="8">
        <f t="shared" si="153"/>
        <v>0</v>
      </c>
      <c r="P284" s="165"/>
      <c r="Q284" s="83" t="s">
        <v>6</v>
      </c>
      <c r="R284" s="31"/>
      <c r="S284" s="27">
        <f>T284+U284</f>
        <v>75</v>
      </c>
      <c r="T284" s="27">
        <v>37.5</v>
      </c>
      <c r="U284" s="27">
        <v>37.5</v>
      </c>
      <c r="V284" s="28">
        <f>X284</f>
        <v>75</v>
      </c>
      <c r="W284" s="27">
        <v>37.5</v>
      </c>
      <c r="X284" s="27">
        <v>75</v>
      </c>
      <c r="Y284" s="8">
        <f t="shared" si="152"/>
        <v>0</v>
      </c>
      <c r="Z284" s="8">
        <f t="shared" si="152"/>
        <v>0</v>
      </c>
      <c r="AA284" s="8">
        <f>O284+U284-X284+W284</f>
        <v>0</v>
      </c>
      <c r="AB284" s="3"/>
      <c r="AC284" s="3"/>
      <c r="AD284" s="19"/>
    </row>
    <row r="285" spans="1:30" ht="15.75" x14ac:dyDescent="0.2">
      <c r="A285" s="127"/>
      <c r="B285" s="128"/>
      <c r="C285" s="132"/>
      <c r="D285" s="127"/>
      <c r="E285" s="127"/>
      <c r="F285" s="127"/>
      <c r="G285" s="101"/>
      <c r="H285" s="127"/>
      <c r="I285" s="163"/>
      <c r="J285" s="126"/>
      <c r="K285" s="146"/>
      <c r="L285" s="146"/>
      <c r="M285" s="8">
        <f>N285+O285</f>
        <v>0</v>
      </c>
      <c r="N285" s="8">
        <f t="shared" si="153"/>
        <v>0</v>
      </c>
      <c r="O285" s="8">
        <f t="shared" si="153"/>
        <v>0</v>
      </c>
      <c r="P285" s="165"/>
      <c r="Q285" s="83" t="s">
        <v>7</v>
      </c>
      <c r="R285" s="31"/>
      <c r="S285" s="27">
        <f>T285+U285</f>
        <v>0</v>
      </c>
      <c r="T285" s="27">
        <v>0</v>
      </c>
      <c r="U285" s="27">
        <v>0</v>
      </c>
      <c r="V285" s="28">
        <f>X285</f>
        <v>0</v>
      </c>
      <c r="W285" s="27">
        <v>0</v>
      </c>
      <c r="X285" s="27">
        <v>0</v>
      </c>
      <c r="Y285" s="7">
        <f t="shared" si="152"/>
        <v>0</v>
      </c>
      <c r="Z285" s="7">
        <f t="shared" si="152"/>
        <v>0</v>
      </c>
      <c r="AA285" s="7">
        <f>O285+U285-X285+W285</f>
        <v>0</v>
      </c>
      <c r="AB285" s="3"/>
      <c r="AC285" s="3"/>
      <c r="AD285" s="19"/>
    </row>
    <row r="286" spans="1:30" ht="15.75" x14ac:dyDescent="0.2">
      <c r="A286" s="127"/>
      <c r="B286" s="128"/>
      <c r="C286" s="133"/>
      <c r="D286" s="127"/>
      <c r="E286" s="127"/>
      <c r="F286" s="127"/>
      <c r="G286" s="102"/>
      <c r="H286" s="127"/>
      <c r="I286" s="163"/>
      <c r="J286" s="126"/>
      <c r="K286" s="147"/>
      <c r="L286" s="147"/>
      <c r="M286" s="125"/>
      <c r="N286" s="125"/>
      <c r="O286" s="125"/>
      <c r="P286" s="165"/>
      <c r="Q286" s="32" t="s">
        <v>3</v>
      </c>
      <c r="R286" s="84">
        <f>R285</f>
        <v>0</v>
      </c>
      <c r="S286" s="29">
        <f t="shared" ref="S286:X286" si="154">SUM(S282:S285)</f>
        <v>1100</v>
      </c>
      <c r="T286" s="29">
        <f t="shared" si="154"/>
        <v>550</v>
      </c>
      <c r="U286" s="29">
        <f t="shared" si="154"/>
        <v>550</v>
      </c>
      <c r="V286" s="29">
        <f t="shared" si="154"/>
        <v>1100</v>
      </c>
      <c r="W286" s="29">
        <f t="shared" si="154"/>
        <v>550</v>
      </c>
      <c r="X286" s="29">
        <f t="shared" si="154"/>
        <v>1100</v>
      </c>
      <c r="Y286" s="139"/>
      <c r="Z286" s="139"/>
      <c r="AA286" s="139"/>
      <c r="AB286" s="50"/>
      <c r="AC286" s="50"/>
      <c r="AD286" s="51"/>
    </row>
    <row r="287" spans="1:30" ht="15.75" customHeight="1" x14ac:dyDescent="0.2">
      <c r="A287" s="126">
        <v>7</v>
      </c>
      <c r="B287" s="128" t="s">
        <v>76</v>
      </c>
      <c r="C287" s="155" t="s">
        <v>172</v>
      </c>
      <c r="D287" s="126" t="s">
        <v>173</v>
      </c>
      <c r="E287" s="126" t="s">
        <v>59</v>
      </c>
      <c r="F287" s="126"/>
      <c r="G287" s="100" t="s">
        <v>170</v>
      </c>
      <c r="H287" s="126" t="s">
        <v>81</v>
      </c>
      <c r="I287" s="134"/>
      <c r="J287" s="126"/>
      <c r="K287" s="222">
        <v>44785</v>
      </c>
      <c r="L287" s="222">
        <v>46022</v>
      </c>
      <c r="M287" s="9">
        <f>N287+O287</f>
        <v>0</v>
      </c>
      <c r="N287" s="9">
        <v>0</v>
      </c>
      <c r="O287" s="9">
        <v>0</v>
      </c>
      <c r="P287" s="165" t="s">
        <v>63</v>
      </c>
      <c r="Q287" s="83" t="s">
        <v>4</v>
      </c>
      <c r="R287" s="30"/>
      <c r="S287" s="27">
        <f>T287+U287</f>
        <v>1700</v>
      </c>
      <c r="T287" s="27">
        <v>850</v>
      </c>
      <c r="U287" s="27">
        <v>850</v>
      </c>
      <c r="V287" s="28">
        <f>X287</f>
        <v>1700</v>
      </c>
      <c r="W287" s="27">
        <v>850</v>
      </c>
      <c r="X287" s="27">
        <v>1700</v>
      </c>
      <c r="Y287" s="8">
        <f t="shared" ref="Y287:Z290" si="155">M287+S287-V287</f>
        <v>0</v>
      </c>
      <c r="Z287" s="8">
        <f t="shared" si="155"/>
        <v>0</v>
      </c>
      <c r="AA287" s="8">
        <f>O287+U287-X287+W287</f>
        <v>0</v>
      </c>
      <c r="AB287" s="3" t="s">
        <v>110</v>
      </c>
      <c r="AC287" s="3"/>
      <c r="AD287" s="19"/>
    </row>
    <row r="288" spans="1:30" ht="15.75" x14ac:dyDescent="0.2">
      <c r="A288" s="127"/>
      <c r="B288" s="128"/>
      <c r="C288" s="132"/>
      <c r="D288" s="127"/>
      <c r="E288" s="127"/>
      <c r="F288" s="127"/>
      <c r="G288" s="101"/>
      <c r="H288" s="127"/>
      <c r="I288" s="163"/>
      <c r="J288" s="126"/>
      <c r="K288" s="127"/>
      <c r="L288" s="126"/>
      <c r="M288" s="8">
        <f>N288+O288</f>
        <v>0</v>
      </c>
      <c r="N288" s="8">
        <f t="shared" ref="N288:O290" si="156">Z287</f>
        <v>0</v>
      </c>
      <c r="O288" s="8">
        <f t="shared" si="156"/>
        <v>0</v>
      </c>
      <c r="P288" s="165"/>
      <c r="Q288" s="83" t="s">
        <v>5</v>
      </c>
      <c r="R288" s="31"/>
      <c r="S288" s="27">
        <f>T288+U288</f>
        <v>375</v>
      </c>
      <c r="T288" s="27">
        <v>187.5</v>
      </c>
      <c r="U288" s="27">
        <v>187.5</v>
      </c>
      <c r="V288" s="28">
        <f>X288</f>
        <v>375</v>
      </c>
      <c r="W288" s="27">
        <v>187.5</v>
      </c>
      <c r="X288" s="27">
        <v>375</v>
      </c>
      <c r="Y288" s="8">
        <f t="shared" si="155"/>
        <v>0</v>
      </c>
      <c r="Z288" s="8">
        <f t="shared" si="155"/>
        <v>0</v>
      </c>
      <c r="AA288" s="8">
        <f>O288+U288-X288+W288</f>
        <v>0</v>
      </c>
      <c r="AB288" s="3"/>
      <c r="AC288" s="3"/>
      <c r="AD288" s="19"/>
    </row>
    <row r="289" spans="1:30" ht="15.75" x14ac:dyDescent="0.2">
      <c r="A289" s="127"/>
      <c r="B289" s="128"/>
      <c r="C289" s="132"/>
      <c r="D289" s="127"/>
      <c r="E289" s="127"/>
      <c r="F289" s="127"/>
      <c r="G289" s="101"/>
      <c r="H289" s="127"/>
      <c r="I289" s="163"/>
      <c r="J289" s="126"/>
      <c r="K289" s="127"/>
      <c r="L289" s="126"/>
      <c r="M289" s="8">
        <f>N289+O289</f>
        <v>0</v>
      </c>
      <c r="N289" s="8">
        <f t="shared" si="156"/>
        <v>0</v>
      </c>
      <c r="O289" s="8">
        <f t="shared" si="156"/>
        <v>0</v>
      </c>
      <c r="P289" s="165"/>
      <c r="Q289" s="83" t="s">
        <v>6</v>
      </c>
      <c r="R289" s="31"/>
      <c r="S289" s="27">
        <f>T289+U289</f>
        <v>75</v>
      </c>
      <c r="T289" s="27">
        <v>37.5</v>
      </c>
      <c r="U289" s="27">
        <v>37.5</v>
      </c>
      <c r="V289" s="28">
        <f>X289</f>
        <v>75</v>
      </c>
      <c r="W289" s="27">
        <v>37.5</v>
      </c>
      <c r="X289" s="27">
        <v>75</v>
      </c>
      <c r="Y289" s="8">
        <f t="shared" si="155"/>
        <v>0</v>
      </c>
      <c r="Z289" s="8">
        <f t="shared" si="155"/>
        <v>0</v>
      </c>
      <c r="AA289" s="8">
        <f>O289+U289-X289+W289</f>
        <v>0</v>
      </c>
      <c r="AB289" s="3"/>
      <c r="AC289" s="3"/>
      <c r="AD289" s="19"/>
    </row>
    <row r="290" spans="1:30" ht="15.75" x14ac:dyDescent="0.2">
      <c r="A290" s="127"/>
      <c r="B290" s="128"/>
      <c r="C290" s="132"/>
      <c r="D290" s="127"/>
      <c r="E290" s="127"/>
      <c r="F290" s="127"/>
      <c r="G290" s="101"/>
      <c r="H290" s="127"/>
      <c r="I290" s="163"/>
      <c r="J290" s="126"/>
      <c r="K290" s="127"/>
      <c r="L290" s="126"/>
      <c r="M290" s="8">
        <f>N290+O290</f>
        <v>0</v>
      </c>
      <c r="N290" s="8">
        <f t="shared" si="156"/>
        <v>0</v>
      </c>
      <c r="O290" s="8">
        <f t="shared" si="156"/>
        <v>0</v>
      </c>
      <c r="P290" s="165"/>
      <c r="Q290" s="83" t="s">
        <v>7</v>
      </c>
      <c r="R290" s="31"/>
      <c r="S290" s="27">
        <f>T290+U290</f>
        <v>0</v>
      </c>
      <c r="T290" s="27">
        <v>0</v>
      </c>
      <c r="U290" s="27">
        <v>0</v>
      </c>
      <c r="V290" s="28">
        <f>X290</f>
        <v>0</v>
      </c>
      <c r="W290" s="27">
        <v>0</v>
      </c>
      <c r="X290" s="27">
        <v>0</v>
      </c>
      <c r="Y290" s="7">
        <f t="shared" si="155"/>
        <v>0</v>
      </c>
      <c r="Z290" s="7">
        <f t="shared" si="155"/>
        <v>0</v>
      </c>
      <c r="AA290" s="7">
        <f>O290+U290-X290+W290</f>
        <v>0</v>
      </c>
      <c r="AB290" s="3"/>
      <c r="AC290" s="3"/>
      <c r="AD290" s="19"/>
    </row>
    <row r="291" spans="1:30" ht="15.75" x14ac:dyDescent="0.2">
      <c r="A291" s="127"/>
      <c r="B291" s="128"/>
      <c r="C291" s="133"/>
      <c r="D291" s="127"/>
      <c r="E291" s="127"/>
      <c r="F291" s="127"/>
      <c r="G291" s="102"/>
      <c r="H291" s="127"/>
      <c r="I291" s="163"/>
      <c r="J291" s="126"/>
      <c r="K291" s="127"/>
      <c r="L291" s="126"/>
      <c r="M291" s="125"/>
      <c r="N291" s="125"/>
      <c r="O291" s="125"/>
      <c r="P291" s="165"/>
      <c r="Q291" s="32" t="s">
        <v>3</v>
      </c>
      <c r="R291" s="84">
        <f>R290</f>
        <v>0</v>
      </c>
      <c r="S291" s="29">
        <f t="shared" ref="S291:X291" si="157">SUM(S287:S290)</f>
        <v>2150</v>
      </c>
      <c r="T291" s="29">
        <f t="shared" si="157"/>
        <v>1075</v>
      </c>
      <c r="U291" s="29">
        <f t="shared" si="157"/>
        <v>1075</v>
      </c>
      <c r="V291" s="29">
        <f t="shared" si="157"/>
        <v>2150</v>
      </c>
      <c r="W291" s="29">
        <f t="shared" si="157"/>
        <v>1075</v>
      </c>
      <c r="X291" s="29">
        <f t="shared" si="157"/>
        <v>2150</v>
      </c>
      <c r="Y291" s="139"/>
      <c r="Z291" s="139"/>
      <c r="AA291" s="139"/>
      <c r="AB291" s="50"/>
      <c r="AC291" s="50"/>
      <c r="AD291" s="51"/>
    </row>
    <row r="292" spans="1:30" ht="15.75" customHeight="1" x14ac:dyDescent="0.2">
      <c r="A292" s="126">
        <v>8</v>
      </c>
      <c r="B292" s="129" t="s">
        <v>76</v>
      </c>
      <c r="C292" s="155" t="s">
        <v>96</v>
      </c>
      <c r="D292" s="100" t="s">
        <v>174</v>
      </c>
      <c r="E292" s="100" t="s">
        <v>59</v>
      </c>
      <c r="F292" s="100"/>
      <c r="G292" s="100" t="s">
        <v>170</v>
      </c>
      <c r="H292" s="100" t="s">
        <v>81</v>
      </c>
      <c r="I292" s="120"/>
      <c r="J292" s="100"/>
      <c r="K292" s="141">
        <v>44785</v>
      </c>
      <c r="L292" s="141">
        <v>46022</v>
      </c>
      <c r="M292" s="9">
        <f>N292+O292</f>
        <v>0</v>
      </c>
      <c r="N292" s="9">
        <v>0</v>
      </c>
      <c r="O292" s="9">
        <v>0</v>
      </c>
      <c r="P292" s="148" t="s">
        <v>63</v>
      </c>
      <c r="Q292" s="83" t="s">
        <v>4</v>
      </c>
      <c r="R292" s="30"/>
      <c r="S292" s="27">
        <f>T292+U292</f>
        <v>1725</v>
      </c>
      <c r="T292" s="27">
        <v>862.5</v>
      </c>
      <c r="U292" s="27">
        <v>862.5</v>
      </c>
      <c r="V292" s="28">
        <f>X292</f>
        <v>1725</v>
      </c>
      <c r="W292" s="27">
        <v>862.5</v>
      </c>
      <c r="X292" s="27">
        <v>1725</v>
      </c>
      <c r="Y292" s="8">
        <f t="shared" ref="Y292:Z295" si="158">M292+S292-V292</f>
        <v>0</v>
      </c>
      <c r="Z292" s="8">
        <f t="shared" si="158"/>
        <v>0</v>
      </c>
      <c r="AA292" s="8">
        <f>O292+U292-X292+W292</f>
        <v>0</v>
      </c>
      <c r="AB292" s="3" t="s">
        <v>110</v>
      </c>
      <c r="AC292" s="3"/>
      <c r="AD292" s="19"/>
    </row>
    <row r="293" spans="1:30" ht="15.75" x14ac:dyDescent="0.2">
      <c r="A293" s="127"/>
      <c r="B293" s="130"/>
      <c r="C293" s="132"/>
      <c r="D293" s="101"/>
      <c r="E293" s="101"/>
      <c r="F293" s="101"/>
      <c r="G293" s="101"/>
      <c r="H293" s="101"/>
      <c r="I293" s="121"/>
      <c r="J293" s="101"/>
      <c r="K293" s="194"/>
      <c r="L293" s="194"/>
      <c r="M293" s="8">
        <f>N293+O293</f>
        <v>0</v>
      </c>
      <c r="N293" s="8">
        <f t="shared" ref="N293:O295" si="159">Z292</f>
        <v>0</v>
      </c>
      <c r="O293" s="8">
        <f t="shared" si="159"/>
        <v>0</v>
      </c>
      <c r="P293" s="149"/>
      <c r="Q293" s="83" t="s">
        <v>5</v>
      </c>
      <c r="R293" s="31"/>
      <c r="S293" s="27">
        <f>T293+U293</f>
        <v>575</v>
      </c>
      <c r="T293" s="27">
        <v>287.5</v>
      </c>
      <c r="U293" s="27">
        <v>287.5</v>
      </c>
      <c r="V293" s="28">
        <f>X293</f>
        <v>575</v>
      </c>
      <c r="W293" s="27">
        <v>287.5</v>
      </c>
      <c r="X293" s="27">
        <v>575</v>
      </c>
      <c r="Y293" s="8">
        <f t="shared" si="158"/>
        <v>0</v>
      </c>
      <c r="Z293" s="8">
        <f t="shared" si="158"/>
        <v>0</v>
      </c>
      <c r="AA293" s="8">
        <f>O293+U293-X293+W293</f>
        <v>0</v>
      </c>
      <c r="AB293" s="3"/>
      <c r="AC293" s="3"/>
      <c r="AD293" s="19"/>
    </row>
    <row r="294" spans="1:30" ht="15.75" x14ac:dyDescent="0.2">
      <c r="A294" s="127"/>
      <c r="B294" s="130"/>
      <c r="C294" s="132"/>
      <c r="D294" s="101"/>
      <c r="E294" s="101"/>
      <c r="F294" s="101"/>
      <c r="G294" s="101"/>
      <c r="H294" s="101"/>
      <c r="I294" s="121"/>
      <c r="J294" s="101"/>
      <c r="K294" s="194"/>
      <c r="L294" s="194"/>
      <c r="M294" s="8">
        <f>N294+O294</f>
        <v>0</v>
      </c>
      <c r="N294" s="8">
        <f t="shared" si="159"/>
        <v>0</v>
      </c>
      <c r="O294" s="8">
        <f t="shared" si="159"/>
        <v>0</v>
      </c>
      <c r="P294" s="149"/>
      <c r="Q294" s="83" t="s">
        <v>6</v>
      </c>
      <c r="R294" s="31"/>
      <c r="S294" s="27">
        <f>T294+U294</f>
        <v>75</v>
      </c>
      <c r="T294" s="27">
        <v>37.5</v>
      </c>
      <c r="U294" s="27">
        <v>37.5</v>
      </c>
      <c r="V294" s="28">
        <f>X294</f>
        <v>75</v>
      </c>
      <c r="W294" s="27">
        <v>37.5</v>
      </c>
      <c r="X294" s="27">
        <v>75</v>
      </c>
      <c r="Y294" s="8">
        <f t="shared" si="158"/>
        <v>0</v>
      </c>
      <c r="Z294" s="8">
        <f t="shared" si="158"/>
        <v>0</v>
      </c>
      <c r="AA294" s="8">
        <f>O294+U294-X294+W294</f>
        <v>0</v>
      </c>
      <c r="AB294" s="3"/>
      <c r="AC294" s="3"/>
      <c r="AD294" s="19"/>
    </row>
    <row r="295" spans="1:30" ht="15.75" x14ac:dyDescent="0.2">
      <c r="A295" s="127"/>
      <c r="B295" s="130"/>
      <c r="C295" s="132"/>
      <c r="D295" s="101"/>
      <c r="E295" s="101"/>
      <c r="F295" s="101"/>
      <c r="G295" s="101"/>
      <c r="H295" s="101"/>
      <c r="I295" s="121"/>
      <c r="J295" s="101"/>
      <c r="K295" s="194"/>
      <c r="L295" s="194"/>
      <c r="M295" s="8">
        <f>N295+O295</f>
        <v>0</v>
      </c>
      <c r="N295" s="8">
        <f t="shared" si="159"/>
        <v>0</v>
      </c>
      <c r="O295" s="8">
        <f t="shared" si="159"/>
        <v>0</v>
      </c>
      <c r="P295" s="149"/>
      <c r="Q295" s="83" t="s">
        <v>7</v>
      </c>
      <c r="R295" s="31"/>
      <c r="S295" s="27">
        <f>T295+U295</f>
        <v>75</v>
      </c>
      <c r="T295" s="27">
        <v>37.5</v>
      </c>
      <c r="U295" s="27">
        <v>37.5</v>
      </c>
      <c r="V295" s="28">
        <f>X295</f>
        <v>75</v>
      </c>
      <c r="W295" s="27">
        <v>37.5</v>
      </c>
      <c r="X295" s="27">
        <v>75</v>
      </c>
      <c r="Y295" s="7">
        <f t="shared" si="158"/>
        <v>0</v>
      </c>
      <c r="Z295" s="7">
        <f t="shared" si="158"/>
        <v>0</v>
      </c>
      <c r="AA295" s="7">
        <f>O295+U295-X295+W295</f>
        <v>0</v>
      </c>
      <c r="AB295" s="3"/>
      <c r="AC295" s="3"/>
      <c r="AD295" s="19"/>
    </row>
    <row r="296" spans="1:30" ht="15.75" x14ac:dyDescent="0.2">
      <c r="A296" s="127"/>
      <c r="B296" s="131"/>
      <c r="C296" s="133"/>
      <c r="D296" s="102"/>
      <c r="E296" s="102"/>
      <c r="F296" s="102"/>
      <c r="G296" s="102"/>
      <c r="H296" s="102"/>
      <c r="I296" s="122"/>
      <c r="J296" s="102"/>
      <c r="K296" s="195"/>
      <c r="L296" s="195"/>
      <c r="M296" s="96"/>
      <c r="N296" s="97"/>
      <c r="O296" s="98"/>
      <c r="P296" s="150"/>
      <c r="Q296" s="32" t="s">
        <v>3</v>
      </c>
      <c r="R296" s="84">
        <f>R295</f>
        <v>0</v>
      </c>
      <c r="S296" s="29">
        <f t="shared" ref="S296:X296" si="160">SUM(S292:S295)</f>
        <v>2450</v>
      </c>
      <c r="T296" s="29">
        <f t="shared" si="160"/>
        <v>1225</v>
      </c>
      <c r="U296" s="29">
        <f t="shared" si="160"/>
        <v>1225</v>
      </c>
      <c r="V296" s="29">
        <f t="shared" si="160"/>
        <v>2450</v>
      </c>
      <c r="W296" s="29">
        <f t="shared" si="160"/>
        <v>1225</v>
      </c>
      <c r="X296" s="29">
        <f t="shared" si="160"/>
        <v>2450</v>
      </c>
      <c r="Y296" s="151"/>
      <c r="Z296" s="152"/>
      <c r="AA296" s="153"/>
      <c r="AB296" s="50"/>
      <c r="AC296" s="50"/>
      <c r="AD296" s="51"/>
    </row>
    <row r="297" spans="1:30" ht="15.75" customHeight="1" x14ac:dyDescent="0.2">
      <c r="A297" s="126">
        <v>9</v>
      </c>
      <c r="B297" s="129" t="s">
        <v>76</v>
      </c>
      <c r="C297" s="155" t="s">
        <v>85</v>
      </c>
      <c r="D297" s="100" t="s">
        <v>444</v>
      </c>
      <c r="E297" s="100" t="s">
        <v>59</v>
      </c>
      <c r="F297" s="100"/>
      <c r="G297" s="100" t="s">
        <v>170</v>
      </c>
      <c r="H297" s="100" t="s">
        <v>81</v>
      </c>
      <c r="I297" s="120"/>
      <c r="J297" s="100"/>
      <c r="K297" s="145">
        <v>44197</v>
      </c>
      <c r="L297" s="145">
        <v>46022</v>
      </c>
      <c r="M297" s="9">
        <f>N297+O297</f>
        <v>0</v>
      </c>
      <c r="N297" s="9">
        <v>0</v>
      </c>
      <c r="O297" s="9">
        <v>0</v>
      </c>
      <c r="P297" s="148" t="s">
        <v>63</v>
      </c>
      <c r="Q297" s="83" t="s">
        <v>4</v>
      </c>
      <c r="R297" s="30"/>
      <c r="S297" s="27">
        <f>T297+U297</f>
        <v>2150</v>
      </c>
      <c r="T297" s="27">
        <v>1075</v>
      </c>
      <c r="U297" s="27">
        <v>1075</v>
      </c>
      <c r="V297" s="28">
        <f>X297</f>
        <v>2150</v>
      </c>
      <c r="W297" s="27">
        <v>1075</v>
      </c>
      <c r="X297" s="27">
        <v>2150</v>
      </c>
      <c r="Y297" s="8">
        <f t="shared" ref="Y297:Z300" si="161">M297+S297-V297</f>
        <v>0</v>
      </c>
      <c r="Z297" s="8">
        <f t="shared" si="161"/>
        <v>0</v>
      </c>
      <c r="AA297" s="8">
        <f>O297+U297-X297+W297</f>
        <v>0</v>
      </c>
      <c r="AB297" s="3" t="s">
        <v>110</v>
      </c>
      <c r="AC297" s="3"/>
      <c r="AD297" s="19"/>
    </row>
    <row r="298" spans="1:30" ht="15.75" x14ac:dyDescent="0.2">
      <c r="A298" s="127"/>
      <c r="B298" s="130"/>
      <c r="C298" s="132"/>
      <c r="D298" s="101"/>
      <c r="E298" s="101"/>
      <c r="F298" s="101"/>
      <c r="G298" s="101"/>
      <c r="H298" s="101"/>
      <c r="I298" s="121"/>
      <c r="J298" s="101"/>
      <c r="K298" s="146"/>
      <c r="L298" s="146"/>
      <c r="M298" s="8">
        <f>N298+O298</f>
        <v>0</v>
      </c>
      <c r="N298" s="8">
        <f t="shared" ref="N298:O300" si="162">Z297</f>
        <v>0</v>
      </c>
      <c r="O298" s="8">
        <f t="shared" si="162"/>
        <v>0</v>
      </c>
      <c r="P298" s="149"/>
      <c r="Q298" s="83" t="s">
        <v>5</v>
      </c>
      <c r="R298" s="31"/>
      <c r="S298" s="27">
        <f>T298+U298</f>
        <v>525</v>
      </c>
      <c r="T298" s="27">
        <v>262.5</v>
      </c>
      <c r="U298" s="27">
        <v>262.5</v>
      </c>
      <c r="V298" s="28">
        <f>X298</f>
        <v>525</v>
      </c>
      <c r="W298" s="27">
        <v>262.5</v>
      </c>
      <c r="X298" s="27">
        <v>525</v>
      </c>
      <c r="Y298" s="8">
        <f t="shared" si="161"/>
        <v>0</v>
      </c>
      <c r="Z298" s="8">
        <f t="shared" si="161"/>
        <v>0</v>
      </c>
      <c r="AA298" s="8">
        <f>O298+U298-X298+W298</f>
        <v>0</v>
      </c>
      <c r="AB298" s="3"/>
      <c r="AC298" s="3"/>
      <c r="AD298" s="19"/>
    </row>
    <row r="299" spans="1:30" ht="15.75" x14ac:dyDescent="0.2">
      <c r="A299" s="127"/>
      <c r="B299" s="130"/>
      <c r="C299" s="132"/>
      <c r="D299" s="101"/>
      <c r="E299" s="101"/>
      <c r="F299" s="101"/>
      <c r="G299" s="101"/>
      <c r="H299" s="101"/>
      <c r="I299" s="121"/>
      <c r="J299" s="101"/>
      <c r="K299" s="146"/>
      <c r="L299" s="146"/>
      <c r="M299" s="8">
        <f>N299+O299</f>
        <v>0</v>
      </c>
      <c r="N299" s="8">
        <f t="shared" si="162"/>
        <v>0</v>
      </c>
      <c r="O299" s="8">
        <f t="shared" si="162"/>
        <v>0</v>
      </c>
      <c r="P299" s="149"/>
      <c r="Q299" s="83" t="s">
        <v>6</v>
      </c>
      <c r="R299" s="31"/>
      <c r="S299" s="27">
        <f>T299+U299</f>
        <v>75</v>
      </c>
      <c r="T299" s="27">
        <v>37.5</v>
      </c>
      <c r="U299" s="27">
        <v>37.5</v>
      </c>
      <c r="V299" s="28">
        <f>X299</f>
        <v>75</v>
      </c>
      <c r="W299" s="27">
        <v>37.5</v>
      </c>
      <c r="X299" s="27">
        <v>75</v>
      </c>
      <c r="Y299" s="8">
        <f t="shared" si="161"/>
        <v>0</v>
      </c>
      <c r="Z299" s="8">
        <f t="shared" si="161"/>
        <v>0</v>
      </c>
      <c r="AA299" s="8">
        <f>O299+U299-X299+W299</f>
        <v>0</v>
      </c>
      <c r="AB299" s="3"/>
      <c r="AC299" s="3"/>
      <c r="AD299" s="19"/>
    </row>
    <row r="300" spans="1:30" ht="15.75" x14ac:dyDescent="0.2">
      <c r="A300" s="127"/>
      <c r="B300" s="130"/>
      <c r="C300" s="132"/>
      <c r="D300" s="101"/>
      <c r="E300" s="101"/>
      <c r="F300" s="101"/>
      <c r="G300" s="101"/>
      <c r="H300" s="101"/>
      <c r="I300" s="121"/>
      <c r="J300" s="101"/>
      <c r="K300" s="146"/>
      <c r="L300" s="146"/>
      <c r="M300" s="8">
        <f>N300+O300</f>
        <v>0</v>
      </c>
      <c r="N300" s="8">
        <f t="shared" si="162"/>
        <v>0</v>
      </c>
      <c r="O300" s="8">
        <f t="shared" si="162"/>
        <v>0</v>
      </c>
      <c r="P300" s="149"/>
      <c r="Q300" s="83" t="s">
        <v>7</v>
      </c>
      <c r="R300" s="31"/>
      <c r="S300" s="27">
        <f>T300+U300</f>
        <v>0</v>
      </c>
      <c r="T300" s="27">
        <v>0</v>
      </c>
      <c r="U300" s="27">
        <v>0</v>
      </c>
      <c r="V300" s="28">
        <f>X300</f>
        <v>0</v>
      </c>
      <c r="W300" s="27">
        <v>0</v>
      </c>
      <c r="X300" s="27">
        <v>0</v>
      </c>
      <c r="Y300" s="7">
        <f t="shared" si="161"/>
        <v>0</v>
      </c>
      <c r="Z300" s="7">
        <f t="shared" si="161"/>
        <v>0</v>
      </c>
      <c r="AA300" s="7">
        <f>O300+U300-X300+W300</f>
        <v>0</v>
      </c>
      <c r="AB300" s="3"/>
      <c r="AC300" s="3"/>
      <c r="AD300" s="19"/>
    </row>
    <row r="301" spans="1:30" ht="15.75" x14ac:dyDescent="0.2">
      <c r="A301" s="127"/>
      <c r="B301" s="131"/>
      <c r="C301" s="133"/>
      <c r="D301" s="102"/>
      <c r="E301" s="102"/>
      <c r="F301" s="102"/>
      <c r="G301" s="102"/>
      <c r="H301" s="102"/>
      <c r="I301" s="122"/>
      <c r="J301" s="102"/>
      <c r="K301" s="147"/>
      <c r="L301" s="147"/>
      <c r="M301" s="96"/>
      <c r="N301" s="97"/>
      <c r="O301" s="98"/>
      <c r="P301" s="150"/>
      <c r="Q301" s="32" t="s">
        <v>3</v>
      </c>
      <c r="R301" s="84">
        <f>R300</f>
        <v>0</v>
      </c>
      <c r="S301" s="29">
        <f t="shared" ref="S301:X301" si="163">SUM(S297:S300)</f>
        <v>2750</v>
      </c>
      <c r="T301" s="29">
        <f t="shared" si="163"/>
        <v>1375</v>
      </c>
      <c r="U301" s="29">
        <f t="shared" si="163"/>
        <v>1375</v>
      </c>
      <c r="V301" s="29">
        <f t="shared" si="163"/>
        <v>2750</v>
      </c>
      <c r="W301" s="29">
        <f t="shared" si="163"/>
        <v>1375</v>
      </c>
      <c r="X301" s="29">
        <f t="shared" si="163"/>
        <v>2750</v>
      </c>
      <c r="Y301" s="151"/>
      <c r="Z301" s="152"/>
      <c r="AA301" s="153"/>
      <c r="AB301" s="50"/>
      <c r="AC301" s="50"/>
      <c r="AD301" s="51"/>
    </row>
    <row r="302" spans="1:30" ht="15.75" customHeight="1" x14ac:dyDescent="0.2">
      <c r="A302" s="126">
        <v>10</v>
      </c>
      <c r="B302" s="129" t="s">
        <v>76</v>
      </c>
      <c r="C302" s="155" t="s">
        <v>332</v>
      </c>
      <c r="D302" s="100" t="s">
        <v>287</v>
      </c>
      <c r="E302" s="100" t="s">
        <v>59</v>
      </c>
      <c r="F302" s="100"/>
      <c r="G302" s="100" t="s">
        <v>170</v>
      </c>
      <c r="H302" s="100" t="s">
        <v>79</v>
      </c>
      <c r="I302" s="120"/>
      <c r="J302" s="100"/>
      <c r="K302" s="145">
        <v>43624</v>
      </c>
      <c r="L302" s="145">
        <v>46022</v>
      </c>
      <c r="M302" s="9">
        <f>N302+O302</f>
        <v>0</v>
      </c>
      <c r="N302" s="9">
        <v>0</v>
      </c>
      <c r="O302" s="9">
        <v>0</v>
      </c>
      <c r="P302" s="148" t="s">
        <v>63</v>
      </c>
      <c r="Q302" s="83" t="s">
        <v>4</v>
      </c>
      <c r="R302" s="30"/>
      <c r="S302" s="27">
        <f>T302+U302</f>
        <v>400</v>
      </c>
      <c r="T302" s="27">
        <v>200</v>
      </c>
      <c r="U302" s="27">
        <v>200</v>
      </c>
      <c r="V302" s="28">
        <f>X302</f>
        <v>400</v>
      </c>
      <c r="W302" s="27">
        <v>200</v>
      </c>
      <c r="X302" s="27">
        <v>400</v>
      </c>
      <c r="Y302" s="8">
        <f t="shared" ref="Y302:Z305" si="164">M302+S302-V302</f>
        <v>0</v>
      </c>
      <c r="Z302" s="8">
        <f t="shared" si="164"/>
        <v>0</v>
      </c>
      <c r="AA302" s="8">
        <f>O302+U302-X302+W302</f>
        <v>0</v>
      </c>
      <c r="AB302" s="3" t="s">
        <v>110</v>
      </c>
      <c r="AC302" s="3"/>
      <c r="AD302" s="19"/>
    </row>
    <row r="303" spans="1:30" ht="15.75" x14ac:dyDescent="0.2">
      <c r="A303" s="127"/>
      <c r="B303" s="130"/>
      <c r="C303" s="132"/>
      <c r="D303" s="101"/>
      <c r="E303" s="101"/>
      <c r="F303" s="101"/>
      <c r="G303" s="101"/>
      <c r="H303" s="101"/>
      <c r="I303" s="121"/>
      <c r="J303" s="101"/>
      <c r="K303" s="146"/>
      <c r="L303" s="146"/>
      <c r="M303" s="8">
        <f>N303+O303</f>
        <v>0</v>
      </c>
      <c r="N303" s="8">
        <f t="shared" ref="N303:O305" si="165">Z302</f>
        <v>0</v>
      </c>
      <c r="O303" s="8">
        <f t="shared" si="165"/>
        <v>0</v>
      </c>
      <c r="P303" s="149"/>
      <c r="Q303" s="83" t="s">
        <v>5</v>
      </c>
      <c r="R303" s="31"/>
      <c r="S303" s="27">
        <f>T303+U303</f>
        <v>0</v>
      </c>
      <c r="T303" s="27">
        <v>0</v>
      </c>
      <c r="U303" s="27">
        <v>0</v>
      </c>
      <c r="V303" s="28">
        <f>X303</f>
        <v>0</v>
      </c>
      <c r="W303" s="27">
        <v>0</v>
      </c>
      <c r="X303" s="27">
        <v>0</v>
      </c>
      <c r="Y303" s="8">
        <f t="shared" si="164"/>
        <v>0</v>
      </c>
      <c r="Z303" s="8">
        <f t="shared" si="164"/>
        <v>0</v>
      </c>
      <c r="AA303" s="8">
        <f>O303+U303-X303+W303</f>
        <v>0</v>
      </c>
      <c r="AB303" s="3"/>
      <c r="AC303" s="3"/>
      <c r="AD303" s="19"/>
    </row>
    <row r="304" spans="1:30" ht="15.75" x14ac:dyDescent="0.2">
      <c r="A304" s="127"/>
      <c r="B304" s="130"/>
      <c r="C304" s="132"/>
      <c r="D304" s="101"/>
      <c r="E304" s="101"/>
      <c r="F304" s="101"/>
      <c r="G304" s="101"/>
      <c r="H304" s="101"/>
      <c r="I304" s="121"/>
      <c r="J304" s="101"/>
      <c r="K304" s="146"/>
      <c r="L304" s="146"/>
      <c r="M304" s="8">
        <f>N304+O304</f>
        <v>0</v>
      </c>
      <c r="N304" s="8">
        <f t="shared" si="165"/>
        <v>0</v>
      </c>
      <c r="O304" s="8">
        <f t="shared" si="165"/>
        <v>0</v>
      </c>
      <c r="P304" s="149"/>
      <c r="Q304" s="83" t="s">
        <v>6</v>
      </c>
      <c r="R304" s="31"/>
      <c r="S304" s="27">
        <f>T304+U304</f>
        <v>150</v>
      </c>
      <c r="T304" s="27">
        <v>75</v>
      </c>
      <c r="U304" s="27">
        <v>75</v>
      </c>
      <c r="V304" s="28">
        <f>X304</f>
        <v>150</v>
      </c>
      <c r="W304" s="27">
        <v>75</v>
      </c>
      <c r="X304" s="27">
        <v>150</v>
      </c>
      <c r="Y304" s="8">
        <f t="shared" si="164"/>
        <v>0</v>
      </c>
      <c r="Z304" s="8">
        <f t="shared" si="164"/>
        <v>0</v>
      </c>
      <c r="AA304" s="8">
        <f>O304+U304-X304+W304</f>
        <v>0</v>
      </c>
      <c r="AB304" s="3"/>
      <c r="AC304" s="3"/>
      <c r="AD304" s="19"/>
    </row>
    <row r="305" spans="1:30" ht="15.75" x14ac:dyDescent="0.2">
      <c r="A305" s="127"/>
      <c r="B305" s="130"/>
      <c r="C305" s="132"/>
      <c r="D305" s="101"/>
      <c r="E305" s="101"/>
      <c r="F305" s="101"/>
      <c r="G305" s="101"/>
      <c r="H305" s="101"/>
      <c r="I305" s="121"/>
      <c r="J305" s="101"/>
      <c r="K305" s="146"/>
      <c r="L305" s="146"/>
      <c r="M305" s="8">
        <f>N305+O305</f>
        <v>0</v>
      </c>
      <c r="N305" s="8">
        <f t="shared" si="165"/>
        <v>0</v>
      </c>
      <c r="O305" s="8">
        <f t="shared" si="165"/>
        <v>0</v>
      </c>
      <c r="P305" s="149"/>
      <c r="Q305" s="83" t="s">
        <v>7</v>
      </c>
      <c r="R305" s="31"/>
      <c r="S305" s="27">
        <f>T305+U305</f>
        <v>0</v>
      </c>
      <c r="T305" s="27">
        <v>0</v>
      </c>
      <c r="U305" s="27">
        <v>0</v>
      </c>
      <c r="V305" s="28">
        <f>X305</f>
        <v>0</v>
      </c>
      <c r="W305" s="27">
        <v>0</v>
      </c>
      <c r="X305" s="27">
        <v>0</v>
      </c>
      <c r="Y305" s="7">
        <f t="shared" si="164"/>
        <v>0</v>
      </c>
      <c r="Z305" s="7">
        <f t="shared" si="164"/>
        <v>0</v>
      </c>
      <c r="AA305" s="7">
        <f>O305+U305-X305+W305</f>
        <v>0</v>
      </c>
      <c r="AB305" s="3"/>
      <c r="AC305" s="3"/>
      <c r="AD305" s="19"/>
    </row>
    <row r="306" spans="1:30" ht="15.75" x14ac:dyDescent="0.2">
      <c r="A306" s="127"/>
      <c r="B306" s="131"/>
      <c r="C306" s="133"/>
      <c r="D306" s="102"/>
      <c r="E306" s="102"/>
      <c r="F306" s="102"/>
      <c r="G306" s="102"/>
      <c r="H306" s="102"/>
      <c r="I306" s="122"/>
      <c r="J306" s="102"/>
      <c r="K306" s="147"/>
      <c r="L306" s="147"/>
      <c r="M306" s="96"/>
      <c r="N306" s="97"/>
      <c r="O306" s="98"/>
      <c r="P306" s="150"/>
      <c r="Q306" s="32" t="s">
        <v>3</v>
      </c>
      <c r="R306" s="84">
        <f>R305</f>
        <v>0</v>
      </c>
      <c r="S306" s="29">
        <f t="shared" ref="S306:X306" si="166">SUM(S302:S305)</f>
        <v>550</v>
      </c>
      <c r="T306" s="29">
        <f t="shared" si="166"/>
        <v>275</v>
      </c>
      <c r="U306" s="29">
        <f t="shared" si="166"/>
        <v>275</v>
      </c>
      <c r="V306" s="29">
        <f t="shared" si="166"/>
        <v>550</v>
      </c>
      <c r="W306" s="29">
        <f t="shared" si="166"/>
        <v>275</v>
      </c>
      <c r="X306" s="29">
        <f t="shared" si="166"/>
        <v>550</v>
      </c>
      <c r="Y306" s="151"/>
      <c r="Z306" s="152"/>
      <c r="AA306" s="153"/>
      <c r="AB306" s="50"/>
      <c r="AC306" s="50"/>
      <c r="AD306" s="51"/>
    </row>
    <row r="307" spans="1:30" ht="15.75" customHeight="1" x14ac:dyDescent="0.2">
      <c r="A307" s="126">
        <v>11</v>
      </c>
      <c r="B307" s="129" t="s">
        <v>76</v>
      </c>
      <c r="C307" s="155" t="s">
        <v>370</v>
      </c>
      <c r="D307" s="100" t="s">
        <v>371</v>
      </c>
      <c r="E307" s="100" t="s">
        <v>59</v>
      </c>
      <c r="F307" s="100"/>
      <c r="G307" s="100" t="s">
        <v>170</v>
      </c>
      <c r="H307" s="100" t="s">
        <v>79</v>
      </c>
      <c r="I307" s="120"/>
      <c r="J307" s="100"/>
      <c r="K307" s="141">
        <v>43830</v>
      </c>
      <c r="L307" s="141">
        <v>46022</v>
      </c>
      <c r="M307" s="9">
        <f>N307+O307</f>
        <v>0</v>
      </c>
      <c r="N307" s="9">
        <v>0</v>
      </c>
      <c r="O307" s="9">
        <v>0</v>
      </c>
      <c r="P307" s="148" t="s">
        <v>63</v>
      </c>
      <c r="Q307" s="83" t="s">
        <v>4</v>
      </c>
      <c r="R307" s="30"/>
      <c r="S307" s="27">
        <f>T307+U307</f>
        <v>150</v>
      </c>
      <c r="T307" s="27">
        <v>75</v>
      </c>
      <c r="U307" s="27">
        <v>75</v>
      </c>
      <c r="V307" s="28">
        <f>X307</f>
        <v>150</v>
      </c>
      <c r="W307" s="27">
        <v>75</v>
      </c>
      <c r="X307" s="27">
        <v>150</v>
      </c>
      <c r="Y307" s="8">
        <f t="shared" ref="Y307:Y310" si="167">M307+S307-V307</f>
        <v>0</v>
      </c>
      <c r="Z307" s="8">
        <f t="shared" ref="Z307:Z310" si="168">N307+T307-W307</f>
        <v>0</v>
      </c>
      <c r="AA307" s="8">
        <f>O307+U307-X307+W307</f>
        <v>0</v>
      </c>
      <c r="AB307" s="3" t="s">
        <v>110</v>
      </c>
      <c r="AC307" s="3"/>
      <c r="AD307" s="19"/>
    </row>
    <row r="308" spans="1:30" ht="15.75" x14ac:dyDescent="0.2">
      <c r="A308" s="127"/>
      <c r="B308" s="130"/>
      <c r="C308" s="132"/>
      <c r="D308" s="101"/>
      <c r="E308" s="101"/>
      <c r="F308" s="101"/>
      <c r="G308" s="101"/>
      <c r="H308" s="101"/>
      <c r="I308" s="121"/>
      <c r="J308" s="101"/>
      <c r="K308" s="194"/>
      <c r="L308" s="194"/>
      <c r="M308" s="8">
        <f>N308+O308</f>
        <v>0</v>
      </c>
      <c r="N308" s="8">
        <f t="shared" ref="N308:N310" si="169">Z307</f>
        <v>0</v>
      </c>
      <c r="O308" s="8">
        <f t="shared" ref="O308:O310" si="170">AA307</f>
        <v>0</v>
      </c>
      <c r="P308" s="149"/>
      <c r="Q308" s="83" t="s">
        <v>5</v>
      </c>
      <c r="R308" s="31"/>
      <c r="S308" s="27">
        <f>T308+U308</f>
        <v>0</v>
      </c>
      <c r="T308" s="27">
        <v>0</v>
      </c>
      <c r="U308" s="27">
        <v>0</v>
      </c>
      <c r="V308" s="28">
        <f>X308</f>
        <v>0</v>
      </c>
      <c r="W308" s="27">
        <v>0</v>
      </c>
      <c r="X308" s="27">
        <v>0</v>
      </c>
      <c r="Y308" s="8">
        <f t="shared" si="167"/>
        <v>0</v>
      </c>
      <c r="Z308" s="8">
        <f t="shared" si="168"/>
        <v>0</v>
      </c>
      <c r="AA308" s="8">
        <f>O308+U308-X308+W308</f>
        <v>0</v>
      </c>
      <c r="AB308" s="3"/>
      <c r="AC308" s="3"/>
      <c r="AD308" s="19"/>
    </row>
    <row r="309" spans="1:30" ht="15.75" x14ac:dyDescent="0.2">
      <c r="A309" s="127"/>
      <c r="B309" s="130"/>
      <c r="C309" s="132"/>
      <c r="D309" s="101"/>
      <c r="E309" s="101"/>
      <c r="F309" s="101"/>
      <c r="G309" s="101"/>
      <c r="H309" s="101"/>
      <c r="I309" s="121"/>
      <c r="J309" s="101"/>
      <c r="K309" s="194"/>
      <c r="L309" s="194"/>
      <c r="M309" s="8">
        <f>N309+O309</f>
        <v>0</v>
      </c>
      <c r="N309" s="8">
        <f t="shared" si="169"/>
        <v>0</v>
      </c>
      <c r="O309" s="8">
        <f t="shared" si="170"/>
        <v>0</v>
      </c>
      <c r="P309" s="149"/>
      <c r="Q309" s="83" t="s">
        <v>6</v>
      </c>
      <c r="R309" s="31"/>
      <c r="S309" s="27">
        <f>T309+U309</f>
        <v>150</v>
      </c>
      <c r="T309" s="27">
        <v>75</v>
      </c>
      <c r="U309" s="27">
        <v>75</v>
      </c>
      <c r="V309" s="28">
        <f>X309</f>
        <v>150</v>
      </c>
      <c r="W309" s="27">
        <v>75</v>
      </c>
      <c r="X309" s="27">
        <v>150</v>
      </c>
      <c r="Y309" s="8">
        <f t="shared" si="167"/>
        <v>0</v>
      </c>
      <c r="Z309" s="8">
        <f t="shared" si="168"/>
        <v>0</v>
      </c>
      <c r="AA309" s="8">
        <f>O309+U309-X309+W309</f>
        <v>0</v>
      </c>
      <c r="AB309" s="3"/>
      <c r="AC309" s="3"/>
      <c r="AD309" s="19"/>
    </row>
    <row r="310" spans="1:30" ht="15.75" x14ac:dyDescent="0.2">
      <c r="A310" s="127"/>
      <c r="B310" s="130"/>
      <c r="C310" s="132"/>
      <c r="D310" s="101"/>
      <c r="E310" s="101"/>
      <c r="F310" s="101"/>
      <c r="G310" s="101"/>
      <c r="H310" s="101"/>
      <c r="I310" s="121"/>
      <c r="J310" s="101"/>
      <c r="K310" s="194"/>
      <c r="L310" s="194"/>
      <c r="M310" s="8">
        <f>N310+O310</f>
        <v>0</v>
      </c>
      <c r="N310" s="8">
        <f t="shared" si="169"/>
        <v>0</v>
      </c>
      <c r="O310" s="8">
        <f t="shared" si="170"/>
        <v>0</v>
      </c>
      <c r="P310" s="149"/>
      <c r="Q310" s="83" t="s">
        <v>7</v>
      </c>
      <c r="R310" s="31"/>
      <c r="S310" s="27">
        <f>T310+U310</f>
        <v>0</v>
      </c>
      <c r="T310" s="27">
        <v>0</v>
      </c>
      <c r="U310" s="27">
        <v>0</v>
      </c>
      <c r="V310" s="28">
        <f>X310</f>
        <v>0</v>
      </c>
      <c r="W310" s="27">
        <v>0</v>
      </c>
      <c r="X310" s="27">
        <v>0</v>
      </c>
      <c r="Y310" s="7">
        <f t="shared" si="167"/>
        <v>0</v>
      </c>
      <c r="Z310" s="7">
        <f t="shared" si="168"/>
        <v>0</v>
      </c>
      <c r="AA310" s="7">
        <f>O310+U310-X310+W310</f>
        <v>0</v>
      </c>
      <c r="AB310" s="3"/>
      <c r="AC310" s="3"/>
      <c r="AD310" s="19"/>
    </row>
    <row r="311" spans="1:30" ht="15.75" x14ac:dyDescent="0.2">
      <c r="A311" s="127"/>
      <c r="B311" s="131"/>
      <c r="C311" s="133"/>
      <c r="D311" s="102"/>
      <c r="E311" s="102"/>
      <c r="F311" s="102"/>
      <c r="G311" s="102"/>
      <c r="H311" s="102"/>
      <c r="I311" s="122"/>
      <c r="J311" s="102"/>
      <c r="K311" s="195"/>
      <c r="L311" s="195"/>
      <c r="M311" s="96"/>
      <c r="N311" s="97"/>
      <c r="O311" s="98"/>
      <c r="P311" s="150"/>
      <c r="Q311" s="32" t="s">
        <v>3</v>
      </c>
      <c r="R311" s="84">
        <f>R310</f>
        <v>0</v>
      </c>
      <c r="S311" s="29">
        <f t="shared" ref="S311:X311" si="171">SUM(S307:S310)</f>
        <v>300</v>
      </c>
      <c r="T311" s="29">
        <f t="shared" si="171"/>
        <v>150</v>
      </c>
      <c r="U311" s="29">
        <f t="shared" si="171"/>
        <v>150</v>
      </c>
      <c r="V311" s="29">
        <f t="shared" si="171"/>
        <v>300</v>
      </c>
      <c r="W311" s="29">
        <f t="shared" si="171"/>
        <v>150</v>
      </c>
      <c r="X311" s="29">
        <f t="shared" si="171"/>
        <v>300</v>
      </c>
      <c r="Y311" s="151"/>
      <c r="Z311" s="152"/>
      <c r="AA311" s="153"/>
      <c r="AB311" s="50"/>
      <c r="AC311" s="50"/>
      <c r="AD311" s="51"/>
    </row>
    <row r="312" spans="1:30" ht="15.75" customHeight="1" x14ac:dyDescent="0.2">
      <c r="A312" s="126">
        <v>12</v>
      </c>
      <c r="B312" s="129" t="s">
        <v>76</v>
      </c>
      <c r="C312" s="155" t="s">
        <v>372</v>
      </c>
      <c r="D312" s="100" t="s">
        <v>373</v>
      </c>
      <c r="E312" s="100" t="s">
        <v>59</v>
      </c>
      <c r="F312" s="100"/>
      <c r="G312" s="100" t="s">
        <v>170</v>
      </c>
      <c r="H312" s="100" t="s">
        <v>79</v>
      </c>
      <c r="I312" s="120"/>
      <c r="J312" s="100"/>
      <c r="K312" s="141">
        <v>45427</v>
      </c>
      <c r="L312" s="141">
        <v>46022</v>
      </c>
      <c r="M312" s="9">
        <f>N312+O312</f>
        <v>0</v>
      </c>
      <c r="N312" s="9">
        <v>0</v>
      </c>
      <c r="O312" s="9">
        <v>0</v>
      </c>
      <c r="P312" s="148" t="s">
        <v>63</v>
      </c>
      <c r="Q312" s="83" t="s">
        <v>4</v>
      </c>
      <c r="R312" s="30"/>
      <c r="S312" s="27">
        <f>T312+U312</f>
        <v>150</v>
      </c>
      <c r="T312" s="27">
        <v>75</v>
      </c>
      <c r="U312" s="27">
        <v>75</v>
      </c>
      <c r="V312" s="28">
        <f>X312</f>
        <v>150</v>
      </c>
      <c r="W312" s="27">
        <v>75</v>
      </c>
      <c r="X312" s="27">
        <v>150</v>
      </c>
      <c r="Y312" s="8">
        <f t="shared" ref="Y312:Y315" si="172">M312+S312-V312</f>
        <v>0</v>
      </c>
      <c r="Z312" s="8">
        <f t="shared" ref="Z312:Z315" si="173">N312+T312-W312</f>
        <v>0</v>
      </c>
      <c r="AA312" s="8">
        <f>O312+U312-X312+W312</f>
        <v>0</v>
      </c>
      <c r="AB312" s="3" t="s">
        <v>110</v>
      </c>
      <c r="AC312" s="3"/>
      <c r="AD312" s="19"/>
    </row>
    <row r="313" spans="1:30" ht="15.75" x14ac:dyDescent="0.2">
      <c r="A313" s="127"/>
      <c r="B313" s="130"/>
      <c r="C313" s="132"/>
      <c r="D313" s="101"/>
      <c r="E313" s="101"/>
      <c r="F313" s="101"/>
      <c r="G313" s="101"/>
      <c r="H313" s="101"/>
      <c r="I313" s="121"/>
      <c r="J313" s="101"/>
      <c r="K313" s="194"/>
      <c r="L313" s="194"/>
      <c r="M313" s="8">
        <f>N313+O313</f>
        <v>0</v>
      </c>
      <c r="N313" s="8">
        <f t="shared" ref="N313:N315" si="174">Z312</f>
        <v>0</v>
      </c>
      <c r="O313" s="8">
        <f t="shared" ref="O313:O315" si="175">AA312</f>
        <v>0</v>
      </c>
      <c r="P313" s="149"/>
      <c r="Q313" s="83" t="s">
        <v>5</v>
      </c>
      <c r="R313" s="31"/>
      <c r="S313" s="27">
        <f>T313+U313</f>
        <v>0</v>
      </c>
      <c r="T313" s="27">
        <v>0</v>
      </c>
      <c r="U313" s="27">
        <v>0</v>
      </c>
      <c r="V313" s="28">
        <f>X313</f>
        <v>0</v>
      </c>
      <c r="W313" s="27">
        <v>0</v>
      </c>
      <c r="X313" s="27">
        <v>0</v>
      </c>
      <c r="Y313" s="8">
        <f t="shared" si="172"/>
        <v>0</v>
      </c>
      <c r="Z313" s="8">
        <f t="shared" si="173"/>
        <v>0</v>
      </c>
      <c r="AA313" s="8">
        <f>O313+U313-X313+W313</f>
        <v>0</v>
      </c>
      <c r="AB313" s="3"/>
      <c r="AC313" s="3"/>
      <c r="AD313" s="19"/>
    </row>
    <row r="314" spans="1:30" ht="15.75" x14ac:dyDescent="0.2">
      <c r="A314" s="127"/>
      <c r="B314" s="130"/>
      <c r="C314" s="132"/>
      <c r="D314" s="101"/>
      <c r="E314" s="101"/>
      <c r="F314" s="101"/>
      <c r="G314" s="101"/>
      <c r="H314" s="101"/>
      <c r="I314" s="121"/>
      <c r="J314" s="101"/>
      <c r="K314" s="194"/>
      <c r="L314" s="194"/>
      <c r="M314" s="8">
        <f>N314+O314</f>
        <v>0</v>
      </c>
      <c r="N314" s="8">
        <f t="shared" si="174"/>
        <v>0</v>
      </c>
      <c r="O314" s="8">
        <f t="shared" si="175"/>
        <v>0</v>
      </c>
      <c r="P314" s="149"/>
      <c r="Q314" s="83" t="s">
        <v>6</v>
      </c>
      <c r="R314" s="31"/>
      <c r="S314" s="27">
        <f>T314+U314</f>
        <v>0</v>
      </c>
      <c r="T314" s="27">
        <v>0</v>
      </c>
      <c r="U314" s="27">
        <v>0</v>
      </c>
      <c r="V314" s="28">
        <f>X314</f>
        <v>0</v>
      </c>
      <c r="W314" s="27">
        <v>0</v>
      </c>
      <c r="X314" s="27">
        <v>0</v>
      </c>
      <c r="Y314" s="8">
        <f t="shared" si="172"/>
        <v>0</v>
      </c>
      <c r="Z314" s="8">
        <f t="shared" si="173"/>
        <v>0</v>
      </c>
      <c r="AA314" s="8">
        <f>O314+U314-X314+W314</f>
        <v>0</v>
      </c>
      <c r="AB314" s="3"/>
      <c r="AC314" s="3"/>
      <c r="AD314" s="19"/>
    </row>
    <row r="315" spans="1:30" ht="15.75" x14ac:dyDescent="0.2">
      <c r="A315" s="127"/>
      <c r="B315" s="130"/>
      <c r="C315" s="132"/>
      <c r="D315" s="101"/>
      <c r="E315" s="101"/>
      <c r="F315" s="101"/>
      <c r="G315" s="101"/>
      <c r="H315" s="101"/>
      <c r="I315" s="121"/>
      <c r="J315" s="101"/>
      <c r="K315" s="194"/>
      <c r="L315" s="194"/>
      <c r="M315" s="8">
        <f>N315+O315</f>
        <v>0</v>
      </c>
      <c r="N315" s="8">
        <f t="shared" si="174"/>
        <v>0</v>
      </c>
      <c r="O315" s="8">
        <f t="shared" si="175"/>
        <v>0</v>
      </c>
      <c r="P315" s="149"/>
      <c r="Q315" s="83" t="s">
        <v>7</v>
      </c>
      <c r="R315" s="31"/>
      <c r="S315" s="27">
        <f>T315+U315</f>
        <v>0</v>
      </c>
      <c r="T315" s="27">
        <v>0</v>
      </c>
      <c r="U315" s="27">
        <v>0</v>
      </c>
      <c r="V315" s="28">
        <f>X315</f>
        <v>0</v>
      </c>
      <c r="W315" s="27">
        <v>0</v>
      </c>
      <c r="X315" s="27">
        <v>0</v>
      </c>
      <c r="Y315" s="7">
        <f t="shared" si="172"/>
        <v>0</v>
      </c>
      <c r="Z315" s="7">
        <f t="shared" si="173"/>
        <v>0</v>
      </c>
      <c r="AA315" s="7">
        <f>O315+U315-X315+W315</f>
        <v>0</v>
      </c>
      <c r="AB315" s="3"/>
      <c r="AC315" s="3"/>
      <c r="AD315" s="19"/>
    </row>
    <row r="316" spans="1:30" ht="15.75" x14ac:dyDescent="0.2">
      <c r="A316" s="127"/>
      <c r="B316" s="131"/>
      <c r="C316" s="133"/>
      <c r="D316" s="102"/>
      <c r="E316" s="102"/>
      <c r="F316" s="102"/>
      <c r="G316" s="102"/>
      <c r="H316" s="102"/>
      <c r="I316" s="122"/>
      <c r="J316" s="102"/>
      <c r="K316" s="195"/>
      <c r="L316" s="195"/>
      <c r="M316" s="96"/>
      <c r="N316" s="97"/>
      <c r="O316" s="98"/>
      <c r="P316" s="150"/>
      <c r="Q316" s="32" t="s">
        <v>3</v>
      </c>
      <c r="R316" s="84">
        <f>R315</f>
        <v>0</v>
      </c>
      <c r="S316" s="29">
        <f t="shared" ref="S316:X316" si="176">SUM(S312:S315)</f>
        <v>150</v>
      </c>
      <c r="T316" s="29">
        <f t="shared" si="176"/>
        <v>75</v>
      </c>
      <c r="U316" s="29">
        <f t="shared" si="176"/>
        <v>75</v>
      </c>
      <c r="V316" s="29">
        <f t="shared" si="176"/>
        <v>150</v>
      </c>
      <c r="W316" s="29">
        <f t="shared" si="176"/>
        <v>75</v>
      </c>
      <c r="X316" s="29">
        <f t="shared" si="176"/>
        <v>150</v>
      </c>
      <c r="Y316" s="151"/>
      <c r="Z316" s="152"/>
      <c r="AA316" s="153"/>
      <c r="AB316" s="50"/>
      <c r="AC316" s="50"/>
      <c r="AD316" s="51"/>
    </row>
    <row r="317" spans="1:30" ht="15.75" customHeight="1" x14ac:dyDescent="0.2">
      <c r="A317" s="126">
        <v>13</v>
      </c>
      <c r="B317" s="129" t="s">
        <v>76</v>
      </c>
      <c r="C317" s="155" t="s">
        <v>384</v>
      </c>
      <c r="D317" s="100" t="s">
        <v>445</v>
      </c>
      <c r="E317" s="100" t="s">
        <v>59</v>
      </c>
      <c r="F317" s="100"/>
      <c r="G317" s="100" t="s">
        <v>78</v>
      </c>
      <c r="H317" s="100" t="s">
        <v>79</v>
      </c>
      <c r="I317" s="120"/>
      <c r="J317" s="100"/>
      <c r="K317" s="145">
        <v>45698</v>
      </c>
      <c r="L317" s="145">
        <v>46022</v>
      </c>
      <c r="M317" s="9">
        <f>N317+O317</f>
        <v>0</v>
      </c>
      <c r="N317" s="9">
        <v>0</v>
      </c>
      <c r="O317" s="9">
        <v>0</v>
      </c>
      <c r="P317" s="148" t="s">
        <v>63</v>
      </c>
      <c r="Q317" s="83" t="s">
        <v>4</v>
      </c>
      <c r="R317" s="30"/>
      <c r="S317" s="27">
        <f>T317+U317</f>
        <v>1692</v>
      </c>
      <c r="T317" s="27">
        <v>846</v>
      </c>
      <c r="U317" s="27">
        <v>846</v>
      </c>
      <c r="V317" s="28">
        <f>X317</f>
        <v>1692</v>
      </c>
      <c r="W317" s="27">
        <v>846</v>
      </c>
      <c r="X317" s="27">
        <v>1692</v>
      </c>
      <c r="Y317" s="8">
        <f t="shared" ref="Y317:Y320" si="177">M317+S317-V317</f>
        <v>0</v>
      </c>
      <c r="Z317" s="8">
        <f t="shared" ref="Z317:Z320" si="178">N317+T317-W317</f>
        <v>0</v>
      </c>
      <c r="AA317" s="8">
        <f>O317+U317-X317+W317</f>
        <v>0</v>
      </c>
      <c r="AB317" s="3" t="s">
        <v>110</v>
      </c>
      <c r="AC317" s="3"/>
      <c r="AD317" s="19"/>
    </row>
    <row r="318" spans="1:30" ht="15.75" x14ac:dyDescent="0.2">
      <c r="A318" s="127"/>
      <c r="B318" s="130"/>
      <c r="C318" s="132"/>
      <c r="D318" s="101"/>
      <c r="E318" s="101"/>
      <c r="F318" s="101"/>
      <c r="G318" s="101"/>
      <c r="H318" s="101"/>
      <c r="I318" s="121"/>
      <c r="J318" s="101"/>
      <c r="K318" s="146"/>
      <c r="L318" s="146"/>
      <c r="M318" s="8">
        <f>N318+O318</f>
        <v>0</v>
      </c>
      <c r="N318" s="8">
        <f t="shared" ref="N318:N320" si="179">Z317</f>
        <v>0</v>
      </c>
      <c r="O318" s="8">
        <f t="shared" ref="O318:O320" si="180">AA317</f>
        <v>0</v>
      </c>
      <c r="P318" s="149"/>
      <c r="Q318" s="83" t="s">
        <v>5</v>
      </c>
      <c r="R318" s="31"/>
      <c r="S318" s="27">
        <f>T318+U318</f>
        <v>3276</v>
      </c>
      <c r="T318" s="27">
        <v>1638</v>
      </c>
      <c r="U318" s="27">
        <v>1638</v>
      </c>
      <c r="V318" s="28">
        <f>X318</f>
        <v>3276</v>
      </c>
      <c r="W318" s="27">
        <v>1638</v>
      </c>
      <c r="X318" s="27">
        <v>3276</v>
      </c>
      <c r="Y318" s="27">
        <v>0</v>
      </c>
      <c r="Z318" s="27">
        <v>0</v>
      </c>
      <c r="AA318" s="8">
        <f>O318+U318-X318+W318</f>
        <v>0</v>
      </c>
      <c r="AB318" s="3"/>
      <c r="AC318" s="3"/>
      <c r="AD318" s="19"/>
    </row>
    <row r="319" spans="1:30" ht="15.75" x14ac:dyDescent="0.2">
      <c r="A319" s="127"/>
      <c r="B319" s="130"/>
      <c r="C319" s="132"/>
      <c r="D319" s="101"/>
      <c r="E319" s="101"/>
      <c r="F319" s="101"/>
      <c r="G319" s="101"/>
      <c r="H319" s="101"/>
      <c r="I319" s="121"/>
      <c r="J319" s="101"/>
      <c r="K319" s="146"/>
      <c r="L319" s="146"/>
      <c r="M319" s="8">
        <f>N319+O319</f>
        <v>0</v>
      </c>
      <c r="N319" s="8">
        <f t="shared" si="179"/>
        <v>0</v>
      </c>
      <c r="O319" s="8">
        <f t="shared" si="180"/>
        <v>0</v>
      </c>
      <c r="P319" s="149"/>
      <c r="Q319" s="83" t="s">
        <v>6</v>
      </c>
      <c r="R319" s="31"/>
      <c r="S319" s="27">
        <f>T319+U319</f>
        <v>3312</v>
      </c>
      <c r="T319" s="27">
        <v>1656</v>
      </c>
      <c r="U319" s="27">
        <v>1656</v>
      </c>
      <c r="V319" s="28">
        <f>X319</f>
        <v>3312</v>
      </c>
      <c r="W319" s="27">
        <v>1656</v>
      </c>
      <c r="X319" s="27">
        <v>3312</v>
      </c>
      <c r="Y319" s="8">
        <f t="shared" si="177"/>
        <v>0</v>
      </c>
      <c r="Z319" s="8">
        <f t="shared" si="178"/>
        <v>0</v>
      </c>
      <c r="AA319" s="8">
        <f>O319+U319-X319+W319</f>
        <v>0</v>
      </c>
      <c r="AB319" s="3"/>
      <c r="AC319" s="3"/>
      <c r="AD319" s="19"/>
    </row>
    <row r="320" spans="1:30" ht="15.75" x14ac:dyDescent="0.2">
      <c r="A320" s="127"/>
      <c r="B320" s="130"/>
      <c r="C320" s="132"/>
      <c r="D320" s="101"/>
      <c r="E320" s="101"/>
      <c r="F320" s="101"/>
      <c r="G320" s="101"/>
      <c r="H320" s="101"/>
      <c r="I320" s="121"/>
      <c r="J320" s="101"/>
      <c r="K320" s="146"/>
      <c r="L320" s="146"/>
      <c r="M320" s="8">
        <f>N320+O320</f>
        <v>0</v>
      </c>
      <c r="N320" s="8">
        <f t="shared" si="179"/>
        <v>0</v>
      </c>
      <c r="O320" s="8">
        <f t="shared" si="180"/>
        <v>0</v>
      </c>
      <c r="P320" s="149"/>
      <c r="Q320" s="83" t="s">
        <v>7</v>
      </c>
      <c r="R320" s="31"/>
      <c r="S320" s="27">
        <f>T320+U320</f>
        <v>2196</v>
      </c>
      <c r="T320" s="27">
        <v>1098</v>
      </c>
      <c r="U320" s="27">
        <v>1098</v>
      </c>
      <c r="V320" s="28">
        <f>X320</f>
        <v>2196</v>
      </c>
      <c r="W320" s="27">
        <v>1098</v>
      </c>
      <c r="X320" s="27">
        <v>2196</v>
      </c>
      <c r="Y320" s="7">
        <f t="shared" si="177"/>
        <v>0</v>
      </c>
      <c r="Z320" s="7">
        <f t="shared" si="178"/>
        <v>0</v>
      </c>
      <c r="AA320" s="7">
        <f>O320+U320-X320+W320</f>
        <v>0</v>
      </c>
      <c r="AB320" s="3"/>
      <c r="AC320" s="3"/>
      <c r="AD320" s="19"/>
    </row>
    <row r="321" spans="1:30" ht="15.75" x14ac:dyDescent="0.2">
      <c r="A321" s="127"/>
      <c r="B321" s="131"/>
      <c r="C321" s="133"/>
      <c r="D321" s="102"/>
      <c r="E321" s="102"/>
      <c r="F321" s="102"/>
      <c r="G321" s="102"/>
      <c r="H321" s="102"/>
      <c r="I321" s="122"/>
      <c r="J321" s="102"/>
      <c r="K321" s="147"/>
      <c r="L321" s="147"/>
      <c r="M321" s="96"/>
      <c r="N321" s="97"/>
      <c r="O321" s="98"/>
      <c r="P321" s="150"/>
      <c r="Q321" s="32" t="s">
        <v>3</v>
      </c>
      <c r="R321" s="84">
        <f>R320</f>
        <v>0</v>
      </c>
      <c r="S321" s="29">
        <f t="shared" ref="S321:X321" si="181">SUM(S317:S320)</f>
        <v>10476</v>
      </c>
      <c r="T321" s="29">
        <f t="shared" si="181"/>
        <v>5238</v>
      </c>
      <c r="U321" s="29">
        <f t="shared" si="181"/>
        <v>5238</v>
      </c>
      <c r="V321" s="29">
        <f t="shared" si="181"/>
        <v>10476</v>
      </c>
      <c r="W321" s="29">
        <f t="shared" si="181"/>
        <v>5238</v>
      </c>
      <c r="X321" s="29">
        <f t="shared" si="181"/>
        <v>10476</v>
      </c>
      <c r="Y321" s="151"/>
      <c r="Z321" s="152"/>
      <c r="AA321" s="153"/>
      <c r="AB321" s="50"/>
      <c r="AC321" s="50"/>
      <c r="AD321" s="51"/>
    </row>
    <row r="322" spans="1:30" ht="15.75" customHeight="1" x14ac:dyDescent="0.2">
      <c r="A322" s="126">
        <v>14</v>
      </c>
      <c r="B322" s="129" t="s">
        <v>76</v>
      </c>
      <c r="C322" s="155" t="s">
        <v>385</v>
      </c>
      <c r="D322" s="100" t="s">
        <v>446</v>
      </c>
      <c r="E322" s="100" t="s">
        <v>59</v>
      </c>
      <c r="F322" s="100"/>
      <c r="G322" s="100" t="s">
        <v>170</v>
      </c>
      <c r="H322" s="100" t="s">
        <v>79</v>
      </c>
      <c r="I322" s="120"/>
      <c r="J322" s="100"/>
      <c r="K322" s="141">
        <v>45536</v>
      </c>
      <c r="L322" s="141">
        <v>46022</v>
      </c>
      <c r="M322" s="9">
        <f>N322+O322</f>
        <v>0</v>
      </c>
      <c r="N322" s="9">
        <v>0</v>
      </c>
      <c r="O322" s="9">
        <v>0</v>
      </c>
      <c r="P322" s="148" t="s">
        <v>63</v>
      </c>
      <c r="Q322" s="83" t="s">
        <v>4</v>
      </c>
      <c r="R322" s="30"/>
      <c r="S322" s="27">
        <f>T322+U322</f>
        <v>75</v>
      </c>
      <c r="T322" s="27">
        <v>37.5</v>
      </c>
      <c r="U322" s="27">
        <v>37.5</v>
      </c>
      <c r="V322" s="28">
        <f>X322</f>
        <v>75</v>
      </c>
      <c r="W322" s="27">
        <v>37.5</v>
      </c>
      <c r="X322" s="27">
        <v>75</v>
      </c>
      <c r="Y322" s="8">
        <f t="shared" ref="Y322:Y325" si="182">M322+S322-V322</f>
        <v>0</v>
      </c>
      <c r="Z322" s="8">
        <f t="shared" ref="Z322:Z325" si="183">N322+T322-W322</f>
        <v>0</v>
      </c>
      <c r="AA322" s="8">
        <f>O322+U322-X322+W322</f>
        <v>0</v>
      </c>
      <c r="AB322" s="3" t="s">
        <v>110</v>
      </c>
      <c r="AC322" s="3"/>
      <c r="AD322" s="19"/>
    </row>
    <row r="323" spans="1:30" ht="15.75" x14ac:dyDescent="0.2">
      <c r="A323" s="127"/>
      <c r="B323" s="130"/>
      <c r="C323" s="132"/>
      <c r="D323" s="101"/>
      <c r="E323" s="101"/>
      <c r="F323" s="101"/>
      <c r="G323" s="101"/>
      <c r="H323" s="101"/>
      <c r="I323" s="121"/>
      <c r="J323" s="101"/>
      <c r="K323" s="194"/>
      <c r="L323" s="194"/>
      <c r="M323" s="8">
        <f>N323+O323</f>
        <v>0</v>
      </c>
      <c r="N323" s="8">
        <f t="shared" ref="N323:N325" si="184">Z322</f>
        <v>0</v>
      </c>
      <c r="O323" s="8">
        <f t="shared" ref="O323:O325" si="185">AA322</f>
        <v>0</v>
      </c>
      <c r="P323" s="149"/>
      <c r="Q323" s="83" t="s">
        <v>5</v>
      </c>
      <c r="R323" s="31"/>
      <c r="S323" s="27">
        <f>T323+U323</f>
        <v>75</v>
      </c>
      <c r="T323" s="27">
        <v>37.5</v>
      </c>
      <c r="U323" s="27">
        <v>37.5</v>
      </c>
      <c r="V323" s="28">
        <f>X323</f>
        <v>75</v>
      </c>
      <c r="W323" s="27">
        <v>37.5</v>
      </c>
      <c r="X323" s="27">
        <v>75</v>
      </c>
      <c r="Y323" s="8">
        <f t="shared" si="182"/>
        <v>0</v>
      </c>
      <c r="Z323" s="8">
        <f t="shared" si="183"/>
        <v>0</v>
      </c>
      <c r="AA323" s="8">
        <f>O323+U323-X323+W323</f>
        <v>0</v>
      </c>
      <c r="AB323" s="3"/>
      <c r="AC323" s="3"/>
      <c r="AD323" s="19"/>
    </row>
    <row r="324" spans="1:30" ht="15.75" x14ac:dyDescent="0.2">
      <c r="A324" s="127"/>
      <c r="B324" s="130"/>
      <c r="C324" s="132"/>
      <c r="D324" s="101"/>
      <c r="E324" s="101"/>
      <c r="F324" s="101"/>
      <c r="G324" s="101"/>
      <c r="H324" s="101"/>
      <c r="I324" s="121"/>
      <c r="J324" s="101"/>
      <c r="K324" s="194"/>
      <c r="L324" s="194"/>
      <c r="M324" s="8">
        <f>N324+O324</f>
        <v>0</v>
      </c>
      <c r="N324" s="8">
        <f t="shared" si="184"/>
        <v>0</v>
      </c>
      <c r="O324" s="8">
        <f t="shared" si="185"/>
        <v>0</v>
      </c>
      <c r="P324" s="149"/>
      <c r="Q324" s="83" t="s">
        <v>6</v>
      </c>
      <c r="R324" s="31"/>
      <c r="S324" s="27">
        <f>T324+U324</f>
        <v>75</v>
      </c>
      <c r="T324" s="27">
        <v>37.5</v>
      </c>
      <c r="U324" s="27">
        <v>37.5</v>
      </c>
      <c r="V324" s="28">
        <f>X324</f>
        <v>75</v>
      </c>
      <c r="W324" s="27">
        <v>37.5</v>
      </c>
      <c r="X324" s="27">
        <v>75</v>
      </c>
      <c r="Y324" s="8">
        <f t="shared" si="182"/>
        <v>0</v>
      </c>
      <c r="Z324" s="8">
        <f t="shared" si="183"/>
        <v>0</v>
      </c>
      <c r="AA324" s="8">
        <f>O324+U324-X324+W324</f>
        <v>0</v>
      </c>
      <c r="AB324" s="3"/>
      <c r="AC324" s="3"/>
      <c r="AD324" s="19"/>
    </row>
    <row r="325" spans="1:30" ht="15.75" x14ac:dyDescent="0.2">
      <c r="A325" s="127"/>
      <c r="B325" s="130"/>
      <c r="C325" s="132"/>
      <c r="D325" s="101"/>
      <c r="E325" s="101"/>
      <c r="F325" s="101"/>
      <c r="G325" s="101"/>
      <c r="H325" s="101"/>
      <c r="I325" s="121"/>
      <c r="J325" s="101"/>
      <c r="K325" s="194"/>
      <c r="L325" s="194"/>
      <c r="M325" s="8">
        <f>N325+O325</f>
        <v>0</v>
      </c>
      <c r="N325" s="8">
        <f t="shared" si="184"/>
        <v>0</v>
      </c>
      <c r="O325" s="8">
        <f t="shared" si="185"/>
        <v>0</v>
      </c>
      <c r="P325" s="149"/>
      <c r="Q325" s="83" t="s">
        <v>7</v>
      </c>
      <c r="R325" s="31"/>
      <c r="S325" s="27">
        <f>T325+U325</f>
        <v>75</v>
      </c>
      <c r="T325" s="27">
        <v>37.5</v>
      </c>
      <c r="U325" s="27">
        <v>37.5</v>
      </c>
      <c r="V325" s="28">
        <f>X325</f>
        <v>75</v>
      </c>
      <c r="W325" s="27">
        <v>37.5</v>
      </c>
      <c r="X325" s="27">
        <v>75</v>
      </c>
      <c r="Y325" s="7">
        <f t="shared" si="182"/>
        <v>0</v>
      </c>
      <c r="Z325" s="7">
        <f t="shared" si="183"/>
        <v>0</v>
      </c>
      <c r="AA325" s="7">
        <f>O325+U325-X325+W325</f>
        <v>0</v>
      </c>
      <c r="AB325" s="3"/>
      <c r="AC325" s="3"/>
      <c r="AD325" s="19"/>
    </row>
    <row r="326" spans="1:30" ht="15.75" x14ac:dyDescent="0.2">
      <c r="A326" s="127"/>
      <c r="B326" s="131"/>
      <c r="C326" s="133"/>
      <c r="D326" s="102"/>
      <c r="E326" s="102"/>
      <c r="F326" s="102"/>
      <c r="G326" s="102"/>
      <c r="H326" s="102"/>
      <c r="I326" s="122"/>
      <c r="J326" s="102"/>
      <c r="K326" s="195"/>
      <c r="L326" s="195"/>
      <c r="M326" s="96"/>
      <c r="N326" s="97"/>
      <c r="O326" s="98"/>
      <c r="P326" s="150"/>
      <c r="Q326" s="32" t="s">
        <v>3</v>
      </c>
      <c r="R326" s="84">
        <f>R325</f>
        <v>0</v>
      </c>
      <c r="S326" s="29">
        <f t="shared" ref="S326:X326" si="186">SUM(S322:S325)</f>
        <v>300</v>
      </c>
      <c r="T326" s="29">
        <f t="shared" si="186"/>
        <v>150</v>
      </c>
      <c r="U326" s="29">
        <f t="shared" si="186"/>
        <v>150</v>
      </c>
      <c r="V326" s="29">
        <f t="shared" si="186"/>
        <v>300</v>
      </c>
      <c r="W326" s="29">
        <f t="shared" si="186"/>
        <v>150</v>
      </c>
      <c r="X326" s="29">
        <f t="shared" si="186"/>
        <v>300</v>
      </c>
      <c r="Y326" s="151"/>
      <c r="Z326" s="152"/>
      <c r="AA326" s="153"/>
      <c r="AB326" s="50"/>
      <c r="AC326" s="50"/>
      <c r="AD326" s="51"/>
    </row>
    <row r="327" spans="1:30" ht="15.75" x14ac:dyDescent="0.2">
      <c r="A327" s="126">
        <v>15</v>
      </c>
      <c r="B327" s="129" t="s">
        <v>76</v>
      </c>
      <c r="C327" s="100" t="s">
        <v>447</v>
      </c>
      <c r="D327" s="100" t="s">
        <v>448</v>
      </c>
      <c r="E327" s="100" t="s">
        <v>59</v>
      </c>
      <c r="F327" s="100"/>
      <c r="G327" s="100" t="s">
        <v>170</v>
      </c>
      <c r="H327" s="100" t="s">
        <v>79</v>
      </c>
      <c r="I327" s="120"/>
      <c r="J327" s="100"/>
      <c r="K327" s="145">
        <v>45651</v>
      </c>
      <c r="L327" s="145">
        <v>46022</v>
      </c>
      <c r="M327" s="9">
        <f>N327+O327</f>
        <v>0</v>
      </c>
      <c r="N327" s="9">
        <v>0</v>
      </c>
      <c r="O327" s="9">
        <v>0</v>
      </c>
      <c r="P327" s="148" t="s">
        <v>63</v>
      </c>
      <c r="Q327" s="83" t="s">
        <v>4</v>
      </c>
      <c r="R327" s="30"/>
      <c r="S327" s="27">
        <f>T327+U327</f>
        <v>550</v>
      </c>
      <c r="T327" s="27">
        <v>275</v>
      </c>
      <c r="U327" s="27">
        <v>275</v>
      </c>
      <c r="V327" s="28">
        <f>X327</f>
        <v>550</v>
      </c>
      <c r="W327" s="27">
        <v>275</v>
      </c>
      <c r="X327" s="27">
        <v>550</v>
      </c>
      <c r="Y327" s="8">
        <f t="shared" ref="Y327:Y330" si="187">M327+S327-V327</f>
        <v>0</v>
      </c>
      <c r="Z327" s="8">
        <f t="shared" ref="Z327:Z330" si="188">N327+T327-W327</f>
        <v>0</v>
      </c>
      <c r="AA327" s="8">
        <f>O327+U327-X327+W327</f>
        <v>0</v>
      </c>
      <c r="AB327" s="3" t="s">
        <v>110</v>
      </c>
      <c r="AC327" s="3"/>
      <c r="AD327" s="19"/>
    </row>
    <row r="328" spans="1:30" ht="15.75" x14ac:dyDescent="0.2">
      <c r="A328" s="127"/>
      <c r="B328" s="130"/>
      <c r="C328" s="132"/>
      <c r="D328" s="101"/>
      <c r="E328" s="101"/>
      <c r="F328" s="101"/>
      <c r="G328" s="101"/>
      <c r="H328" s="101"/>
      <c r="I328" s="121"/>
      <c r="J328" s="101"/>
      <c r="K328" s="146"/>
      <c r="L328" s="146"/>
      <c r="M328" s="8">
        <f>N328+O328</f>
        <v>0</v>
      </c>
      <c r="N328" s="8">
        <f t="shared" ref="N328:N330" si="189">Z327</f>
        <v>0</v>
      </c>
      <c r="O328" s="8">
        <f t="shared" ref="O328:O330" si="190">AA327</f>
        <v>0</v>
      </c>
      <c r="P328" s="149"/>
      <c r="Q328" s="83" t="s">
        <v>5</v>
      </c>
      <c r="R328" s="31"/>
      <c r="S328" s="27">
        <f>T328+U328</f>
        <v>0</v>
      </c>
      <c r="T328" s="27">
        <v>0</v>
      </c>
      <c r="U328" s="27">
        <v>0</v>
      </c>
      <c r="V328" s="28">
        <f>X328</f>
        <v>0</v>
      </c>
      <c r="W328" s="27">
        <v>0</v>
      </c>
      <c r="X328" s="27">
        <v>0</v>
      </c>
      <c r="Y328" s="8">
        <f t="shared" si="187"/>
        <v>0</v>
      </c>
      <c r="Z328" s="8">
        <f t="shared" si="188"/>
        <v>0</v>
      </c>
      <c r="AA328" s="8">
        <f>O328+U328-X328+W328</f>
        <v>0</v>
      </c>
      <c r="AB328" s="3"/>
      <c r="AC328" s="3"/>
      <c r="AD328" s="19"/>
    </row>
    <row r="329" spans="1:30" ht="15.75" x14ac:dyDescent="0.2">
      <c r="A329" s="127"/>
      <c r="B329" s="130"/>
      <c r="C329" s="132"/>
      <c r="D329" s="101"/>
      <c r="E329" s="101"/>
      <c r="F329" s="101"/>
      <c r="G329" s="101"/>
      <c r="H329" s="101"/>
      <c r="I329" s="121"/>
      <c r="J329" s="101"/>
      <c r="K329" s="146"/>
      <c r="L329" s="146"/>
      <c r="M329" s="8">
        <f>N329+O329</f>
        <v>0</v>
      </c>
      <c r="N329" s="8">
        <f t="shared" si="189"/>
        <v>0</v>
      </c>
      <c r="O329" s="8">
        <f t="shared" si="190"/>
        <v>0</v>
      </c>
      <c r="P329" s="149"/>
      <c r="Q329" s="83" t="s">
        <v>6</v>
      </c>
      <c r="R329" s="31"/>
      <c r="S329" s="27">
        <f>T329+U329</f>
        <v>0</v>
      </c>
      <c r="T329" s="27">
        <v>0</v>
      </c>
      <c r="U329" s="27">
        <v>0</v>
      </c>
      <c r="V329" s="28">
        <f>X329</f>
        <v>0</v>
      </c>
      <c r="W329" s="27">
        <v>0</v>
      </c>
      <c r="X329" s="27">
        <v>0</v>
      </c>
      <c r="Y329" s="8">
        <f t="shared" si="187"/>
        <v>0</v>
      </c>
      <c r="Z329" s="8">
        <f t="shared" si="188"/>
        <v>0</v>
      </c>
      <c r="AA329" s="8">
        <f>O329+U329-X329+W329</f>
        <v>0</v>
      </c>
      <c r="AB329" s="3"/>
      <c r="AC329" s="3"/>
      <c r="AD329" s="19"/>
    </row>
    <row r="330" spans="1:30" ht="15.75" x14ac:dyDescent="0.2">
      <c r="A330" s="127"/>
      <c r="B330" s="130"/>
      <c r="C330" s="132"/>
      <c r="D330" s="101"/>
      <c r="E330" s="101"/>
      <c r="F330" s="101"/>
      <c r="G330" s="101"/>
      <c r="H330" s="101"/>
      <c r="I330" s="121"/>
      <c r="J330" s="101"/>
      <c r="K330" s="146"/>
      <c r="L330" s="146"/>
      <c r="M330" s="8">
        <f>N330+O330</f>
        <v>0</v>
      </c>
      <c r="N330" s="8">
        <f t="shared" si="189"/>
        <v>0</v>
      </c>
      <c r="O330" s="8">
        <f t="shared" si="190"/>
        <v>0</v>
      </c>
      <c r="P330" s="149"/>
      <c r="Q330" s="83" t="s">
        <v>7</v>
      </c>
      <c r="R330" s="31"/>
      <c r="S330" s="27">
        <f>T330+U330</f>
        <v>0</v>
      </c>
      <c r="T330" s="27">
        <v>0</v>
      </c>
      <c r="U330" s="27">
        <v>0</v>
      </c>
      <c r="V330" s="28">
        <f>X330</f>
        <v>0</v>
      </c>
      <c r="W330" s="27">
        <v>0</v>
      </c>
      <c r="X330" s="27">
        <v>0</v>
      </c>
      <c r="Y330" s="7">
        <f t="shared" si="187"/>
        <v>0</v>
      </c>
      <c r="Z330" s="7">
        <f t="shared" si="188"/>
        <v>0</v>
      </c>
      <c r="AA330" s="7">
        <f>O330+U330-X330+W330</f>
        <v>0</v>
      </c>
      <c r="AB330" s="3"/>
      <c r="AC330" s="3"/>
      <c r="AD330" s="19"/>
    </row>
    <row r="331" spans="1:30" ht="15.75" x14ac:dyDescent="0.2">
      <c r="A331" s="127"/>
      <c r="B331" s="131"/>
      <c r="C331" s="133"/>
      <c r="D331" s="102"/>
      <c r="E331" s="102"/>
      <c r="F331" s="102"/>
      <c r="G331" s="102"/>
      <c r="H331" s="102"/>
      <c r="I331" s="122"/>
      <c r="J331" s="102"/>
      <c r="K331" s="147"/>
      <c r="L331" s="147"/>
      <c r="M331" s="96"/>
      <c r="N331" s="97"/>
      <c r="O331" s="98"/>
      <c r="P331" s="150"/>
      <c r="Q331" s="32" t="s">
        <v>3</v>
      </c>
      <c r="R331" s="84">
        <f>R330</f>
        <v>0</v>
      </c>
      <c r="S331" s="29">
        <f t="shared" ref="S331:X331" si="191">SUM(S327:S330)</f>
        <v>550</v>
      </c>
      <c r="T331" s="29">
        <f t="shared" si="191"/>
        <v>275</v>
      </c>
      <c r="U331" s="29">
        <f t="shared" si="191"/>
        <v>275</v>
      </c>
      <c r="V331" s="29">
        <f t="shared" si="191"/>
        <v>550</v>
      </c>
      <c r="W331" s="29">
        <f t="shared" si="191"/>
        <v>275</v>
      </c>
      <c r="X331" s="29">
        <f t="shared" si="191"/>
        <v>550</v>
      </c>
      <c r="Y331" s="151"/>
      <c r="Z331" s="152"/>
      <c r="AA331" s="153"/>
      <c r="AB331" s="50"/>
      <c r="AC331" s="50"/>
      <c r="AD331" s="51"/>
    </row>
    <row r="332" spans="1:30" ht="15.75" x14ac:dyDescent="0.2">
      <c r="A332" s="126">
        <v>16</v>
      </c>
      <c r="B332" s="129" t="s">
        <v>76</v>
      </c>
      <c r="C332" s="100" t="s">
        <v>92</v>
      </c>
      <c r="D332" s="100" t="s">
        <v>449</v>
      </c>
      <c r="E332" s="100" t="s">
        <v>59</v>
      </c>
      <c r="F332" s="100"/>
      <c r="G332" s="100" t="s">
        <v>170</v>
      </c>
      <c r="H332" s="100" t="s">
        <v>79</v>
      </c>
      <c r="I332" s="120"/>
      <c r="J332" s="100"/>
      <c r="K332" s="145">
        <v>45651</v>
      </c>
      <c r="L332" s="145">
        <v>46022</v>
      </c>
      <c r="M332" s="9">
        <f>N332+O332</f>
        <v>0</v>
      </c>
      <c r="N332" s="9">
        <v>0</v>
      </c>
      <c r="O332" s="9">
        <v>0</v>
      </c>
      <c r="P332" s="148" t="s">
        <v>63</v>
      </c>
      <c r="Q332" s="83" t="s">
        <v>4</v>
      </c>
      <c r="R332" s="30"/>
      <c r="S332" s="27">
        <f>T332+U332</f>
        <v>850</v>
      </c>
      <c r="T332" s="27">
        <v>425</v>
      </c>
      <c r="U332" s="27">
        <v>425</v>
      </c>
      <c r="V332" s="28">
        <f>X332</f>
        <v>850</v>
      </c>
      <c r="W332" s="27">
        <v>425</v>
      </c>
      <c r="X332" s="27">
        <v>850</v>
      </c>
      <c r="Y332" s="8">
        <f t="shared" ref="Y332:Y335" si="192">M332+S332-V332</f>
        <v>0</v>
      </c>
      <c r="Z332" s="8">
        <f t="shared" ref="Z332:Z335" si="193">N332+T332-W332</f>
        <v>0</v>
      </c>
      <c r="AA332" s="8">
        <f>O332+U332-X332+W332</f>
        <v>0</v>
      </c>
      <c r="AB332" s="3" t="s">
        <v>110</v>
      </c>
      <c r="AC332" s="3"/>
      <c r="AD332" s="19"/>
    </row>
    <row r="333" spans="1:30" ht="15.75" x14ac:dyDescent="0.2">
      <c r="A333" s="127"/>
      <c r="B333" s="130"/>
      <c r="C333" s="132"/>
      <c r="D333" s="101"/>
      <c r="E333" s="101"/>
      <c r="F333" s="101"/>
      <c r="G333" s="101"/>
      <c r="H333" s="101"/>
      <c r="I333" s="121"/>
      <c r="J333" s="101"/>
      <c r="K333" s="146"/>
      <c r="L333" s="146"/>
      <c r="M333" s="8">
        <f>N333+O333</f>
        <v>0</v>
      </c>
      <c r="N333" s="8">
        <f t="shared" ref="N333:N335" si="194">Z332</f>
        <v>0</v>
      </c>
      <c r="O333" s="8">
        <f t="shared" ref="O333:O335" si="195">AA332</f>
        <v>0</v>
      </c>
      <c r="P333" s="149"/>
      <c r="Q333" s="83" t="s">
        <v>5</v>
      </c>
      <c r="R333" s="31"/>
      <c r="S333" s="27">
        <f>T333+U333</f>
        <v>150</v>
      </c>
      <c r="T333" s="27">
        <v>75</v>
      </c>
      <c r="U333" s="27">
        <v>75</v>
      </c>
      <c r="V333" s="28">
        <f>X333</f>
        <v>150</v>
      </c>
      <c r="W333" s="27">
        <v>75</v>
      </c>
      <c r="X333" s="27">
        <v>150</v>
      </c>
      <c r="Y333" s="8">
        <f t="shared" si="192"/>
        <v>0</v>
      </c>
      <c r="Z333" s="8">
        <f t="shared" si="193"/>
        <v>0</v>
      </c>
      <c r="AA333" s="8">
        <f>O333+U333-X333+W333</f>
        <v>0</v>
      </c>
      <c r="AB333" s="3"/>
      <c r="AC333" s="3"/>
      <c r="AD333" s="19"/>
    </row>
    <row r="334" spans="1:30" ht="15.75" x14ac:dyDescent="0.2">
      <c r="A334" s="127"/>
      <c r="B334" s="130"/>
      <c r="C334" s="132"/>
      <c r="D334" s="101"/>
      <c r="E334" s="101"/>
      <c r="F334" s="101"/>
      <c r="G334" s="101"/>
      <c r="H334" s="101"/>
      <c r="I334" s="121"/>
      <c r="J334" s="101"/>
      <c r="K334" s="146"/>
      <c r="L334" s="146"/>
      <c r="M334" s="8">
        <f>N334+O334</f>
        <v>0</v>
      </c>
      <c r="N334" s="8">
        <f t="shared" si="194"/>
        <v>0</v>
      </c>
      <c r="O334" s="8">
        <f t="shared" si="195"/>
        <v>0</v>
      </c>
      <c r="P334" s="149"/>
      <c r="Q334" s="83" t="s">
        <v>6</v>
      </c>
      <c r="R334" s="31"/>
      <c r="S334" s="27">
        <f>T334+U334</f>
        <v>75</v>
      </c>
      <c r="T334" s="27">
        <v>37.5</v>
      </c>
      <c r="U334" s="27">
        <v>37.5</v>
      </c>
      <c r="V334" s="28">
        <f>X334</f>
        <v>75</v>
      </c>
      <c r="W334" s="27">
        <v>37.5</v>
      </c>
      <c r="X334" s="27">
        <v>75</v>
      </c>
      <c r="Y334" s="8">
        <f t="shared" si="192"/>
        <v>0</v>
      </c>
      <c r="Z334" s="8">
        <f t="shared" si="193"/>
        <v>0</v>
      </c>
      <c r="AA334" s="8">
        <f>O334+U334-X334+W334</f>
        <v>0</v>
      </c>
      <c r="AB334" s="3"/>
      <c r="AC334" s="3"/>
      <c r="AD334" s="19"/>
    </row>
    <row r="335" spans="1:30" ht="15.75" x14ac:dyDescent="0.2">
      <c r="A335" s="127"/>
      <c r="B335" s="130"/>
      <c r="C335" s="132"/>
      <c r="D335" s="101"/>
      <c r="E335" s="101"/>
      <c r="F335" s="101"/>
      <c r="G335" s="101"/>
      <c r="H335" s="101"/>
      <c r="I335" s="121"/>
      <c r="J335" s="101"/>
      <c r="K335" s="146"/>
      <c r="L335" s="146"/>
      <c r="M335" s="8">
        <f>N335+O335</f>
        <v>0</v>
      </c>
      <c r="N335" s="8">
        <f t="shared" si="194"/>
        <v>0</v>
      </c>
      <c r="O335" s="8">
        <f t="shared" si="195"/>
        <v>0</v>
      </c>
      <c r="P335" s="149"/>
      <c r="Q335" s="83" t="s">
        <v>7</v>
      </c>
      <c r="R335" s="31"/>
      <c r="S335" s="27">
        <f>T335+U335</f>
        <v>0</v>
      </c>
      <c r="T335" s="27">
        <v>0</v>
      </c>
      <c r="U335" s="27">
        <v>0</v>
      </c>
      <c r="V335" s="28">
        <f>X335</f>
        <v>0</v>
      </c>
      <c r="W335" s="27">
        <v>0</v>
      </c>
      <c r="X335" s="27">
        <v>0</v>
      </c>
      <c r="Y335" s="7">
        <f t="shared" si="192"/>
        <v>0</v>
      </c>
      <c r="Z335" s="7">
        <f t="shared" si="193"/>
        <v>0</v>
      </c>
      <c r="AA335" s="7">
        <f>O335+U335-X335+W335</f>
        <v>0</v>
      </c>
      <c r="AB335" s="3"/>
      <c r="AC335" s="3"/>
      <c r="AD335" s="19"/>
    </row>
    <row r="336" spans="1:30" ht="15.75" x14ac:dyDescent="0.2">
      <c r="A336" s="127"/>
      <c r="B336" s="131"/>
      <c r="C336" s="133"/>
      <c r="D336" s="102"/>
      <c r="E336" s="102"/>
      <c r="F336" s="102"/>
      <c r="G336" s="102"/>
      <c r="H336" s="102"/>
      <c r="I336" s="122"/>
      <c r="J336" s="102"/>
      <c r="K336" s="147"/>
      <c r="L336" s="147"/>
      <c r="M336" s="96"/>
      <c r="N336" s="97"/>
      <c r="O336" s="98"/>
      <c r="P336" s="150"/>
      <c r="Q336" s="32" t="s">
        <v>3</v>
      </c>
      <c r="R336" s="55">
        <f>R335</f>
        <v>0</v>
      </c>
      <c r="S336" s="29">
        <f t="shared" ref="S336:X336" si="196">SUM(S332:S335)</f>
        <v>1075</v>
      </c>
      <c r="T336" s="29">
        <f t="shared" si="196"/>
        <v>537.5</v>
      </c>
      <c r="U336" s="29">
        <f t="shared" si="196"/>
        <v>537.5</v>
      </c>
      <c r="V336" s="29">
        <f t="shared" si="196"/>
        <v>1075</v>
      </c>
      <c r="W336" s="29">
        <f t="shared" si="196"/>
        <v>537.5</v>
      </c>
      <c r="X336" s="29">
        <f t="shared" si="196"/>
        <v>1075</v>
      </c>
      <c r="Y336" s="151"/>
      <c r="Z336" s="152"/>
      <c r="AA336" s="153"/>
      <c r="AB336" s="50"/>
      <c r="AC336" s="50"/>
      <c r="AD336" s="51"/>
    </row>
    <row r="337" spans="1:30" ht="15.75" customHeight="1" x14ac:dyDescent="0.2">
      <c r="A337" s="126">
        <v>17</v>
      </c>
      <c r="B337" s="129" t="s">
        <v>76</v>
      </c>
      <c r="C337" s="100" t="s">
        <v>452</v>
      </c>
      <c r="D337" s="100" t="s">
        <v>453</v>
      </c>
      <c r="E337" s="100" t="s">
        <v>59</v>
      </c>
      <c r="F337" s="100"/>
      <c r="G337" s="100" t="s">
        <v>78</v>
      </c>
      <c r="H337" s="100" t="s">
        <v>79</v>
      </c>
      <c r="I337" s="120"/>
      <c r="J337" s="100"/>
      <c r="K337" s="145">
        <v>45791</v>
      </c>
      <c r="L337" s="145">
        <v>46022</v>
      </c>
      <c r="M337" s="9">
        <f>N337+O337</f>
        <v>0</v>
      </c>
      <c r="N337" s="9">
        <v>0</v>
      </c>
      <c r="O337" s="9">
        <v>0</v>
      </c>
      <c r="P337" s="148" t="s">
        <v>63</v>
      </c>
      <c r="Q337" s="74" t="s">
        <v>4</v>
      </c>
      <c r="R337" s="54"/>
      <c r="S337" s="27">
        <f>T337+U337</f>
        <v>0</v>
      </c>
      <c r="T337" s="27">
        <v>0</v>
      </c>
      <c r="U337" s="27">
        <v>0</v>
      </c>
      <c r="V337" s="28">
        <f>X337</f>
        <v>0</v>
      </c>
      <c r="W337" s="27">
        <v>0</v>
      </c>
      <c r="X337" s="27">
        <v>0</v>
      </c>
      <c r="Y337" s="8">
        <f t="shared" ref="Y337:Y340" si="197">M337+S337-V337</f>
        <v>0</v>
      </c>
      <c r="Z337" s="8">
        <f t="shared" ref="Z337:Z340" si="198">N337+T337-W337</f>
        <v>0</v>
      </c>
      <c r="AA337" s="8">
        <f>O337+U337-X337+W337</f>
        <v>0</v>
      </c>
      <c r="AB337" s="3" t="s">
        <v>110</v>
      </c>
      <c r="AC337" s="3"/>
      <c r="AD337" s="19"/>
    </row>
    <row r="338" spans="1:30" ht="15.75" x14ac:dyDescent="0.2">
      <c r="A338" s="127"/>
      <c r="B338" s="130"/>
      <c r="C338" s="132"/>
      <c r="D338" s="101"/>
      <c r="E338" s="101"/>
      <c r="F338" s="101"/>
      <c r="G338" s="101"/>
      <c r="H338" s="101"/>
      <c r="I338" s="121"/>
      <c r="J338" s="101"/>
      <c r="K338" s="146"/>
      <c r="L338" s="146"/>
      <c r="M338" s="8">
        <f>N338+O338</f>
        <v>0</v>
      </c>
      <c r="N338" s="8">
        <f t="shared" ref="N338:N340" si="199">Z337</f>
        <v>0</v>
      </c>
      <c r="O338" s="8">
        <f t="shared" ref="O338:O340" si="200">AA337</f>
        <v>0</v>
      </c>
      <c r="P338" s="149"/>
      <c r="Q338" s="74" t="s">
        <v>5</v>
      </c>
      <c r="R338" s="53"/>
      <c r="S338" s="27">
        <f>T338+U338</f>
        <v>100.3</v>
      </c>
      <c r="T338" s="27">
        <v>50.15</v>
      </c>
      <c r="U338" s="27">
        <v>50.15</v>
      </c>
      <c r="V338" s="28">
        <f>X338</f>
        <v>100.3</v>
      </c>
      <c r="W338" s="27">
        <v>50.15</v>
      </c>
      <c r="X338" s="27">
        <v>100.3</v>
      </c>
      <c r="Y338" s="8">
        <f t="shared" si="197"/>
        <v>0</v>
      </c>
      <c r="Z338" s="8">
        <f t="shared" si="198"/>
        <v>0</v>
      </c>
      <c r="AA338" s="8">
        <f>O338+U338-X338+W338</f>
        <v>0</v>
      </c>
      <c r="AB338" s="3"/>
      <c r="AC338" s="3"/>
      <c r="AD338" s="19"/>
    </row>
    <row r="339" spans="1:30" ht="15.75" x14ac:dyDescent="0.2">
      <c r="A339" s="127"/>
      <c r="B339" s="130"/>
      <c r="C339" s="132"/>
      <c r="D339" s="101"/>
      <c r="E339" s="101"/>
      <c r="F339" s="101"/>
      <c r="G339" s="101"/>
      <c r="H339" s="101"/>
      <c r="I339" s="121"/>
      <c r="J339" s="101"/>
      <c r="K339" s="146"/>
      <c r="L339" s="146"/>
      <c r="M339" s="8">
        <f>N339+O339</f>
        <v>0</v>
      </c>
      <c r="N339" s="8">
        <f t="shared" si="199"/>
        <v>0</v>
      </c>
      <c r="O339" s="8">
        <f t="shared" si="200"/>
        <v>0</v>
      </c>
      <c r="P339" s="149"/>
      <c r="Q339" s="74" t="s">
        <v>6</v>
      </c>
      <c r="R339" s="53"/>
      <c r="S339" s="27">
        <f>T339+U339</f>
        <v>64.2</v>
      </c>
      <c r="T339" s="27">
        <v>32.1</v>
      </c>
      <c r="U339" s="27">
        <v>32.1</v>
      </c>
      <c r="V339" s="28">
        <f>X339</f>
        <v>64.2</v>
      </c>
      <c r="W339" s="27">
        <v>32.1</v>
      </c>
      <c r="X339" s="27">
        <v>64.2</v>
      </c>
      <c r="Y339" s="8">
        <f t="shared" si="197"/>
        <v>0</v>
      </c>
      <c r="Z339" s="8">
        <f t="shared" si="198"/>
        <v>0</v>
      </c>
      <c r="AA339" s="8">
        <f>O339+U339-X339+W339</f>
        <v>0</v>
      </c>
      <c r="AB339" s="3"/>
      <c r="AC339" s="3"/>
      <c r="AD339" s="19"/>
    </row>
    <row r="340" spans="1:30" ht="15.75" x14ac:dyDescent="0.2">
      <c r="A340" s="127"/>
      <c r="B340" s="130"/>
      <c r="C340" s="132"/>
      <c r="D340" s="101"/>
      <c r="E340" s="101"/>
      <c r="F340" s="101"/>
      <c r="G340" s="101"/>
      <c r="H340" s="101"/>
      <c r="I340" s="121"/>
      <c r="J340" s="101"/>
      <c r="K340" s="146"/>
      <c r="L340" s="146"/>
      <c r="M340" s="8">
        <f>N340+O340</f>
        <v>0</v>
      </c>
      <c r="N340" s="8">
        <f t="shared" si="199"/>
        <v>0</v>
      </c>
      <c r="O340" s="8">
        <f t="shared" si="200"/>
        <v>0</v>
      </c>
      <c r="P340" s="149"/>
      <c r="Q340" s="74" t="s">
        <v>7</v>
      </c>
      <c r="R340" s="53"/>
      <c r="S340" s="27">
        <f>T340+U340</f>
        <v>0</v>
      </c>
      <c r="T340" s="27">
        <v>0</v>
      </c>
      <c r="U340" s="27">
        <v>0</v>
      </c>
      <c r="V340" s="28">
        <f>X340</f>
        <v>0</v>
      </c>
      <c r="W340" s="27">
        <v>0</v>
      </c>
      <c r="X340" s="27">
        <v>0</v>
      </c>
      <c r="Y340" s="7">
        <f t="shared" si="197"/>
        <v>0</v>
      </c>
      <c r="Z340" s="7">
        <f t="shared" si="198"/>
        <v>0</v>
      </c>
      <c r="AA340" s="7">
        <f>O340+U340-X340+W340</f>
        <v>0</v>
      </c>
      <c r="AB340" s="3"/>
      <c r="AC340" s="3"/>
      <c r="AD340" s="19"/>
    </row>
    <row r="341" spans="1:30" ht="15.75" x14ac:dyDescent="0.2">
      <c r="A341" s="127"/>
      <c r="B341" s="131"/>
      <c r="C341" s="133"/>
      <c r="D341" s="102"/>
      <c r="E341" s="102"/>
      <c r="F341" s="102"/>
      <c r="G341" s="102"/>
      <c r="H341" s="102"/>
      <c r="I341" s="122"/>
      <c r="J341" s="102"/>
      <c r="K341" s="147"/>
      <c r="L341" s="147"/>
      <c r="M341" s="96"/>
      <c r="N341" s="97"/>
      <c r="O341" s="98"/>
      <c r="P341" s="150"/>
      <c r="Q341" s="32" t="s">
        <v>3</v>
      </c>
      <c r="R341" s="55">
        <f>R340</f>
        <v>0</v>
      </c>
      <c r="S341" s="29">
        <f t="shared" ref="S341:X341" si="201">SUM(S337:S340)</f>
        <v>164.5</v>
      </c>
      <c r="T341" s="29">
        <f t="shared" si="201"/>
        <v>82.25</v>
      </c>
      <c r="U341" s="29">
        <f t="shared" si="201"/>
        <v>82.25</v>
      </c>
      <c r="V341" s="29">
        <f t="shared" si="201"/>
        <v>164.5</v>
      </c>
      <c r="W341" s="29">
        <f t="shared" si="201"/>
        <v>82.25</v>
      </c>
      <c r="X341" s="29">
        <f t="shared" si="201"/>
        <v>164.5</v>
      </c>
      <c r="Y341" s="151"/>
      <c r="Z341" s="152"/>
      <c r="AA341" s="153"/>
      <c r="AB341" s="50"/>
      <c r="AC341" s="50"/>
      <c r="AD341" s="51"/>
    </row>
    <row r="342" spans="1:30" ht="15.75" customHeight="1" x14ac:dyDescent="0.2">
      <c r="A342" s="126">
        <v>18</v>
      </c>
      <c r="B342" s="129" t="s">
        <v>76</v>
      </c>
      <c r="C342" s="100" t="s">
        <v>454</v>
      </c>
      <c r="D342" s="100" t="s">
        <v>455</v>
      </c>
      <c r="E342" s="100" t="s">
        <v>59</v>
      </c>
      <c r="F342" s="100"/>
      <c r="G342" s="100" t="s">
        <v>78</v>
      </c>
      <c r="H342" s="100" t="s">
        <v>79</v>
      </c>
      <c r="I342" s="120"/>
      <c r="J342" s="100"/>
      <c r="K342" s="145">
        <v>45797</v>
      </c>
      <c r="L342" s="145">
        <v>45798</v>
      </c>
      <c r="M342" s="9">
        <f>N342+O342</f>
        <v>0</v>
      </c>
      <c r="N342" s="9">
        <v>0</v>
      </c>
      <c r="O342" s="9">
        <v>0</v>
      </c>
      <c r="P342" s="148" t="s">
        <v>63</v>
      </c>
      <c r="Q342" s="74" t="s">
        <v>4</v>
      </c>
      <c r="R342" s="54"/>
      <c r="S342" s="27">
        <f>T342+U342</f>
        <v>0</v>
      </c>
      <c r="T342" s="27">
        <v>0</v>
      </c>
      <c r="U342" s="27">
        <v>0</v>
      </c>
      <c r="V342" s="28">
        <f>X342</f>
        <v>0</v>
      </c>
      <c r="W342" s="27">
        <v>0</v>
      </c>
      <c r="X342" s="27">
        <v>0</v>
      </c>
      <c r="Y342" s="8">
        <f t="shared" ref="Y342:Y345" si="202">M342+S342-V342</f>
        <v>0</v>
      </c>
      <c r="Z342" s="8">
        <f t="shared" ref="Z342:Z345" si="203">N342+T342-W342</f>
        <v>0</v>
      </c>
      <c r="AA342" s="8">
        <f>O342+U342-X342+W342</f>
        <v>0</v>
      </c>
      <c r="AB342" s="3" t="s">
        <v>110</v>
      </c>
      <c r="AC342" s="3"/>
      <c r="AD342" s="19"/>
    </row>
    <row r="343" spans="1:30" ht="15.75" x14ac:dyDescent="0.2">
      <c r="A343" s="127"/>
      <c r="B343" s="130"/>
      <c r="C343" s="132"/>
      <c r="D343" s="101"/>
      <c r="E343" s="101"/>
      <c r="F343" s="101"/>
      <c r="G343" s="101"/>
      <c r="H343" s="101"/>
      <c r="I343" s="121"/>
      <c r="J343" s="101"/>
      <c r="K343" s="146"/>
      <c r="L343" s="146"/>
      <c r="M343" s="8">
        <f>N343+O343</f>
        <v>0</v>
      </c>
      <c r="N343" s="8">
        <f t="shared" ref="N343:N345" si="204">Z342</f>
        <v>0</v>
      </c>
      <c r="O343" s="8">
        <f t="shared" ref="O343:O345" si="205">AA342</f>
        <v>0</v>
      </c>
      <c r="P343" s="149"/>
      <c r="Q343" s="74" t="s">
        <v>5</v>
      </c>
      <c r="R343" s="53"/>
      <c r="S343" s="27">
        <f>T343+U343</f>
        <v>88</v>
      </c>
      <c r="T343" s="27">
        <v>44</v>
      </c>
      <c r="U343" s="27">
        <v>44</v>
      </c>
      <c r="V343" s="28">
        <f>X343</f>
        <v>88</v>
      </c>
      <c r="W343" s="27">
        <v>44</v>
      </c>
      <c r="X343" s="27">
        <v>88</v>
      </c>
      <c r="Y343" s="8">
        <f t="shared" si="202"/>
        <v>0</v>
      </c>
      <c r="Z343" s="8">
        <f t="shared" si="203"/>
        <v>0</v>
      </c>
      <c r="AA343" s="8">
        <f>O343+U343-X343+W343</f>
        <v>0</v>
      </c>
      <c r="AB343" s="3"/>
      <c r="AC343" s="3"/>
      <c r="AD343" s="19"/>
    </row>
    <row r="344" spans="1:30" ht="15.75" x14ac:dyDescent="0.2">
      <c r="A344" s="127"/>
      <c r="B344" s="130"/>
      <c r="C344" s="132"/>
      <c r="D344" s="101"/>
      <c r="E344" s="101"/>
      <c r="F344" s="101"/>
      <c r="G344" s="101"/>
      <c r="H344" s="101"/>
      <c r="I344" s="121"/>
      <c r="J344" s="101"/>
      <c r="K344" s="146"/>
      <c r="L344" s="146"/>
      <c r="M344" s="8">
        <f>N344+O344</f>
        <v>0</v>
      </c>
      <c r="N344" s="8">
        <f t="shared" si="204"/>
        <v>0</v>
      </c>
      <c r="O344" s="8">
        <f t="shared" si="205"/>
        <v>0</v>
      </c>
      <c r="P344" s="149"/>
      <c r="Q344" s="74" t="s">
        <v>6</v>
      </c>
      <c r="R344" s="53"/>
      <c r="S344" s="27">
        <f>T344+U344</f>
        <v>0</v>
      </c>
      <c r="T344" s="27">
        <v>0</v>
      </c>
      <c r="U344" s="27">
        <v>0</v>
      </c>
      <c r="V344" s="28">
        <f>X344</f>
        <v>0</v>
      </c>
      <c r="W344" s="27">
        <v>0</v>
      </c>
      <c r="X344" s="27">
        <v>0</v>
      </c>
      <c r="Y344" s="8">
        <f t="shared" si="202"/>
        <v>0</v>
      </c>
      <c r="Z344" s="8">
        <f t="shared" si="203"/>
        <v>0</v>
      </c>
      <c r="AA344" s="8">
        <f>O344+U344-X344+W344</f>
        <v>0</v>
      </c>
      <c r="AB344" s="3"/>
      <c r="AC344" s="3"/>
      <c r="AD344" s="19"/>
    </row>
    <row r="345" spans="1:30" ht="15.75" x14ac:dyDescent="0.2">
      <c r="A345" s="127"/>
      <c r="B345" s="130"/>
      <c r="C345" s="132"/>
      <c r="D345" s="101"/>
      <c r="E345" s="101"/>
      <c r="F345" s="101"/>
      <c r="G345" s="101"/>
      <c r="H345" s="101"/>
      <c r="I345" s="121"/>
      <c r="J345" s="101"/>
      <c r="K345" s="146"/>
      <c r="L345" s="146"/>
      <c r="M345" s="8">
        <f>N345+O345</f>
        <v>0</v>
      </c>
      <c r="N345" s="8">
        <f t="shared" si="204"/>
        <v>0</v>
      </c>
      <c r="O345" s="8">
        <f t="shared" si="205"/>
        <v>0</v>
      </c>
      <c r="P345" s="149"/>
      <c r="Q345" s="74" t="s">
        <v>7</v>
      </c>
      <c r="R345" s="53"/>
      <c r="S345" s="27">
        <f>T345+U345</f>
        <v>0</v>
      </c>
      <c r="T345" s="27">
        <v>0</v>
      </c>
      <c r="U345" s="27">
        <v>0</v>
      </c>
      <c r="V345" s="28">
        <f>X345</f>
        <v>0</v>
      </c>
      <c r="W345" s="27">
        <v>0</v>
      </c>
      <c r="X345" s="27">
        <v>0</v>
      </c>
      <c r="Y345" s="7">
        <f t="shared" si="202"/>
        <v>0</v>
      </c>
      <c r="Z345" s="7">
        <f t="shared" si="203"/>
        <v>0</v>
      </c>
      <c r="AA345" s="7">
        <f>O345+U345-X345+W345</f>
        <v>0</v>
      </c>
      <c r="AB345" s="3"/>
      <c r="AC345" s="3"/>
      <c r="AD345" s="19"/>
    </row>
    <row r="346" spans="1:30" ht="15.75" x14ac:dyDescent="0.2">
      <c r="A346" s="127"/>
      <c r="B346" s="131"/>
      <c r="C346" s="133"/>
      <c r="D346" s="102"/>
      <c r="E346" s="102"/>
      <c r="F346" s="102"/>
      <c r="G346" s="102"/>
      <c r="H346" s="102"/>
      <c r="I346" s="122"/>
      <c r="J346" s="102"/>
      <c r="K346" s="147"/>
      <c r="L346" s="147"/>
      <c r="M346" s="96"/>
      <c r="N346" s="97"/>
      <c r="O346" s="98"/>
      <c r="P346" s="150"/>
      <c r="Q346" s="32" t="s">
        <v>3</v>
      </c>
      <c r="R346" s="55">
        <f>R345</f>
        <v>0</v>
      </c>
      <c r="S346" s="29">
        <f t="shared" ref="S346:X346" si="206">SUM(S342:S345)</f>
        <v>88</v>
      </c>
      <c r="T346" s="29">
        <f t="shared" si="206"/>
        <v>44</v>
      </c>
      <c r="U346" s="29">
        <f t="shared" si="206"/>
        <v>44</v>
      </c>
      <c r="V346" s="29">
        <f t="shared" si="206"/>
        <v>88</v>
      </c>
      <c r="W346" s="29">
        <f t="shared" si="206"/>
        <v>44</v>
      </c>
      <c r="X346" s="29">
        <f t="shared" si="206"/>
        <v>88</v>
      </c>
      <c r="Y346" s="151"/>
      <c r="Z346" s="152"/>
      <c r="AA346" s="153"/>
      <c r="AB346" s="50"/>
      <c r="AC346" s="50"/>
      <c r="AD346" s="51"/>
    </row>
    <row r="347" spans="1:30" ht="15.75" customHeight="1" x14ac:dyDescent="0.2">
      <c r="A347" s="126">
        <v>19</v>
      </c>
      <c r="B347" s="129" t="s">
        <v>76</v>
      </c>
      <c r="C347" s="100" t="s">
        <v>456</v>
      </c>
      <c r="D347" s="100" t="s">
        <v>457</v>
      </c>
      <c r="E347" s="100" t="s">
        <v>59</v>
      </c>
      <c r="F347" s="100"/>
      <c r="G347" s="100" t="s">
        <v>78</v>
      </c>
      <c r="H347" s="100" t="s">
        <v>79</v>
      </c>
      <c r="I347" s="120"/>
      <c r="J347" s="100"/>
      <c r="K347" s="145">
        <v>45782</v>
      </c>
      <c r="L347" s="145">
        <v>46022</v>
      </c>
      <c r="M347" s="9">
        <f>N347+O347</f>
        <v>0</v>
      </c>
      <c r="N347" s="9">
        <v>0</v>
      </c>
      <c r="O347" s="9">
        <v>0</v>
      </c>
      <c r="P347" s="148" t="s">
        <v>63</v>
      </c>
      <c r="Q347" s="74" t="s">
        <v>4</v>
      </c>
      <c r="R347" s="54"/>
      <c r="S347" s="27">
        <f>T347+U347</f>
        <v>0</v>
      </c>
      <c r="T347" s="27">
        <v>0</v>
      </c>
      <c r="U347" s="27">
        <v>0</v>
      </c>
      <c r="V347" s="28">
        <f>X347</f>
        <v>0</v>
      </c>
      <c r="W347" s="27">
        <v>0</v>
      </c>
      <c r="X347" s="27">
        <v>0</v>
      </c>
      <c r="Y347" s="8">
        <f t="shared" ref="Y347:Y350" si="207">M347+S347-V347</f>
        <v>0</v>
      </c>
      <c r="Z347" s="8">
        <f t="shared" ref="Z347:Z350" si="208">N347+T347-W347</f>
        <v>0</v>
      </c>
      <c r="AA347" s="8">
        <f>O347+U347-X347+W347</f>
        <v>0</v>
      </c>
      <c r="AB347" s="3" t="s">
        <v>110</v>
      </c>
      <c r="AC347" s="3"/>
      <c r="AD347" s="19"/>
    </row>
    <row r="348" spans="1:30" ht="15.75" x14ac:dyDescent="0.2">
      <c r="A348" s="127"/>
      <c r="B348" s="130"/>
      <c r="C348" s="132"/>
      <c r="D348" s="101"/>
      <c r="E348" s="101"/>
      <c r="F348" s="101"/>
      <c r="G348" s="101"/>
      <c r="H348" s="101"/>
      <c r="I348" s="121"/>
      <c r="J348" s="101"/>
      <c r="K348" s="146"/>
      <c r="L348" s="146"/>
      <c r="M348" s="8">
        <f>N348+O348</f>
        <v>0</v>
      </c>
      <c r="N348" s="8">
        <f t="shared" ref="N348:N350" si="209">Z347</f>
        <v>0</v>
      </c>
      <c r="O348" s="8">
        <f t="shared" ref="O348:O350" si="210">AA347</f>
        <v>0</v>
      </c>
      <c r="P348" s="149"/>
      <c r="Q348" s="74" t="s">
        <v>5</v>
      </c>
      <c r="R348" s="53"/>
      <c r="S348" s="27">
        <f>T348+U348</f>
        <v>2647.75</v>
      </c>
      <c r="T348" s="27">
        <v>1323.88</v>
      </c>
      <c r="U348" s="27">
        <v>1323.87</v>
      </c>
      <c r="V348" s="28">
        <f>X348</f>
        <v>1207.75</v>
      </c>
      <c r="W348" s="27">
        <v>1323.88</v>
      </c>
      <c r="X348" s="27">
        <v>1207.75</v>
      </c>
      <c r="Y348" s="8">
        <f t="shared" si="207"/>
        <v>1440</v>
      </c>
      <c r="Z348" s="8">
        <f t="shared" si="208"/>
        <v>0</v>
      </c>
      <c r="AA348" s="8">
        <f>O348+U348-X348+W348</f>
        <v>1440</v>
      </c>
      <c r="AB348" s="3"/>
      <c r="AC348" s="3"/>
      <c r="AD348" s="19"/>
    </row>
    <row r="349" spans="1:30" ht="15.75" x14ac:dyDescent="0.2">
      <c r="A349" s="127"/>
      <c r="B349" s="130"/>
      <c r="C349" s="132"/>
      <c r="D349" s="101"/>
      <c r="E349" s="101"/>
      <c r="F349" s="101"/>
      <c r="G349" s="101"/>
      <c r="H349" s="101"/>
      <c r="I349" s="121"/>
      <c r="J349" s="101"/>
      <c r="K349" s="146"/>
      <c r="L349" s="146"/>
      <c r="M349" s="8">
        <f>N349+O349</f>
        <v>1440</v>
      </c>
      <c r="N349" s="8">
        <f t="shared" si="209"/>
        <v>0</v>
      </c>
      <c r="O349" s="8">
        <f t="shared" si="210"/>
        <v>1440</v>
      </c>
      <c r="P349" s="149"/>
      <c r="Q349" s="74" t="s">
        <v>6</v>
      </c>
      <c r="R349" s="53"/>
      <c r="S349" s="27">
        <f>T349+U349</f>
        <v>4320</v>
      </c>
      <c r="T349" s="27">
        <v>2160</v>
      </c>
      <c r="U349" s="27">
        <v>2160</v>
      </c>
      <c r="V349" s="28">
        <f>X349</f>
        <v>5760</v>
      </c>
      <c r="W349" s="27">
        <v>2160</v>
      </c>
      <c r="X349" s="27">
        <v>5760</v>
      </c>
      <c r="Y349" s="8">
        <f t="shared" si="207"/>
        <v>0</v>
      </c>
      <c r="Z349" s="8">
        <f t="shared" si="208"/>
        <v>0</v>
      </c>
      <c r="AA349" s="8">
        <f>O349+U349-X349+W349</f>
        <v>0</v>
      </c>
      <c r="AB349" s="3"/>
      <c r="AC349" s="3"/>
      <c r="AD349" s="19"/>
    </row>
    <row r="350" spans="1:30" ht="15.75" x14ac:dyDescent="0.2">
      <c r="A350" s="127"/>
      <c r="B350" s="130"/>
      <c r="C350" s="132"/>
      <c r="D350" s="101"/>
      <c r="E350" s="101"/>
      <c r="F350" s="101"/>
      <c r="G350" s="101"/>
      <c r="H350" s="101"/>
      <c r="I350" s="121"/>
      <c r="J350" s="101"/>
      <c r="K350" s="146"/>
      <c r="L350" s="146"/>
      <c r="M350" s="8">
        <f>N350+O350</f>
        <v>0</v>
      </c>
      <c r="N350" s="8">
        <f t="shared" si="209"/>
        <v>0</v>
      </c>
      <c r="O350" s="8">
        <f t="shared" si="210"/>
        <v>0</v>
      </c>
      <c r="P350" s="149"/>
      <c r="Q350" s="74" t="s">
        <v>7</v>
      </c>
      <c r="R350" s="53"/>
      <c r="S350" s="27">
        <f>T350+U350</f>
        <v>0</v>
      </c>
      <c r="T350" s="27">
        <v>0</v>
      </c>
      <c r="U350" s="27">
        <v>0</v>
      </c>
      <c r="V350" s="28">
        <f>X350</f>
        <v>0</v>
      </c>
      <c r="W350" s="27">
        <v>0</v>
      </c>
      <c r="X350" s="27">
        <v>0</v>
      </c>
      <c r="Y350" s="7">
        <f t="shared" si="207"/>
        <v>0</v>
      </c>
      <c r="Z350" s="7">
        <f t="shared" si="208"/>
        <v>0</v>
      </c>
      <c r="AA350" s="7">
        <f>O350+U350-X350+W350</f>
        <v>0</v>
      </c>
      <c r="AB350" s="3"/>
      <c r="AC350" s="3"/>
      <c r="AD350" s="19"/>
    </row>
    <row r="351" spans="1:30" ht="23.25" customHeight="1" x14ac:dyDescent="0.2">
      <c r="A351" s="127"/>
      <c r="B351" s="131"/>
      <c r="C351" s="133"/>
      <c r="D351" s="102"/>
      <c r="E351" s="102"/>
      <c r="F351" s="102"/>
      <c r="G351" s="102"/>
      <c r="H351" s="102"/>
      <c r="I351" s="122"/>
      <c r="J351" s="102"/>
      <c r="K351" s="147"/>
      <c r="L351" s="147"/>
      <c r="M351" s="96"/>
      <c r="N351" s="97"/>
      <c r="O351" s="98"/>
      <c r="P351" s="150"/>
      <c r="Q351" s="32" t="s">
        <v>3</v>
      </c>
      <c r="R351" s="55">
        <f>R350</f>
        <v>0</v>
      </c>
      <c r="S351" s="29">
        <f t="shared" ref="S351:X351" si="211">SUM(S347:S350)</f>
        <v>6967.75</v>
      </c>
      <c r="T351" s="29">
        <f t="shared" si="211"/>
        <v>3483.88</v>
      </c>
      <c r="U351" s="29">
        <f t="shared" si="211"/>
        <v>3483.87</v>
      </c>
      <c r="V351" s="29">
        <f t="shared" si="211"/>
        <v>6967.75</v>
      </c>
      <c r="W351" s="29">
        <f t="shared" si="211"/>
        <v>3483.88</v>
      </c>
      <c r="X351" s="29">
        <f t="shared" si="211"/>
        <v>6967.75</v>
      </c>
      <c r="Y351" s="151"/>
      <c r="Z351" s="152"/>
      <c r="AA351" s="153"/>
      <c r="AB351" s="50"/>
      <c r="AC351" s="50"/>
      <c r="AD351" s="51"/>
    </row>
    <row r="352" spans="1:30" ht="15.75" x14ac:dyDescent="0.2">
      <c r="A352" s="126">
        <v>20</v>
      </c>
      <c r="B352" s="129" t="s">
        <v>76</v>
      </c>
      <c r="C352" s="100" t="s">
        <v>458</v>
      </c>
      <c r="D352" s="100" t="s">
        <v>459</v>
      </c>
      <c r="E352" s="100" t="s">
        <v>59</v>
      </c>
      <c r="F352" s="100"/>
      <c r="G352" s="100" t="s">
        <v>170</v>
      </c>
      <c r="H352" s="100" t="s">
        <v>79</v>
      </c>
      <c r="I352" s="120"/>
      <c r="J352" s="100"/>
      <c r="K352" s="145">
        <v>45408</v>
      </c>
      <c r="L352" s="145">
        <v>46022</v>
      </c>
      <c r="M352" s="9">
        <f>N352+O352</f>
        <v>0</v>
      </c>
      <c r="N352" s="9">
        <v>0</v>
      </c>
      <c r="O352" s="9">
        <v>0</v>
      </c>
      <c r="P352" s="148" t="s">
        <v>63</v>
      </c>
      <c r="Q352" s="74" t="s">
        <v>4</v>
      </c>
      <c r="R352" s="54"/>
      <c r="S352" s="27">
        <f>T352+U352</f>
        <v>0</v>
      </c>
      <c r="T352" s="27">
        <v>0</v>
      </c>
      <c r="U352" s="27">
        <v>0</v>
      </c>
      <c r="V352" s="28">
        <f>X352</f>
        <v>0</v>
      </c>
      <c r="W352" s="27">
        <v>0</v>
      </c>
      <c r="X352" s="27">
        <v>0</v>
      </c>
      <c r="Y352" s="8">
        <f t="shared" ref="Y352:Y355" si="212">M352+S352-V352</f>
        <v>0</v>
      </c>
      <c r="Z352" s="8">
        <f t="shared" ref="Z352:Z355" si="213">N352+T352-W352</f>
        <v>0</v>
      </c>
      <c r="AA352" s="8">
        <f>O352+U352-X352+W352</f>
        <v>0</v>
      </c>
      <c r="AB352" s="3" t="s">
        <v>110</v>
      </c>
      <c r="AC352" s="3"/>
      <c r="AD352" s="19"/>
    </row>
    <row r="353" spans="1:30" ht="15.75" x14ac:dyDescent="0.2">
      <c r="A353" s="127"/>
      <c r="B353" s="130"/>
      <c r="C353" s="132"/>
      <c r="D353" s="101"/>
      <c r="E353" s="101"/>
      <c r="F353" s="101"/>
      <c r="G353" s="101"/>
      <c r="H353" s="101"/>
      <c r="I353" s="121"/>
      <c r="J353" s="101"/>
      <c r="K353" s="146"/>
      <c r="L353" s="146"/>
      <c r="M353" s="8">
        <f>N353+O353</f>
        <v>0</v>
      </c>
      <c r="N353" s="8">
        <f t="shared" ref="N353:N355" si="214">Z352</f>
        <v>0</v>
      </c>
      <c r="O353" s="8">
        <f t="shared" ref="O353:O355" si="215">AA352</f>
        <v>0</v>
      </c>
      <c r="P353" s="149"/>
      <c r="Q353" s="74" t="s">
        <v>5</v>
      </c>
      <c r="R353" s="53"/>
      <c r="S353" s="27">
        <f>T353+U353</f>
        <v>500</v>
      </c>
      <c r="T353" s="27">
        <v>250</v>
      </c>
      <c r="U353" s="27">
        <v>250</v>
      </c>
      <c r="V353" s="28">
        <f>X353</f>
        <v>500</v>
      </c>
      <c r="W353" s="27">
        <v>250</v>
      </c>
      <c r="X353" s="27">
        <v>500</v>
      </c>
      <c r="Y353" s="8">
        <f t="shared" si="212"/>
        <v>0</v>
      </c>
      <c r="Z353" s="8">
        <f t="shared" si="213"/>
        <v>0</v>
      </c>
      <c r="AA353" s="8">
        <f>O353+U353-X353+W353</f>
        <v>0</v>
      </c>
      <c r="AB353" s="3"/>
      <c r="AC353" s="3"/>
      <c r="AD353" s="19"/>
    </row>
    <row r="354" spans="1:30" ht="15.75" x14ac:dyDescent="0.2">
      <c r="A354" s="127"/>
      <c r="B354" s="130"/>
      <c r="C354" s="132"/>
      <c r="D354" s="101"/>
      <c r="E354" s="101"/>
      <c r="F354" s="101"/>
      <c r="G354" s="101"/>
      <c r="H354" s="101"/>
      <c r="I354" s="121"/>
      <c r="J354" s="101"/>
      <c r="K354" s="146"/>
      <c r="L354" s="146"/>
      <c r="M354" s="8">
        <f>N354+O354</f>
        <v>0</v>
      </c>
      <c r="N354" s="8">
        <f t="shared" si="214"/>
        <v>0</v>
      </c>
      <c r="O354" s="8">
        <f t="shared" si="215"/>
        <v>0</v>
      </c>
      <c r="P354" s="149"/>
      <c r="Q354" s="74" t="s">
        <v>6</v>
      </c>
      <c r="R354" s="53"/>
      <c r="S354" s="27">
        <f>T354+U354</f>
        <v>0</v>
      </c>
      <c r="T354" s="27">
        <v>0</v>
      </c>
      <c r="U354" s="27">
        <v>0</v>
      </c>
      <c r="V354" s="28">
        <f>X354</f>
        <v>0</v>
      </c>
      <c r="W354" s="27">
        <v>0</v>
      </c>
      <c r="X354" s="27">
        <v>0</v>
      </c>
      <c r="Y354" s="8">
        <f t="shared" si="212"/>
        <v>0</v>
      </c>
      <c r="Z354" s="8">
        <f t="shared" si="213"/>
        <v>0</v>
      </c>
      <c r="AA354" s="8">
        <f>O354+U354-X354+W354</f>
        <v>0</v>
      </c>
      <c r="AB354" s="3"/>
      <c r="AC354" s="3"/>
      <c r="AD354" s="19"/>
    </row>
    <row r="355" spans="1:30" ht="15.75" x14ac:dyDescent="0.2">
      <c r="A355" s="127"/>
      <c r="B355" s="130"/>
      <c r="C355" s="132"/>
      <c r="D355" s="101"/>
      <c r="E355" s="101"/>
      <c r="F355" s="101"/>
      <c r="G355" s="101"/>
      <c r="H355" s="101"/>
      <c r="I355" s="121"/>
      <c r="J355" s="101"/>
      <c r="K355" s="146"/>
      <c r="L355" s="146"/>
      <c r="M355" s="8">
        <f>N355+O355</f>
        <v>0</v>
      </c>
      <c r="N355" s="8">
        <f t="shared" si="214"/>
        <v>0</v>
      </c>
      <c r="O355" s="8">
        <f t="shared" si="215"/>
        <v>0</v>
      </c>
      <c r="P355" s="149"/>
      <c r="Q355" s="74" t="s">
        <v>7</v>
      </c>
      <c r="R355" s="53"/>
      <c r="S355" s="27">
        <f>T355+U355</f>
        <v>0</v>
      </c>
      <c r="T355" s="27">
        <v>0</v>
      </c>
      <c r="U355" s="27">
        <v>0</v>
      </c>
      <c r="V355" s="28">
        <f>X355</f>
        <v>0</v>
      </c>
      <c r="W355" s="27">
        <v>0</v>
      </c>
      <c r="X355" s="27">
        <v>0</v>
      </c>
      <c r="Y355" s="7">
        <f t="shared" si="212"/>
        <v>0</v>
      </c>
      <c r="Z355" s="7">
        <f t="shared" si="213"/>
        <v>0</v>
      </c>
      <c r="AA355" s="7">
        <f>O355+U355-X355+W355</f>
        <v>0</v>
      </c>
      <c r="AB355" s="3"/>
      <c r="AC355" s="3"/>
      <c r="AD355" s="19"/>
    </row>
    <row r="356" spans="1:30" ht="15.75" x14ac:dyDescent="0.2">
      <c r="A356" s="127"/>
      <c r="B356" s="131"/>
      <c r="C356" s="133"/>
      <c r="D356" s="102"/>
      <c r="E356" s="102"/>
      <c r="F356" s="102"/>
      <c r="G356" s="102"/>
      <c r="H356" s="102"/>
      <c r="I356" s="122"/>
      <c r="J356" s="102"/>
      <c r="K356" s="147"/>
      <c r="L356" s="147"/>
      <c r="M356" s="96"/>
      <c r="N356" s="97"/>
      <c r="O356" s="98"/>
      <c r="P356" s="150"/>
      <c r="Q356" s="32" t="s">
        <v>3</v>
      </c>
      <c r="R356" s="55">
        <f>R355</f>
        <v>0</v>
      </c>
      <c r="S356" s="29">
        <f t="shared" ref="S356:X356" si="216">SUM(S352:S355)</f>
        <v>500</v>
      </c>
      <c r="T356" s="29">
        <f t="shared" si="216"/>
        <v>250</v>
      </c>
      <c r="U356" s="29">
        <f t="shared" si="216"/>
        <v>250</v>
      </c>
      <c r="V356" s="29">
        <f t="shared" si="216"/>
        <v>500</v>
      </c>
      <c r="W356" s="29">
        <f t="shared" si="216"/>
        <v>250</v>
      </c>
      <c r="X356" s="29">
        <f t="shared" si="216"/>
        <v>500</v>
      </c>
      <c r="Y356" s="151"/>
      <c r="Z356" s="152"/>
      <c r="AA356" s="153"/>
      <c r="AB356" s="50"/>
      <c r="AC356" s="50"/>
      <c r="AD356" s="51"/>
    </row>
    <row r="357" spans="1:30" ht="15.75" x14ac:dyDescent="0.2">
      <c r="A357" s="126">
        <v>21</v>
      </c>
      <c r="B357" s="129" t="s">
        <v>76</v>
      </c>
      <c r="C357" s="100" t="s">
        <v>460</v>
      </c>
      <c r="D357" s="100" t="s">
        <v>461</v>
      </c>
      <c r="E357" s="100" t="s">
        <v>59</v>
      </c>
      <c r="F357" s="100"/>
      <c r="G357" s="100" t="s">
        <v>170</v>
      </c>
      <c r="H357" s="100" t="s">
        <v>79</v>
      </c>
      <c r="I357" s="120"/>
      <c r="J357" s="100"/>
      <c r="K357" s="145">
        <v>45545</v>
      </c>
      <c r="L357" s="145">
        <v>46022</v>
      </c>
      <c r="M357" s="9">
        <f>N357+O357</f>
        <v>0</v>
      </c>
      <c r="N357" s="9">
        <v>0</v>
      </c>
      <c r="O357" s="9">
        <v>0</v>
      </c>
      <c r="P357" s="148" t="s">
        <v>63</v>
      </c>
      <c r="Q357" s="74" t="s">
        <v>4</v>
      </c>
      <c r="R357" s="54"/>
      <c r="S357" s="27">
        <f>T357+U357</f>
        <v>0</v>
      </c>
      <c r="T357" s="27">
        <v>0</v>
      </c>
      <c r="U357" s="27">
        <v>0</v>
      </c>
      <c r="V357" s="28">
        <f>X357</f>
        <v>0</v>
      </c>
      <c r="W357" s="27">
        <v>0</v>
      </c>
      <c r="X357" s="27">
        <v>0</v>
      </c>
      <c r="Y357" s="8">
        <f t="shared" ref="Y357:Y360" si="217">M357+S357-V357</f>
        <v>0</v>
      </c>
      <c r="Z357" s="8">
        <f t="shared" ref="Z357:Z360" si="218">N357+T357-W357</f>
        <v>0</v>
      </c>
      <c r="AA357" s="8">
        <f>O357+U357-X357+W357</f>
        <v>0</v>
      </c>
      <c r="AB357" s="3" t="s">
        <v>110</v>
      </c>
      <c r="AC357" s="3"/>
      <c r="AD357" s="19"/>
    </row>
    <row r="358" spans="1:30" ht="15.75" x14ac:dyDescent="0.2">
      <c r="A358" s="127"/>
      <c r="B358" s="130"/>
      <c r="C358" s="132"/>
      <c r="D358" s="101"/>
      <c r="E358" s="101"/>
      <c r="F358" s="101"/>
      <c r="G358" s="101"/>
      <c r="H358" s="101"/>
      <c r="I358" s="121"/>
      <c r="J358" s="101"/>
      <c r="K358" s="146"/>
      <c r="L358" s="146"/>
      <c r="M358" s="8">
        <f>N358+O358</f>
        <v>0</v>
      </c>
      <c r="N358" s="8">
        <f t="shared" ref="N358:N360" si="219">Z357</f>
        <v>0</v>
      </c>
      <c r="O358" s="8">
        <f t="shared" ref="O358:O360" si="220">AA357</f>
        <v>0</v>
      </c>
      <c r="P358" s="149"/>
      <c r="Q358" s="74" t="s">
        <v>5</v>
      </c>
      <c r="R358" s="53"/>
      <c r="S358" s="27">
        <f>T358+U358</f>
        <v>300</v>
      </c>
      <c r="T358" s="27">
        <v>150</v>
      </c>
      <c r="U358" s="27">
        <v>150</v>
      </c>
      <c r="V358" s="28">
        <f>X358</f>
        <v>300</v>
      </c>
      <c r="W358" s="27">
        <v>150</v>
      </c>
      <c r="X358" s="27">
        <v>300</v>
      </c>
      <c r="Y358" s="8">
        <f t="shared" si="217"/>
        <v>0</v>
      </c>
      <c r="Z358" s="8">
        <f t="shared" si="218"/>
        <v>0</v>
      </c>
      <c r="AA358" s="8">
        <f>O358+U358-X358+W358</f>
        <v>0</v>
      </c>
      <c r="AB358" s="3"/>
      <c r="AC358" s="3"/>
      <c r="AD358" s="19"/>
    </row>
    <row r="359" spans="1:30" ht="15.75" x14ac:dyDescent="0.2">
      <c r="A359" s="127"/>
      <c r="B359" s="130"/>
      <c r="C359" s="132"/>
      <c r="D359" s="101"/>
      <c r="E359" s="101"/>
      <c r="F359" s="101"/>
      <c r="G359" s="101"/>
      <c r="H359" s="101"/>
      <c r="I359" s="121"/>
      <c r="J359" s="101"/>
      <c r="K359" s="146"/>
      <c r="L359" s="146"/>
      <c r="M359" s="8">
        <f>N359+O359</f>
        <v>0</v>
      </c>
      <c r="N359" s="8">
        <f t="shared" si="219"/>
        <v>0</v>
      </c>
      <c r="O359" s="8">
        <f t="shared" si="220"/>
        <v>0</v>
      </c>
      <c r="P359" s="149"/>
      <c r="Q359" s="74" t="s">
        <v>6</v>
      </c>
      <c r="R359" s="53"/>
      <c r="S359" s="27">
        <f>T359+U359</f>
        <v>150</v>
      </c>
      <c r="T359" s="27">
        <v>75</v>
      </c>
      <c r="U359" s="27">
        <v>75</v>
      </c>
      <c r="V359" s="28">
        <f>X359</f>
        <v>150</v>
      </c>
      <c r="W359" s="27">
        <v>75</v>
      </c>
      <c r="X359" s="27">
        <v>150</v>
      </c>
      <c r="Y359" s="8">
        <f t="shared" si="217"/>
        <v>0</v>
      </c>
      <c r="Z359" s="8">
        <f t="shared" si="218"/>
        <v>0</v>
      </c>
      <c r="AA359" s="8">
        <f>O359+U359-X359+W359</f>
        <v>0</v>
      </c>
      <c r="AB359" s="3"/>
      <c r="AC359" s="3"/>
      <c r="AD359" s="19"/>
    </row>
    <row r="360" spans="1:30" ht="15.75" x14ac:dyDescent="0.2">
      <c r="A360" s="127"/>
      <c r="B360" s="130"/>
      <c r="C360" s="132"/>
      <c r="D360" s="101"/>
      <c r="E360" s="101"/>
      <c r="F360" s="101"/>
      <c r="G360" s="101"/>
      <c r="H360" s="101"/>
      <c r="I360" s="121"/>
      <c r="J360" s="101"/>
      <c r="K360" s="146"/>
      <c r="L360" s="146"/>
      <c r="M360" s="8">
        <f>N360+O360</f>
        <v>0</v>
      </c>
      <c r="N360" s="8">
        <f t="shared" si="219"/>
        <v>0</v>
      </c>
      <c r="O360" s="8">
        <f t="shared" si="220"/>
        <v>0</v>
      </c>
      <c r="P360" s="149"/>
      <c r="Q360" s="74" t="s">
        <v>7</v>
      </c>
      <c r="R360" s="53"/>
      <c r="S360" s="27">
        <f>T360+U360</f>
        <v>0</v>
      </c>
      <c r="T360" s="27">
        <v>0</v>
      </c>
      <c r="U360" s="27">
        <v>0</v>
      </c>
      <c r="V360" s="28">
        <f>X360</f>
        <v>0</v>
      </c>
      <c r="W360" s="27">
        <v>0</v>
      </c>
      <c r="X360" s="27">
        <v>0</v>
      </c>
      <c r="Y360" s="7">
        <f t="shared" si="217"/>
        <v>0</v>
      </c>
      <c r="Z360" s="7">
        <f t="shared" si="218"/>
        <v>0</v>
      </c>
      <c r="AA360" s="7">
        <f>O360+U360-X360+W360</f>
        <v>0</v>
      </c>
      <c r="AB360" s="3"/>
      <c r="AC360" s="3"/>
      <c r="AD360" s="19"/>
    </row>
    <row r="361" spans="1:30" ht="15.75" x14ac:dyDescent="0.2">
      <c r="A361" s="127"/>
      <c r="B361" s="131"/>
      <c r="C361" s="133"/>
      <c r="D361" s="102"/>
      <c r="E361" s="102"/>
      <c r="F361" s="102"/>
      <c r="G361" s="102"/>
      <c r="H361" s="102"/>
      <c r="I361" s="122"/>
      <c r="J361" s="102"/>
      <c r="K361" s="147"/>
      <c r="L361" s="147"/>
      <c r="M361" s="96"/>
      <c r="N361" s="97"/>
      <c r="O361" s="98"/>
      <c r="P361" s="150"/>
      <c r="Q361" s="32" t="s">
        <v>3</v>
      </c>
      <c r="R361" s="55">
        <f>R360</f>
        <v>0</v>
      </c>
      <c r="S361" s="29">
        <f t="shared" ref="S361:X361" si="221">SUM(S357:S360)</f>
        <v>450</v>
      </c>
      <c r="T361" s="29">
        <f t="shared" si="221"/>
        <v>225</v>
      </c>
      <c r="U361" s="29">
        <f t="shared" si="221"/>
        <v>225</v>
      </c>
      <c r="V361" s="29">
        <f t="shared" si="221"/>
        <v>450</v>
      </c>
      <c r="W361" s="29">
        <f t="shared" si="221"/>
        <v>225</v>
      </c>
      <c r="X361" s="29">
        <f t="shared" si="221"/>
        <v>450</v>
      </c>
      <c r="Y361" s="151"/>
      <c r="Z361" s="152"/>
      <c r="AA361" s="153"/>
      <c r="AB361" s="50"/>
      <c r="AC361" s="50"/>
      <c r="AD361" s="51"/>
    </row>
    <row r="362" spans="1:30" ht="15.75" x14ac:dyDescent="0.2">
      <c r="A362" s="126">
        <v>22</v>
      </c>
      <c r="B362" s="129" t="s">
        <v>76</v>
      </c>
      <c r="C362" s="100" t="s">
        <v>462</v>
      </c>
      <c r="D362" s="100" t="s">
        <v>463</v>
      </c>
      <c r="E362" s="100" t="s">
        <v>59</v>
      </c>
      <c r="F362" s="100"/>
      <c r="G362" s="100" t="s">
        <v>170</v>
      </c>
      <c r="H362" s="100" t="s">
        <v>79</v>
      </c>
      <c r="I362" s="120"/>
      <c r="J362" s="100"/>
      <c r="K362" s="145">
        <v>45807</v>
      </c>
      <c r="L362" s="145">
        <v>46022</v>
      </c>
      <c r="M362" s="9">
        <f>N362+O362</f>
        <v>0</v>
      </c>
      <c r="N362" s="9">
        <v>0</v>
      </c>
      <c r="O362" s="9">
        <v>0</v>
      </c>
      <c r="P362" s="148" t="s">
        <v>63</v>
      </c>
      <c r="Q362" s="74" t="s">
        <v>4</v>
      </c>
      <c r="R362" s="54"/>
      <c r="S362" s="27">
        <f>T362+U362</f>
        <v>0</v>
      </c>
      <c r="T362" s="27">
        <v>0</v>
      </c>
      <c r="U362" s="27">
        <v>0</v>
      </c>
      <c r="V362" s="28">
        <f>X362</f>
        <v>0</v>
      </c>
      <c r="W362" s="27">
        <v>0</v>
      </c>
      <c r="X362" s="27">
        <v>0</v>
      </c>
      <c r="Y362" s="8">
        <f t="shared" ref="Y362:Y365" si="222">M362+S362-V362</f>
        <v>0</v>
      </c>
      <c r="Z362" s="8">
        <f t="shared" ref="Z362:Z365" si="223">N362+T362-W362</f>
        <v>0</v>
      </c>
      <c r="AA362" s="8">
        <f>O362+U362-X362+W362</f>
        <v>0</v>
      </c>
      <c r="AB362" s="3" t="s">
        <v>110</v>
      </c>
      <c r="AC362" s="3"/>
      <c r="AD362" s="19"/>
    </row>
    <row r="363" spans="1:30" ht="15.75" x14ac:dyDescent="0.2">
      <c r="A363" s="127"/>
      <c r="B363" s="130"/>
      <c r="C363" s="132"/>
      <c r="D363" s="101"/>
      <c r="E363" s="101"/>
      <c r="F363" s="101"/>
      <c r="G363" s="101"/>
      <c r="H363" s="101"/>
      <c r="I363" s="121"/>
      <c r="J363" s="101"/>
      <c r="K363" s="146"/>
      <c r="L363" s="146"/>
      <c r="M363" s="8">
        <f>N363+O363</f>
        <v>0</v>
      </c>
      <c r="N363" s="8">
        <f t="shared" ref="N363:N365" si="224">Z362</f>
        <v>0</v>
      </c>
      <c r="O363" s="8">
        <f t="shared" ref="O363:O365" si="225">AA362</f>
        <v>0</v>
      </c>
      <c r="P363" s="149"/>
      <c r="Q363" s="74" t="s">
        <v>5</v>
      </c>
      <c r="R363" s="53"/>
      <c r="S363" s="27">
        <f>T363+U363</f>
        <v>75</v>
      </c>
      <c r="T363" s="27">
        <v>37.5</v>
      </c>
      <c r="U363" s="27">
        <v>37.5</v>
      </c>
      <c r="V363" s="28">
        <f>X363</f>
        <v>75</v>
      </c>
      <c r="W363" s="27">
        <v>37.5</v>
      </c>
      <c r="X363" s="27">
        <v>75</v>
      </c>
      <c r="Y363" s="8">
        <f t="shared" si="222"/>
        <v>0</v>
      </c>
      <c r="Z363" s="8">
        <f t="shared" si="223"/>
        <v>0</v>
      </c>
      <c r="AA363" s="8">
        <f>O363+U363-X363+W363</f>
        <v>0</v>
      </c>
      <c r="AB363" s="3"/>
      <c r="AC363" s="3"/>
      <c r="AD363" s="19"/>
    </row>
    <row r="364" spans="1:30" ht="15.75" x14ac:dyDescent="0.2">
      <c r="A364" s="127"/>
      <c r="B364" s="130"/>
      <c r="C364" s="132"/>
      <c r="D364" s="101"/>
      <c r="E364" s="101"/>
      <c r="F364" s="101"/>
      <c r="G364" s="101"/>
      <c r="H364" s="101"/>
      <c r="I364" s="121"/>
      <c r="J364" s="101"/>
      <c r="K364" s="146"/>
      <c r="L364" s="146"/>
      <c r="M364" s="8">
        <f>N364+O364</f>
        <v>0</v>
      </c>
      <c r="N364" s="8">
        <f t="shared" si="224"/>
        <v>0</v>
      </c>
      <c r="O364" s="8">
        <f t="shared" si="225"/>
        <v>0</v>
      </c>
      <c r="P364" s="149"/>
      <c r="Q364" s="74" t="s">
        <v>6</v>
      </c>
      <c r="R364" s="53"/>
      <c r="S364" s="27">
        <f>T364+U364</f>
        <v>0</v>
      </c>
      <c r="T364" s="27">
        <v>0</v>
      </c>
      <c r="U364" s="27">
        <v>0</v>
      </c>
      <c r="V364" s="28">
        <f>X364</f>
        <v>0</v>
      </c>
      <c r="W364" s="27">
        <v>0</v>
      </c>
      <c r="X364" s="27">
        <v>0</v>
      </c>
      <c r="Y364" s="8">
        <f t="shared" si="222"/>
        <v>0</v>
      </c>
      <c r="Z364" s="8">
        <f t="shared" si="223"/>
        <v>0</v>
      </c>
      <c r="AA364" s="8">
        <f>O364+U364-X364+W364</f>
        <v>0</v>
      </c>
      <c r="AB364" s="3"/>
      <c r="AC364" s="3"/>
      <c r="AD364" s="19"/>
    </row>
    <row r="365" spans="1:30" ht="15.75" x14ac:dyDescent="0.2">
      <c r="A365" s="127"/>
      <c r="B365" s="130"/>
      <c r="C365" s="132"/>
      <c r="D365" s="101"/>
      <c r="E365" s="101"/>
      <c r="F365" s="101"/>
      <c r="G365" s="101"/>
      <c r="H365" s="101"/>
      <c r="I365" s="121"/>
      <c r="J365" s="101"/>
      <c r="K365" s="146"/>
      <c r="L365" s="146"/>
      <c r="M365" s="8">
        <f>N365+O365</f>
        <v>0</v>
      </c>
      <c r="N365" s="8">
        <f t="shared" si="224"/>
        <v>0</v>
      </c>
      <c r="O365" s="8">
        <f t="shared" si="225"/>
        <v>0</v>
      </c>
      <c r="P365" s="149"/>
      <c r="Q365" s="74" t="s">
        <v>7</v>
      </c>
      <c r="R365" s="53"/>
      <c r="S365" s="27">
        <f>T365+U365</f>
        <v>0</v>
      </c>
      <c r="T365" s="27">
        <v>0</v>
      </c>
      <c r="U365" s="27">
        <v>0</v>
      </c>
      <c r="V365" s="28">
        <f>X365</f>
        <v>0</v>
      </c>
      <c r="W365" s="27">
        <v>0</v>
      </c>
      <c r="X365" s="27">
        <v>0</v>
      </c>
      <c r="Y365" s="7">
        <f t="shared" si="222"/>
        <v>0</v>
      </c>
      <c r="Z365" s="7">
        <f t="shared" si="223"/>
        <v>0</v>
      </c>
      <c r="AA365" s="7">
        <f>O365+U365-X365+W365</f>
        <v>0</v>
      </c>
      <c r="AB365" s="3"/>
      <c r="AC365" s="3"/>
      <c r="AD365" s="19"/>
    </row>
    <row r="366" spans="1:30" ht="15.75" x14ac:dyDescent="0.2">
      <c r="A366" s="127"/>
      <c r="B366" s="131"/>
      <c r="C366" s="133"/>
      <c r="D366" s="102"/>
      <c r="E366" s="102"/>
      <c r="F366" s="102"/>
      <c r="G366" s="102"/>
      <c r="H366" s="102"/>
      <c r="I366" s="122"/>
      <c r="J366" s="102"/>
      <c r="K366" s="147"/>
      <c r="L366" s="147"/>
      <c r="M366" s="96"/>
      <c r="N366" s="97"/>
      <c r="O366" s="98"/>
      <c r="P366" s="150"/>
      <c r="Q366" s="32" t="s">
        <v>3</v>
      </c>
      <c r="R366" s="55">
        <f>R365</f>
        <v>0</v>
      </c>
      <c r="S366" s="29">
        <f t="shared" ref="S366:X366" si="226">SUM(S362:S365)</f>
        <v>75</v>
      </c>
      <c r="T366" s="29">
        <f t="shared" si="226"/>
        <v>37.5</v>
      </c>
      <c r="U366" s="29">
        <f t="shared" si="226"/>
        <v>37.5</v>
      </c>
      <c r="V366" s="29">
        <f t="shared" si="226"/>
        <v>75</v>
      </c>
      <c r="W366" s="29">
        <f t="shared" si="226"/>
        <v>37.5</v>
      </c>
      <c r="X366" s="29">
        <f t="shared" si="226"/>
        <v>75</v>
      </c>
      <c r="Y366" s="151"/>
      <c r="Z366" s="152"/>
      <c r="AA366" s="153"/>
      <c r="AB366" s="50"/>
      <c r="AC366" s="50"/>
      <c r="AD366" s="51"/>
    </row>
    <row r="367" spans="1:30" ht="15.75" x14ac:dyDescent="0.2">
      <c r="A367" s="126">
        <v>23</v>
      </c>
      <c r="B367" s="129" t="s">
        <v>76</v>
      </c>
      <c r="C367" s="100" t="s">
        <v>464</v>
      </c>
      <c r="D367" s="100" t="s">
        <v>465</v>
      </c>
      <c r="E367" s="100" t="s">
        <v>59</v>
      </c>
      <c r="F367" s="100"/>
      <c r="G367" s="100" t="s">
        <v>170</v>
      </c>
      <c r="H367" s="100" t="s">
        <v>79</v>
      </c>
      <c r="I367" s="120"/>
      <c r="J367" s="100"/>
      <c r="K367" s="145">
        <v>45411</v>
      </c>
      <c r="L367" s="145">
        <v>46022</v>
      </c>
      <c r="M367" s="9">
        <f>N367+O367</f>
        <v>0</v>
      </c>
      <c r="N367" s="9">
        <v>0</v>
      </c>
      <c r="O367" s="9">
        <v>0</v>
      </c>
      <c r="P367" s="148" t="s">
        <v>63</v>
      </c>
      <c r="Q367" s="74" t="s">
        <v>4</v>
      </c>
      <c r="R367" s="54"/>
      <c r="S367" s="27">
        <f>T367+U367</f>
        <v>0</v>
      </c>
      <c r="T367" s="27">
        <v>0</v>
      </c>
      <c r="U367" s="27">
        <v>0</v>
      </c>
      <c r="V367" s="28">
        <f>X367</f>
        <v>0</v>
      </c>
      <c r="W367" s="27">
        <v>0</v>
      </c>
      <c r="X367" s="27">
        <v>0</v>
      </c>
      <c r="Y367" s="8">
        <f t="shared" ref="Y367:Y370" si="227">M367+S367-V367</f>
        <v>0</v>
      </c>
      <c r="Z367" s="8">
        <f t="shared" ref="Z367:Z370" si="228">N367+T367-W367</f>
        <v>0</v>
      </c>
      <c r="AA367" s="8">
        <f>O367+U367-X367+W367</f>
        <v>0</v>
      </c>
      <c r="AB367" s="3" t="s">
        <v>110</v>
      </c>
      <c r="AC367" s="3"/>
      <c r="AD367" s="19"/>
    </row>
    <row r="368" spans="1:30" ht="15.75" x14ac:dyDescent="0.2">
      <c r="A368" s="127"/>
      <c r="B368" s="130"/>
      <c r="C368" s="132"/>
      <c r="D368" s="101"/>
      <c r="E368" s="101"/>
      <c r="F368" s="101"/>
      <c r="G368" s="101"/>
      <c r="H368" s="101"/>
      <c r="I368" s="121"/>
      <c r="J368" s="101"/>
      <c r="K368" s="146"/>
      <c r="L368" s="146"/>
      <c r="M368" s="8">
        <f>N368+O368</f>
        <v>0</v>
      </c>
      <c r="N368" s="8">
        <f t="shared" ref="N368:N370" si="229">Z367</f>
        <v>0</v>
      </c>
      <c r="O368" s="8">
        <f t="shared" ref="O368:O370" si="230">AA367</f>
        <v>0</v>
      </c>
      <c r="P368" s="149"/>
      <c r="Q368" s="74" t="s">
        <v>5</v>
      </c>
      <c r="R368" s="53"/>
      <c r="S368" s="27">
        <f>T368+U368</f>
        <v>300</v>
      </c>
      <c r="T368" s="27">
        <v>150</v>
      </c>
      <c r="U368" s="27">
        <v>150</v>
      </c>
      <c r="V368" s="28">
        <f>X368</f>
        <v>300</v>
      </c>
      <c r="W368" s="27">
        <v>150</v>
      </c>
      <c r="X368" s="27">
        <v>300</v>
      </c>
      <c r="Y368" s="8">
        <f t="shared" si="227"/>
        <v>0</v>
      </c>
      <c r="Z368" s="8">
        <f t="shared" si="228"/>
        <v>0</v>
      </c>
      <c r="AA368" s="8">
        <f>O368+U368-X368+W368</f>
        <v>0</v>
      </c>
      <c r="AB368" s="3"/>
      <c r="AC368" s="3"/>
      <c r="AD368" s="19"/>
    </row>
    <row r="369" spans="1:30" ht="15.75" x14ac:dyDescent="0.2">
      <c r="A369" s="127"/>
      <c r="B369" s="130"/>
      <c r="C369" s="132"/>
      <c r="D369" s="101"/>
      <c r="E369" s="101"/>
      <c r="F369" s="101"/>
      <c r="G369" s="101"/>
      <c r="H369" s="101"/>
      <c r="I369" s="121"/>
      <c r="J369" s="101"/>
      <c r="K369" s="146"/>
      <c r="L369" s="146"/>
      <c r="M369" s="8">
        <f>N369+O369</f>
        <v>0</v>
      </c>
      <c r="N369" s="8">
        <f t="shared" si="229"/>
        <v>0</v>
      </c>
      <c r="O369" s="8">
        <f t="shared" si="230"/>
        <v>0</v>
      </c>
      <c r="P369" s="149"/>
      <c r="Q369" s="74" t="s">
        <v>6</v>
      </c>
      <c r="R369" s="53"/>
      <c r="S369" s="27">
        <f>T369+U369</f>
        <v>0</v>
      </c>
      <c r="T369" s="27">
        <v>0</v>
      </c>
      <c r="U369" s="27">
        <v>0</v>
      </c>
      <c r="V369" s="28">
        <f>X369</f>
        <v>0</v>
      </c>
      <c r="W369" s="27">
        <v>0</v>
      </c>
      <c r="X369" s="27">
        <v>0</v>
      </c>
      <c r="Y369" s="8">
        <f t="shared" si="227"/>
        <v>0</v>
      </c>
      <c r="Z369" s="8">
        <f t="shared" si="228"/>
        <v>0</v>
      </c>
      <c r="AA369" s="8">
        <f>O369+U369-X369+W369</f>
        <v>0</v>
      </c>
      <c r="AB369" s="3"/>
      <c r="AC369" s="3"/>
      <c r="AD369" s="19"/>
    </row>
    <row r="370" spans="1:30" ht="15.75" x14ac:dyDescent="0.2">
      <c r="A370" s="127"/>
      <c r="B370" s="130"/>
      <c r="C370" s="132"/>
      <c r="D370" s="101"/>
      <c r="E370" s="101"/>
      <c r="F370" s="101"/>
      <c r="G370" s="101"/>
      <c r="H370" s="101"/>
      <c r="I370" s="121"/>
      <c r="J370" s="101"/>
      <c r="K370" s="146"/>
      <c r="L370" s="146"/>
      <c r="M370" s="8">
        <f>N370+O370</f>
        <v>0</v>
      </c>
      <c r="N370" s="8">
        <f t="shared" si="229"/>
        <v>0</v>
      </c>
      <c r="O370" s="8">
        <f t="shared" si="230"/>
        <v>0</v>
      </c>
      <c r="P370" s="149"/>
      <c r="Q370" s="74" t="s">
        <v>7</v>
      </c>
      <c r="R370" s="53"/>
      <c r="S370" s="27">
        <f>T370+U370</f>
        <v>0</v>
      </c>
      <c r="T370" s="27">
        <v>0</v>
      </c>
      <c r="U370" s="27">
        <v>0</v>
      </c>
      <c r="V370" s="28">
        <f>X370</f>
        <v>0</v>
      </c>
      <c r="W370" s="27">
        <v>0</v>
      </c>
      <c r="X370" s="27">
        <v>0</v>
      </c>
      <c r="Y370" s="7">
        <f t="shared" si="227"/>
        <v>0</v>
      </c>
      <c r="Z370" s="7">
        <f t="shared" si="228"/>
        <v>0</v>
      </c>
      <c r="AA370" s="7">
        <f>O370+U370-X370+W370</f>
        <v>0</v>
      </c>
      <c r="AB370" s="3"/>
      <c r="AC370" s="3"/>
      <c r="AD370" s="19"/>
    </row>
    <row r="371" spans="1:30" ht="15.75" x14ac:dyDescent="0.2">
      <c r="A371" s="127"/>
      <c r="B371" s="131"/>
      <c r="C371" s="133"/>
      <c r="D371" s="102"/>
      <c r="E371" s="102"/>
      <c r="F371" s="102"/>
      <c r="G371" s="102"/>
      <c r="H371" s="102"/>
      <c r="I371" s="122"/>
      <c r="J371" s="102"/>
      <c r="K371" s="147"/>
      <c r="L371" s="147"/>
      <c r="M371" s="96"/>
      <c r="N371" s="97"/>
      <c r="O371" s="98"/>
      <c r="P371" s="150"/>
      <c r="Q371" s="32" t="s">
        <v>3</v>
      </c>
      <c r="R371" s="55">
        <f>R370</f>
        <v>0</v>
      </c>
      <c r="S371" s="29">
        <f t="shared" ref="S371:X371" si="231">SUM(S367:S370)</f>
        <v>300</v>
      </c>
      <c r="T371" s="29">
        <f t="shared" si="231"/>
        <v>150</v>
      </c>
      <c r="U371" s="29">
        <f t="shared" si="231"/>
        <v>150</v>
      </c>
      <c r="V371" s="29">
        <f t="shared" si="231"/>
        <v>300</v>
      </c>
      <c r="W371" s="29">
        <f t="shared" si="231"/>
        <v>150</v>
      </c>
      <c r="X371" s="29">
        <f t="shared" si="231"/>
        <v>300</v>
      </c>
      <c r="Y371" s="151"/>
      <c r="Z371" s="152"/>
      <c r="AA371" s="153"/>
      <c r="AB371" s="50"/>
      <c r="AC371" s="50"/>
      <c r="AD371" s="51"/>
    </row>
    <row r="372" spans="1:30" ht="15.75" x14ac:dyDescent="0.2">
      <c r="A372" s="126">
        <v>24</v>
      </c>
      <c r="B372" s="129" t="s">
        <v>76</v>
      </c>
      <c r="C372" s="100" t="s">
        <v>466</v>
      </c>
      <c r="D372" s="100" t="s">
        <v>467</v>
      </c>
      <c r="E372" s="100" t="s">
        <v>59</v>
      </c>
      <c r="F372" s="100"/>
      <c r="G372" s="100" t="s">
        <v>170</v>
      </c>
      <c r="H372" s="100" t="s">
        <v>79</v>
      </c>
      <c r="I372" s="120"/>
      <c r="J372" s="100"/>
      <c r="K372" s="145">
        <v>45800</v>
      </c>
      <c r="L372" s="145">
        <v>46022</v>
      </c>
      <c r="M372" s="9">
        <f>N372+O372</f>
        <v>0</v>
      </c>
      <c r="N372" s="9">
        <v>0</v>
      </c>
      <c r="O372" s="9">
        <v>0</v>
      </c>
      <c r="P372" s="148" t="s">
        <v>63</v>
      </c>
      <c r="Q372" s="74" t="s">
        <v>4</v>
      </c>
      <c r="R372" s="54"/>
      <c r="S372" s="27">
        <f>T372+U372</f>
        <v>0</v>
      </c>
      <c r="T372" s="27">
        <v>0</v>
      </c>
      <c r="U372" s="27">
        <v>0</v>
      </c>
      <c r="V372" s="28">
        <f>X372</f>
        <v>0</v>
      </c>
      <c r="W372" s="27">
        <v>0</v>
      </c>
      <c r="X372" s="27">
        <v>0</v>
      </c>
      <c r="Y372" s="8">
        <f t="shared" ref="Y372:Y375" si="232">M372+S372-V372</f>
        <v>0</v>
      </c>
      <c r="Z372" s="8">
        <f t="shared" ref="Z372:Z375" si="233">N372+T372-W372</f>
        <v>0</v>
      </c>
      <c r="AA372" s="8">
        <f>O372+U372-X372+W372</f>
        <v>0</v>
      </c>
      <c r="AB372" s="3" t="s">
        <v>110</v>
      </c>
      <c r="AC372" s="3"/>
      <c r="AD372" s="19"/>
    </row>
    <row r="373" spans="1:30" ht="15.75" x14ac:dyDescent="0.2">
      <c r="A373" s="127"/>
      <c r="B373" s="130"/>
      <c r="C373" s="132"/>
      <c r="D373" s="101"/>
      <c r="E373" s="101"/>
      <c r="F373" s="101"/>
      <c r="G373" s="101"/>
      <c r="H373" s="101"/>
      <c r="I373" s="121"/>
      <c r="J373" s="101"/>
      <c r="K373" s="146"/>
      <c r="L373" s="146"/>
      <c r="M373" s="8">
        <f>N373+O373</f>
        <v>0</v>
      </c>
      <c r="N373" s="8">
        <f t="shared" ref="N373:N375" si="234">Z372</f>
        <v>0</v>
      </c>
      <c r="O373" s="8">
        <f t="shared" ref="O373:O375" si="235">AA372</f>
        <v>0</v>
      </c>
      <c r="P373" s="149"/>
      <c r="Q373" s="74" t="s">
        <v>5</v>
      </c>
      <c r="R373" s="53"/>
      <c r="S373" s="27">
        <f>T373+U373</f>
        <v>900</v>
      </c>
      <c r="T373" s="27">
        <v>450</v>
      </c>
      <c r="U373" s="27">
        <v>450</v>
      </c>
      <c r="V373" s="28">
        <f>X373</f>
        <v>900</v>
      </c>
      <c r="W373" s="27">
        <v>450</v>
      </c>
      <c r="X373" s="27">
        <v>900</v>
      </c>
      <c r="Y373" s="8">
        <f t="shared" si="232"/>
        <v>0</v>
      </c>
      <c r="Z373" s="8">
        <f t="shared" si="233"/>
        <v>0</v>
      </c>
      <c r="AA373" s="8">
        <f>O373+U373-X373+W373</f>
        <v>0</v>
      </c>
      <c r="AB373" s="3"/>
      <c r="AC373" s="3"/>
      <c r="AD373" s="19"/>
    </row>
    <row r="374" spans="1:30" ht="15.75" x14ac:dyDescent="0.2">
      <c r="A374" s="127"/>
      <c r="B374" s="130"/>
      <c r="C374" s="132"/>
      <c r="D374" s="101"/>
      <c r="E374" s="101"/>
      <c r="F374" s="101"/>
      <c r="G374" s="101"/>
      <c r="H374" s="101"/>
      <c r="I374" s="121"/>
      <c r="J374" s="101"/>
      <c r="K374" s="146"/>
      <c r="L374" s="146"/>
      <c r="M374" s="8">
        <f>N374+O374</f>
        <v>0</v>
      </c>
      <c r="N374" s="8">
        <f t="shared" si="234"/>
        <v>0</v>
      </c>
      <c r="O374" s="8">
        <f t="shared" si="235"/>
        <v>0</v>
      </c>
      <c r="P374" s="149"/>
      <c r="Q374" s="74" t="s">
        <v>6</v>
      </c>
      <c r="R374" s="53"/>
      <c r="S374" s="27">
        <f>T374+U374</f>
        <v>0</v>
      </c>
      <c r="T374" s="27">
        <v>0</v>
      </c>
      <c r="U374" s="27">
        <v>0</v>
      </c>
      <c r="V374" s="28">
        <f>X374</f>
        <v>0</v>
      </c>
      <c r="W374" s="27">
        <v>0</v>
      </c>
      <c r="X374" s="27">
        <v>0</v>
      </c>
      <c r="Y374" s="8">
        <f t="shared" si="232"/>
        <v>0</v>
      </c>
      <c r="Z374" s="8">
        <f t="shared" si="233"/>
        <v>0</v>
      </c>
      <c r="AA374" s="8">
        <f>O374+U374-X374+W374</f>
        <v>0</v>
      </c>
      <c r="AB374" s="3"/>
      <c r="AC374" s="3"/>
      <c r="AD374" s="19"/>
    </row>
    <row r="375" spans="1:30" ht="15.75" x14ac:dyDescent="0.2">
      <c r="A375" s="127"/>
      <c r="B375" s="130"/>
      <c r="C375" s="132"/>
      <c r="D375" s="101"/>
      <c r="E375" s="101"/>
      <c r="F375" s="101"/>
      <c r="G375" s="101"/>
      <c r="H375" s="101"/>
      <c r="I375" s="121"/>
      <c r="J375" s="101"/>
      <c r="K375" s="146"/>
      <c r="L375" s="146"/>
      <c r="M375" s="8">
        <f>N375+O375</f>
        <v>0</v>
      </c>
      <c r="N375" s="8">
        <f t="shared" si="234"/>
        <v>0</v>
      </c>
      <c r="O375" s="8">
        <f t="shared" si="235"/>
        <v>0</v>
      </c>
      <c r="P375" s="149"/>
      <c r="Q375" s="74" t="s">
        <v>7</v>
      </c>
      <c r="R375" s="53"/>
      <c r="S375" s="27">
        <f>T375+U375</f>
        <v>0</v>
      </c>
      <c r="T375" s="27">
        <v>0</v>
      </c>
      <c r="U375" s="27">
        <v>0</v>
      </c>
      <c r="V375" s="28">
        <f>X375</f>
        <v>0</v>
      </c>
      <c r="W375" s="27">
        <v>0</v>
      </c>
      <c r="X375" s="27">
        <v>0</v>
      </c>
      <c r="Y375" s="7">
        <f t="shared" si="232"/>
        <v>0</v>
      </c>
      <c r="Z375" s="7">
        <f t="shared" si="233"/>
        <v>0</v>
      </c>
      <c r="AA375" s="7">
        <f>O375+U375-X375+W375</f>
        <v>0</v>
      </c>
      <c r="AB375" s="3"/>
      <c r="AC375" s="3"/>
      <c r="AD375" s="19"/>
    </row>
    <row r="376" spans="1:30" ht="15.75" x14ac:dyDescent="0.2">
      <c r="A376" s="127"/>
      <c r="B376" s="131"/>
      <c r="C376" s="133"/>
      <c r="D376" s="102"/>
      <c r="E376" s="102"/>
      <c r="F376" s="102"/>
      <c r="G376" s="102"/>
      <c r="H376" s="102"/>
      <c r="I376" s="122"/>
      <c r="J376" s="102"/>
      <c r="K376" s="147"/>
      <c r="L376" s="147"/>
      <c r="M376" s="96"/>
      <c r="N376" s="97"/>
      <c r="O376" s="98"/>
      <c r="P376" s="150"/>
      <c r="Q376" s="32" t="s">
        <v>3</v>
      </c>
      <c r="R376" s="55">
        <f>R375</f>
        <v>0</v>
      </c>
      <c r="S376" s="29">
        <f t="shared" ref="S376:X376" si="236">SUM(S372:S375)</f>
        <v>900</v>
      </c>
      <c r="T376" s="29">
        <f t="shared" si="236"/>
        <v>450</v>
      </c>
      <c r="U376" s="29">
        <f t="shared" si="236"/>
        <v>450</v>
      </c>
      <c r="V376" s="29">
        <f t="shared" si="236"/>
        <v>900</v>
      </c>
      <c r="W376" s="29">
        <f t="shared" si="236"/>
        <v>450</v>
      </c>
      <c r="X376" s="29">
        <f t="shared" si="236"/>
        <v>900</v>
      </c>
      <c r="Y376" s="151"/>
      <c r="Z376" s="152"/>
      <c r="AA376" s="153"/>
      <c r="AB376" s="50"/>
      <c r="AC376" s="50"/>
      <c r="AD376" s="51"/>
    </row>
    <row r="377" spans="1:30" ht="15.75" x14ac:dyDescent="0.2">
      <c r="A377" s="126">
        <v>25</v>
      </c>
      <c r="B377" s="129" t="s">
        <v>76</v>
      </c>
      <c r="C377" s="100" t="s">
        <v>491</v>
      </c>
      <c r="D377" s="100" t="s">
        <v>492</v>
      </c>
      <c r="E377" s="100" t="s">
        <v>59</v>
      </c>
      <c r="F377" s="100"/>
      <c r="G377" s="100" t="s">
        <v>78</v>
      </c>
      <c r="H377" s="100" t="s">
        <v>79</v>
      </c>
      <c r="I377" s="120"/>
      <c r="J377" s="100"/>
      <c r="K377" s="145">
        <v>45919</v>
      </c>
      <c r="L377" s="145">
        <v>46022</v>
      </c>
      <c r="M377" s="9">
        <f>N377+O377</f>
        <v>0</v>
      </c>
      <c r="N377" s="9">
        <v>0</v>
      </c>
      <c r="O377" s="9">
        <v>0</v>
      </c>
      <c r="P377" s="148" t="s">
        <v>63</v>
      </c>
      <c r="Q377" s="77" t="s">
        <v>4</v>
      </c>
      <c r="R377" s="54"/>
      <c r="S377" s="27">
        <f>T377+U377</f>
        <v>0</v>
      </c>
      <c r="T377" s="27">
        <v>0</v>
      </c>
      <c r="U377" s="27">
        <v>0</v>
      </c>
      <c r="V377" s="28">
        <f>X377</f>
        <v>0</v>
      </c>
      <c r="W377" s="27">
        <v>0</v>
      </c>
      <c r="X377" s="27">
        <v>0</v>
      </c>
      <c r="Y377" s="8">
        <f t="shared" ref="Y377:Y380" si="237">M377+S377-V377</f>
        <v>0</v>
      </c>
      <c r="Z377" s="8">
        <f t="shared" ref="Z377:Z380" si="238">N377+T377-W377</f>
        <v>0</v>
      </c>
      <c r="AA377" s="8">
        <f>O377+U377-X377+W377</f>
        <v>0</v>
      </c>
      <c r="AB377" s="3" t="s">
        <v>110</v>
      </c>
      <c r="AC377" s="3"/>
      <c r="AD377" s="19"/>
    </row>
    <row r="378" spans="1:30" ht="15.75" x14ac:dyDescent="0.2">
      <c r="A378" s="127"/>
      <c r="B378" s="130"/>
      <c r="C378" s="132"/>
      <c r="D378" s="101"/>
      <c r="E378" s="101"/>
      <c r="F378" s="101"/>
      <c r="G378" s="101"/>
      <c r="H378" s="101"/>
      <c r="I378" s="121"/>
      <c r="J378" s="101"/>
      <c r="K378" s="146"/>
      <c r="L378" s="146"/>
      <c r="M378" s="8">
        <f>N378+O378</f>
        <v>0</v>
      </c>
      <c r="N378" s="8">
        <f t="shared" ref="N378:N380" si="239">Z377</f>
        <v>0</v>
      </c>
      <c r="O378" s="8">
        <f t="shared" ref="O378:O380" si="240">AA377</f>
        <v>0</v>
      </c>
      <c r="P378" s="149"/>
      <c r="Q378" s="77" t="s">
        <v>5</v>
      </c>
      <c r="R378" s="53"/>
      <c r="S378" s="27">
        <f>T378+U378</f>
        <v>0</v>
      </c>
      <c r="T378" s="27">
        <v>0</v>
      </c>
      <c r="U378" s="27">
        <v>0</v>
      </c>
      <c r="V378" s="28">
        <f>X378</f>
        <v>0</v>
      </c>
      <c r="W378" s="27">
        <v>0</v>
      </c>
      <c r="X378" s="27">
        <v>0</v>
      </c>
      <c r="Y378" s="8">
        <f t="shared" si="237"/>
        <v>0</v>
      </c>
      <c r="Z378" s="8">
        <f t="shared" si="238"/>
        <v>0</v>
      </c>
      <c r="AA378" s="8">
        <f>O378+U378-X378+W378</f>
        <v>0</v>
      </c>
      <c r="AB378" s="3"/>
      <c r="AC378" s="3"/>
      <c r="AD378" s="19"/>
    </row>
    <row r="379" spans="1:30" ht="15.75" x14ac:dyDescent="0.2">
      <c r="A379" s="127"/>
      <c r="B379" s="130"/>
      <c r="C379" s="132"/>
      <c r="D379" s="101"/>
      <c r="E379" s="101"/>
      <c r="F379" s="101"/>
      <c r="G379" s="101"/>
      <c r="H379" s="101"/>
      <c r="I379" s="121"/>
      <c r="J379" s="101"/>
      <c r="K379" s="146"/>
      <c r="L379" s="146"/>
      <c r="M379" s="8">
        <f>N379+O379</f>
        <v>0</v>
      </c>
      <c r="N379" s="8">
        <f t="shared" si="239"/>
        <v>0</v>
      </c>
      <c r="O379" s="8">
        <f t="shared" si="240"/>
        <v>0</v>
      </c>
      <c r="P379" s="149"/>
      <c r="Q379" s="77" t="s">
        <v>6</v>
      </c>
      <c r="R379" s="53"/>
      <c r="S379" s="27">
        <f>T379+U379</f>
        <v>141</v>
      </c>
      <c r="T379" s="27">
        <v>70.5</v>
      </c>
      <c r="U379" s="27">
        <v>70.5</v>
      </c>
      <c r="V379" s="28">
        <f>X379</f>
        <v>141</v>
      </c>
      <c r="W379" s="27">
        <v>70.5</v>
      </c>
      <c r="X379" s="27">
        <v>141</v>
      </c>
      <c r="Y379" s="8">
        <f t="shared" si="237"/>
        <v>0</v>
      </c>
      <c r="Z379" s="8">
        <f t="shared" si="238"/>
        <v>0</v>
      </c>
      <c r="AA379" s="8">
        <f>O379+U379-X379+W379</f>
        <v>0</v>
      </c>
      <c r="AB379" s="3"/>
      <c r="AC379" s="3"/>
      <c r="AD379" s="19"/>
    </row>
    <row r="380" spans="1:30" ht="15.75" x14ac:dyDescent="0.2">
      <c r="A380" s="127"/>
      <c r="B380" s="130"/>
      <c r="C380" s="132"/>
      <c r="D380" s="101"/>
      <c r="E380" s="101"/>
      <c r="F380" s="101"/>
      <c r="G380" s="101"/>
      <c r="H380" s="101"/>
      <c r="I380" s="121"/>
      <c r="J380" s="101"/>
      <c r="K380" s="146"/>
      <c r="L380" s="146"/>
      <c r="M380" s="8">
        <f>N380+O380</f>
        <v>0</v>
      </c>
      <c r="N380" s="8">
        <f t="shared" si="239"/>
        <v>0</v>
      </c>
      <c r="O380" s="8">
        <f t="shared" si="240"/>
        <v>0</v>
      </c>
      <c r="P380" s="149"/>
      <c r="Q380" s="77" t="s">
        <v>7</v>
      </c>
      <c r="R380" s="53"/>
      <c r="S380" s="27">
        <f>T380+U380</f>
        <v>0</v>
      </c>
      <c r="T380" s="27">
        <v>0</v>
      </c>
      <c r="U380" s="27">
        <v>0</v>
      </c>
      <c r="V380" s="28">
        <f>X380</f>
        <v>0</v>
      </c>
      <c r="W380" s="27">
        <v>0</v>
      </c>
      <c r="X380" s="27">
        <v>0</v>
      </c>
      <c r="Y380" s="7">
        <f t="shared" si="237"/>
        <v>0</v>
      </c>
      <c r="Z380" s="7">
        <f t="shared" si="238"/>
        <v>0</v>
      </c>
      <c r="AA380" s="7">
        <f>O380+U380-X380+W380</f>
        <v>0</v>
      </c>
      <c r="AB380" s="3"/>
      <c r="AC380" s="3"/>
      <c r="AD380" s="19"/>
    </row>
    <row r="381" spans="1:30" ht="15.75" x14ac:dyDescent="0.2">
      <c r="A381" s="127"/>
      <c r="B381" s="131"/>
      <c r="C381" s="133"/>
      <c r="D381" s="102"/>
      <c r="E381" s="102"/>
      <c r="F381" s="102"/>
      <c r="G381" s="102"/>
      <c r="H381" s="102"/>
      <c r="I381" s="122"/>
      <c r="J381" s="102"/>
      <c r="K381" s="147"/>
      <c r="L381" s="147"/>
      <c r="M381" s="96"/>
      <c r="N381" s="97"/>
      <c r="O381" s="98"/>
      <c r="P381" s="150"/>
      <c r="Q381" s="32" t="s">
        <v>3</v>
      </c>
      <c r="R381" s="55">
        <f>R380</f>
        <v>0</v>
      </c>
      <c r="S381" s="29">
        <f t="shared" ref="S381:X381" si="241">SUM(S377:S380)</f>
        <v>141</v>
      </c>
      <c r="T381" s="29">
        <f t="shared" si="241"/>
        <v>70.5</v>
      </c>
      <c r="U381" s="29">
        <f t="shared" si="241"/>
        <v>70.5</v>
      </c>
      <c r="V381" s="29">
        <f t="shared" si="241"/>
        <v>141</v>
      </c>
      <c r="W381" s="29">
        <f t="shared" si="241"/>
        <v>70.5</v>
      </c>
      <c r="X381" s="29">
        <f t="shared" si="241"/>
        <v>141</v>
      </c>
      <c r="Y381" s="151"/>
      <c r="Z381" s="152"/>
      <c r="AA381" s="153"/>
      <c r="AB381" s="50"/>
      <c r="AC381" s="50"/>
      <c r="AD381" s="51"/>
    </row>
    <row r="382" spans="1:30" ht="15.75" x14ac:dyDescent="0.2">
      <c r="A382" s="126">
        <v>26</v>
      </c>
      <c r="B382" s="129" t="s">
        <v>76</v>
      </c>
      <c r="C382" s="100" t="s">
        <v>493</v>
      </c>
      <c r="D382" s="100" t="s">
        <v>494</v>
      </c>
      <c r="E382" s="100" t="s">
        <v>59</v>
      </c>
      <c r="F382" s="100"/>
      <c r="G382" s="100" t="s">
        <v>170</v>
      </c>
      <c r="H382" s="100" t="s">
        <v>79</v>
      </c>
      <c r="I382" s="120"/>
      <c r="J382" s="100"/>
      <c r="K382" s="145">
        <v>45877</v>
      </c>
      <c r="L382" s="145">
        <v>46022</v>
      </c>
      <c r="M382" s="9">
        <f>N382+O382</f>
        <v>0</v>
      </c>
      <c r="N382" s="9">
        <v>0</v>
      </c>
      <c r="O382" s="9">
        <v>0</v>
      </c>
      <c r="P382" s="148" t="s">
        <v>63</v>
      </c>
      <c r="Q382" s="77" t="s">
        <v>4</v>
      </c>
      <c r="R382" s="54"/>
      <c r="S382" s="27">
        <f>T382+U382</f>
        <v>0</v>
      </c>
      <c r="T382" s="27">
        <v>0</v>
      </c>
      <c r="U382" s="27">
        <v>0</v>
      </c>
      <c r="V382" s="28">
        <f>X382</f>
        <v>0</v>
      </c>
      <c r="W382" s="27">
        <v>0</v>
      </c>
      <c r="X382" s="27">
        <v>0</v>
      </c>
      <c r="Y382" s="8">
        <f t="shared" ref="Y382:Y385" si="242">M382+S382-V382</f>
        <v>0</v>
      </c>
      <c r="Z382" s="8">
        <f t="shared" ref="Z382:Z385" si="243">N382+T382-W382</f>
        <v>0</v>
      </c>
      <c r="AA382" s="8">
        <f>O382+U382-X382+W382</f>
        <v>0</v>
      </c>
      <c r="AB382" s="3" t="s">
        <v>110</v>
      </c>
      <c r="AC382" s="3"/>
      <c r="AD382" s="19"/>
    </row>
    <row r="383" spans="1:30" ht="15.75" x14ac:dyDescent="0.2">
      <c r="A383" s="127"/>
      <c r="B383" s="130"/>
      <c r="C383" s="132"/>
      <c r="D383" s="101"/>
      <c r="E383" s="101"/>
      <c r="F383" s="101"/>
      <c r="G383" s="101"/>
      <c r="H383" s="101"/>
      <c r="I383" s="121"/>
      <c r="J383" s="101"/>
      <c r="K383" s="146"/>
      <c r="L383" s="146"/>
      <c r="M383" s="8">
        <f>N383+O383</f>
        <v>0</v>
      </c>
      <c r="N383" s="8">
        <f t="shared" ref="N383:N385" si="244">Z382</f>
        <v>0</v>
      </c>
      <c r="O383" s="8">
        <f t="shared" ref="O383:O385" si="245">AA382</f>
        <v>0</v>
      </c>
      <c r="P383" s="149"/>
      <c r="Q383" s="77" t="s">
        <v>5</v>
      </c>
      <c r="R383" s="53"/>
      <c r="S383" s="27">
        <f>T383+U383</f>
        <v>0</v>
      </c>
      <c r="T383" s="27">
        <v>0</v>
      </c>
      <c r="U383" s="27">
        <v>0</v>
      </c>
      <c r="V383" s="28">
        <f>X383</f>
        <v>0</v>
      </c>
      <c r="W383" s="27">
        <v>0</v>
      </c>
      <c r="X383" s="27">
        <v>0</v>
      </c>
      <c r="Y383" s="8">
        <f t="shared" si="242"/>
        <v>0</v>
      </c>
      <c r="Z383" s="8">
        <f t="shared" si="243"/>
        <v>0</v>
      </c>
      <c r="AA383" s="8">
        <f>O383+U383-X383+W383</f>
        <v>0</v>
      </c>
      <c r="AB383" s="3"/>
      <c r="AC383" s="3"/>
      <c r="AD383" s="19"/>
    </row>
    <row r="384" spans="1:30" ht="15.75" x14ac:dyDescent="0.2">
      <c r="A384" s="127"/>
      <c r="B384" s="130"/>
      <c r="C384" s="132"/>
      <c r="D384" s="101"/>
      <c r="E384" s="101"/>
      <c r="F384" s="101"/>
      <c r="G384" s="101"/>
      <c r="H384" s="101"/>
      <c r="I384" s="121"/>
      <c r="J384" s="101"/>
      <c r="K384" s="146"/>
      <c r="L384" s="146"/>
      <c r="M384" s="8">
        <f>N384+O384</f>
        <v>0</v>
      </c>
      <c r="N384" s="8">
        <f t="shared" si="244"/>
        <v>0</v>
      </c>
      <c r="O384" s="8">
        <f t="shared" si="245"/>
        <v>0</v>
      </c>
      <c r="P384" s="149"/>
      <c r="Q384" s="77" t="s">
        <v>6</v>
      </c>
      <c r="R384" s="53"/>
      <c r="S384" s="27">
        <f>T384+U384</f>
        <v>75</v>
      </c>
      <c r="T384" s="27">
        <v>37.5</v>
      </c>
      <c r="U384" s="27">
        <v>37.5</v>
      </c>
      <c r="V384" s="28">
        <f>X384</f>
        <v>75</v>
      </c>
      <c r="W384" s="27">
        <v>37.5</v>
      </c>
      <c r="X384" s="27">
        <v>75</v>
      </c>
      <c r="Y384" s="8">
        <f t="shared" si="242"/>
        <v>0</v>
      </c>
      <c r="Z384" s="8">
        <f t="shared" si="243"/>
        <v>0</v>
      </c>
      <c r="AA384" s="8">
        <f>O384+U384-X384+W384</f>
        <v>0</v>
      </c>
      <c r="AB384" s="3"/>
      <c r="AC384" s="3"/>
      <c r="AD384" s="19"/>
    </row>
    <row r="385" spans="1:30" ht="15.75" x14ac:dyDescent="0.2">
      <c r="A385" s="127"/>
      <c r="B385" s="130"/>
      <c r="C385" s="132"/>
      <c r="D385" s="101"/>
      <c r="E385" s="101"/>
      <c r="F385" s="101"/>
      <c r="G385" s="101"/>
      <c r="H385" s="101"/>
      <c r="I385" s="121"/>
      <c r="J385" s="101"/>
      <c r="K385" s="146"/>
      <c r="L385" s="146"/>
      <c r="M385" s="8">
        <f>N385+O385</f>
        <v>0</v>
      </c>
      <c r="N385" s="8">
        <f t="shared" si="244"/>
        <v>0</v>
      </c>
      <c r="O385" s="8">
        <f t="shared" si="245"/>
        <v>0</v>
      </c>
      <c r="P385" s="149"/>
      <c r="Q385" s="77" t="s">
        <v>7</v>
      </c>
      <c r="R385" s="53"/>
      <c r="S385" s="27">
        <f>T385+U385</f>
        <v>0</v>
      </c>
      <c r="T385" s="27">
        <v>0</v>
      </c>
      <c r="U385" s="27">
        <v>0</v>
      </c>
      <c r="V385" s="28">
        <f>X385</f>
        <v>0</v>
      </c>
      <c r="W385" s="27">
        <v>0</v>
      </c>
      <c r="X385" s="27">
        <v>0</v>
      </c>
      <c r="Y385" s="7">
        <f t="shared" si="242"/>
        <v>0</v>
      </c>
      <c r="Z385" s="7">
        <f t="shared" si="243"/>
        <v>0</v>
      </c>
      <c r="AA385" s="7">
        <f>O385+U385-X385+W385</f>
        <v>0</v>
      </c>
      <c r="AB385" s="3"/>
      <c r="AC385" s="3"/>
      <c r="AD385" s="19"/>
    </row>
    <row r="386" spans="1:30" ht="15.75" x14ac:dyDescent="0.2">
      <c r="A386" s="127"/>
      <c r="B386" s="131"/>
      <c r="C386" s="133"/>
      <c r="D386" s="102"/>
      <c r="E386" s="102"/>
      <c r="F386" s="102"/>
      <c r="G386" s="102"/>
      <c r="H386" s="102"/>
      <c r="I386" s="122"/>
      <c r="J386" s="102"/>
      <c r="K386" s="147"/>
      <c r="L386" s="147"/>
      <c r="M386" s="96"/>
      <c r="N386" s="97"/>
      <c r="O386" s="98"/>
      <c r="P386" s="150"/>
      <c r="Q386" s="32" t="s">
        <v>3</v>
      </c>
      <c r="R386" s="55">
        <f>R385</f>
        <v>0</v>
      </c>
      <c r="S386" s="29">
        <f t="shared" ref="S386:X386" si="246">SUM(S382:S385)</f>
        <v>75</v>
      </c>
      <c r="T386" s="29">
        <f t="shared" si="246"/>
        <v>37.5</v>
      </c>
      <c r="U386" s="29">
        <f t="shared" si="246"/>
        <v>37.5</v>
      </c>
      <c r="V386" s="29">
        <f t="shared" si="246"/>
        <v>75</v>
      </c>
      <c r="W386" s="29">
        <f t="shared" si="246"/>
        <v>37.5</v>
      </c>
      <c r="X386" s="29">
        <f t="shared" si="246"/>
        <v>75</v>
      </c>
      <c r="Y386" s="151"/>
      <c r="Z386" s="152"/>
      <c r="AA386" s="153"/>
      <c r="AB386" s="50"/>
      <c r="AC386" s="50"/>
      <c r="AD386" s="51"/>
    </row>
    <row r="387" spans="1:30" ht="15.75" x14ac:dyDescent="0.2">
      <c r="A387" s="126">
        <v>27</v>
      </c>
      <c r="B387" s="129" t="s">
        <v>76</v>
      </c>
      <c r="C387" s="100" t="s">
        <v>495</v>
      </c>
      <c r="D387" s="100" t="s">
        <v>496</v>
      </c>
      <c r="E387" s="100" t="s">
        <v>59</v>
      </c>
      <c r="F387" s="100"/>
      <c r="G387" s="100" t="s">
        <v>170</v>
      </c>
      <c r="H387" s="100" t="s">
        <v>79</v>
      </c>
      <c r="I387" s="120"/>
      <c r="J387" s="100"/>
      <c r="K387" s="145">
        <v>45877</v>
      </c>
      <c r="L387" s="145">
        <v>46022</v>
      </c>
      <c r="M387" s="9">
        <f>N387+O387</f>
        <v>0</v>
      </c>
      <c r="N387" s="9">
        <v>0</v>
      </c>
      <c r="O387" s="9">
        <v>0</v>
      </c>
      <c r="P387" s="148" t="s">
        <v>63</v>
      </c>
      <c r="Q387" s="77" t="s">
        <v>4</v>
      </c>
      <c r="R387" s="54"/>
      <c r="S387" s="27">
        <f>T387+U387</f>
        <v>0</v>
      </c>
      <c r="T387" s="27">
        <v>0</v>
      </c>
      <c r="U387" s="27">
        <v>0</v>
      </c>
      <c r="V387" s="28">
        <f>X387</f>
        <v>0</v>
      </c>
      <c r="W387" s="27">
        <v>0</v>
      </c>
      <c r="X387" s="27">
        <v>0</v>
      </c>
      <c r="Y387" s="8">
        <f t="shared" ref="Y387:Y390" si="247">M387+S387-V387</f>
        <v>0</v>
      </c>
      <c r="Z387" s="8">
        <f t="shared" ref="Z387:Z390" si="248">N387+T387-W387</f>
        <v>0</v>
      </c>
      <c r="AA387" s="8">
        <f>O387+U387-X387+W387</f>
        <v>0</v>
      </c>
      <c r="AB387" s="3" t="s">
        <v>110</v>
      </c>
      <c r="AC387" s="3"/>
      <c r="AD387" s="19"/>
    </row>
    <row r="388" spans="1:30" ht="15.75" x14ac:dyDescent="0.2">
      <c r="A388" s="127"/>
      <c r="B388" s="130"/>
      <c r="C388" s="132"/>
      <c r="D388" s="101"/>
      <c r="E388" s="101"/>
      <c r="F388" s="101"/>
      <c r="G388" s="101"/>
      <c r="H388" s="101"/>
      <c r="I388" s="121"/>
      <c r="J388" s="101"/>
      <c r="K388" s="146"/>
      <c r="L388" s="146"/>
      <c r="M388" s="8">
        <f>N388+O388</f>
        <v>0</v>
      </c>
      <c r="N388" s="8">
        <f t="shared" ref="N388:N390" si="249">Z387</f>
        <v>0</v>
      </c>
      <c r="O388" s="8">
        <f t="shared" ref="O388:O390" si="250">AA387</f>
        <v>0</v>
      </c>
      <c r="P388" s="149"/>
      <c r="Q388" s="77" t="s">
        <v>5</v>
      </c>
      <c r="R388" s="53"/>
      <c r="S388" s="27">
        <f>T388+U388</f>
        <v>0</v>
      </c>
      <c r="T388" s="27">
        <v>0</v>
      </c>
      <c r="U388" s="27">
        <v>0</v>
      </c>
      <c r="V388" s="28">
        <f>X388</f>
        <v>0</v>
      </c>
      <c r="W388" s="27">
        <v>0</v>
      </c>
      <c r="X388" s="27">
        <v>0</v>
      </c>
      <c r="Y388" s="8">
        <f t="shared" si="247"/>
        <v>0</v>
      </c>
      <c r="Z388" s="8">
        <f t="shared" si="248"/>
        <v>0</v>
      </c>
      <c r="AA388" s="8">
        <f>O388+U388-X388+W388</f>
        <v>0</v>
      </c>
      <c r="AB388" s="3"/>
      <c r="AC388" s="3"/>
      <c r="AD388" s="19"/>
    </row>
    <row r="389" spans="1:30" ht="15.75" x14ac:dyDescent="0.2">
      <c r="A389" s="127"/>
      <c r="B389" s="130"/>
      <c r="C389" s="132"/>
      <c r="D389" s="101"/>
      <c r="E389" s="101"/>
      <c r="F389" s="101"/>
      <c r="G389" s="101"/>
      <c r="H389" s="101"/>
      <c r="I389" s="121"/>
      <c r="J389" s="101"/>
      <c r="K389" s="146"/>
      <c r="L389" s="146"/>
      <c r="M389" s="8">
        <f>N389+O389</f>
        <v>0</v>
      </c>
      <c r="N389" s="8">
        <f t="shared" si="249"/>
        <v>0</v>
      </c>
      <c r="O389" s="8">
        <f t="shared" si="250"/>
        <v>0</v>
      </c>
      <c r="P389" s="149"/>
      <c r="Q389" s="77" t="s">
        <v>6</v>
      </c>
      <c r="R389" s="53"/>
      <c r="S389" s="27">
        <f>T389+U389</f>
        <v>75</v>
      </c>
      <c r="T389" s="27">
        <v>37.5</v>
      </c>
      <c r="U389" s="27">
        <v>37.5</v>
      </c>
      <c r="V389" s="28">
        <f>X389</f>
        <v>75</v>
      </c>
      <c r="W389" s="27">
        <v>37.5</v>
      </c>
      <c r="X389" s="27">
        <v>75</v>
      </c>
      <c r="Y389" s="8">
        <f t="shared" si="247"/>
        <v>0</v>
      </c>
      <c r="Z389" s="8">
        <f t="shared" si="248"/>
        <v>0</v>
      </c>
      <c r="AA389" s="8">
        <f>O389+U389-X389+W389</f>
        <v>0</v>
      </c>
      <c r="AB389" s="3"/>
      <c r="AC389" s="3"/>
      <c r="AD389" s="19"/>
    </row>
    <row r="390" spans="1:30" ht="15.75" x14ac:dyDescent="0.2">
      <c r="A390" s="127"/>
      <c r="B390" s="130"/>
      <c r="C390" s="132"/>
      <c r="D390" s="101"/>
      <c r="E390" s="101"/>
      <c r="F390" s="101"/>
      <c r="G390" s="101"/>
      <c r="H390" s="101"/>
      <c r="I390" s="121"/>
      <c r="J390" s="101"/>
      <c r="K390" s="146"/>
      <c r="L390" s="146"/>
      <c r="M390" s="8">
        <f>N390+O390</f>
        <v>0</v>
      </c>
      <c r="N390" s="8">
        <f t="shared" si="249"/>
        <v>0</v>
      </c>
      <c r="O390" s="8">
        <f t="shared" si="250"/>
        <v>0</v>
      </c>
      <c r="P390" s="149"/>
      <c r="Q390" s="77" t="s">
        <v>7</v>
      </c>
      <c r="R390" s="53"/>
      <c r="S390" s="27">
        <f>T390+U390</f>
        <v>0</v>
      </c>
      <c r="T390" s="27">
        <v>0</v>
      </c>
      <c r="U390" s="27">
        <v>0</v>
      </c>
      <c r="V390" s="28">
        <f>X390</f>
        <v>0</v>
      </c>
      <c r="W390" s="27">
        <v>0</v>
      </c>
      <c r="X390" s="27">
        <v>0</v>
      </c>
      <c r="Y390" s="7">
        <f t="shared" si="247"/>
        <v>0</v>
      </c>
      <c r="Z390" s="7">
        <f t="shared" si="248"/>
        <v>0</v>
      </c>
      <c r="AA390" s="7">
        <f>O390+U390-X390+W390</f>
        <v>0</v>
      </c>
      <c r="AB390" s="3"/>
      <c r="AC390" s="3"/>
      <c r="AD390" s="19"/>
    </row>
    <row r="391" spans="1:30" ht="15.75" x14ac:dyDescent="0.2">
      <c r="A391" s="127"/>
      <c r="B391" s="131"/>
      <c r="C391" s="133"/>
      <c r="D391" s="102"/>
      <c r="E391" s="102"/>
      <c r="F391" s="102"/>
      <c r="G391" s="102"/>
      <c r="H391" s="102"/>
      <c r="I391" s="122"/>
      <c r="J391" s="102"/>
      <c r="K391" s="147"/>
      <c r="L391" s="147"/>
      <c r="M391" s="96"/>
      <c r="N391" s="97"/>
      <c r="O391" s="98"/>
      <c r="P391" s="150"/>
      <c r="Q391" s="32" t="s">
        <v>3</v>
      </c>
      <c r="R391" s="55">
        <f>R390</f>
        <v>0</v>
      </c>
      <c r="S391" s="29">
        <f t="shared" ref="S391:X391" si="251">SUM(S387:S390)</f>
        <v>75</v>
      </c>
      <c r="T391" s="29">
        <f t="shared" si="251"/>
        <v>37.5</v>
      </c>
      <c r="U391" s="29">
        <f t="shared" si="251"/>
        <v>37.5</v>
      </c>
      <c r="V391" s="29">
        <f t="shared" si="251"/>
        <v>75</v>
      </c>
      <c r="W391" s="29">
        <f t="shared" si="251"/>
        <v>37.5</v>
      </c>
      <c r="X391" s="29">
        <f t="shared" si="251"/>
        <v>75</v>
      </c>
      <c r="Y391" s="151"/>
      <c r="Z391" s="152"/>
      <c r="AA391" s="153"/>
      <c r="AB391" s="50"/>
      <c r="AC391" s="50"/>
      <c r="AD391" s="51"/>
    </row>
    <row r="392" spans="1:30" ht="15.75" x14ac:dyDescent="0.2">
      <c r="A392" s="142" t="s">
        <v>161</v>
      </c>
      <c r="B392" s="185" t="s">
        <v>116</v>
      </c>
      <c r="C392" s="186"/>
      <c r="D392" s="186"/>
      <c r="E392" s="186"/>
      <c r="F392" s="186"/>
      <c r="G392" s="186"/>
      <c r="H392" s="186"/>
      <c r="I392" s="186"/>
      <c r="J392" s="186"/>
      <c r="K392" s="186"/>
      <c r="L392" s="187"/>
      <c r="M392" s="7">
        <f>N392+O392</f>
        <v>65729.86</v>
      </c>
      <c r="N392" s="29">
        <f>N397+N402+N407+N412+N417+N422+N427+N432+N437+N442+N447+N452+N457+N462+N467</f>
        <v>15687.949999999999</v>
      </c>
      <c r="O392" s="29">
        <f>O397+O402+O407+O412+O417+O422+O427+O432+O437+O442+O447+O452+O457+O462+O467</f>
        <v>50041.91</v>
      </c>
      <c r="P392" s="179"/>
      <c r="Q392" s="46" t="s">
        <v>4</v>
      </c>
      <c r="R392" s="11"/>
      <c r="S392" s="29">
        <f t="shared" ref="S392:S400" si="252">T392+U392</f>
        <v>25615.8</v>
      </c>
      <c r="T392" s="29">
        <f>T397+T402+T407+T412+T417+T422+T427+T432+T437+T442+T447+T452+T457+T462+T467+T472</f>
        <v>12807.9</v>
      </c>
      <c r="U392" s="29">
        <f>U397+U402+U407+U412+U417+U422+U427+U432+U437+U442+U447+U452+U457+U462+U467+U472</f>
        <v>12807.9</v>
      </c>
      <c r="V392" s="48">
        <f>X392</f>
        <v>74267.91</v>
      </c>
      <c r="W392" s="29">
        <f>W397+W402+W407+W412+W417+W422+W427+W432+W437+W442+W452+W447+W457+W462+W467+W472</f>
        <v>15687.949999999999</v>
      </c>
      <c r="X392" s="29">
        <f>X397+X402+X407+X412+X417+X422+X427+X432+X437+X442+X452+X447+X457+X462+X467+X472</f>
        <v>74267.91</v>
      </c>
      <c r="Y392" s="7">
        <f t="shared" ref="Y392:Z395" si="253">M392+S392-V392</f>
        <v>17077.75</v>
      </c>
      <c r="Z392" s="7">
        <f t="shared" si="253"/>
        <v>12807.9</v>
      </c>
      <c r="AA392" s="7">
        <f>O392+U392-X392+W392</f>
        <v>4269.8500000000004</v>
      </c>
      <c r="AB392" s="43"/>
      <c r="AC392" s="43"/>
      <c r="AD392" s="18"/>
    </row>
    <row r="393" spans="1:30" ht="15.75" x14ac:dyDescent="0.2">
      <c r="A393" s="143"/>
      <c r="B393" s="188"/>
      <c r="C393" s="189"/>
      <c r="D393" s="189"/>
      <c r="E393" s="189"/>
      <c r="F393" s="189"/>
      <c r="G393" s="189"/>
      <c r="H393" s="189"/>
      <c r="I393" s="189"/>
      <c r="J393" s="189"/>
      <c r="K393" s="189"/>
      <c r="L393" s="190"/>
      <c r="M393" s="7">
        <f>N393+O393</f>
        <v>17077.2</v>
      </c>
      <c r="N393" s="29">
        <f t="shared" ref="N393:O393" si="254">N398+N403+N408+N413+N418+N423+N428+N433+N438+N443+N448+N453+N458+N463+N468</f>
        <v>1219.8</v>
      </c>
      <c r="O393" s="29">
        <f t="shared" si="254"/>
        <v>15857.4</v>
      </c>
      <c r="P393" s="180"/>
      <c r="Q393" s="46" t="s">
        <v>5</v>
      </c>
      <c r="R393" s="11"/>
      <c r="S393" s="29">
        <f t="shared" si="252"/>
        <v>83625.820000000007</v>
      </c>
      <c r="T393" s="29">
        <f t="shared" ref="T393:U395" si="255">T398+T403+T408+T413+T418+T423+T428+T433+T438+T443+T448+T453+T458+T463+T468+T473</f>
        <v>41812.910000000003</v>
      </c>
      <c r="U393" s="29">
        <f t="shared" si="255"/>
        <v>41812.910000000003</v>
      </c>
      <c r="V393" s="48">
        <f>X393</f>
        <v>78746.64</v>
      </c>
      <c r="W393" s="29">
        <f t="shared" ref="W393:X395" si="256">W398+W403+W408+W413+W418+W423+W428+W433+W438+W443+W453+W448+W458+W463+W468+W473</f>
        <v>26225.7</v>
      </c>
      <c r="X393" s="29">
        <f t="shared" si="256"/>
        <v>78746.64</v>
      </c>
      <c r="Y393" s="7">
        <f t="shared" si="253"/>
        <v>21956.380000000005</v>
      </c>
      <c r="Z393" s="7">
        <f t="shared" si="253"/>
        <v>16807.010000000006</v>
      </c>
      <c r="AA393" s="7">
        <f>O393+U393-X393+W393</f>
        <v>5149.3700000000063</v>
      </c>
      <c r="AB393" s="43"/>
      <c r="AC393" s="43"/>
      <c r="AD393" s="18"/>
    </row>
    <row r="394" spans="1:30" ht="15.75" x14ac:dyDescent="0.2">
      <c r="A394" s="143"/>
      <c r="B394" s="188"/>
      <c r="C394" s="189"/>
      <c r="D394" s="189"/>
      <c r="E394" s="189"/>
      <c r="F394" s="189"/>
      <c r="G394" s="189"/>
      <c r="H394" s="189"/>
      <c r="I394" s="189"/>
      <c r="J394" s="189"/>
      <c r="K394" s="189"/>
      <c r="L394" s="190"/>
      <c r="M394" s="7">
        <f>N394+O394</f>
        <v>17077.199999999997</v>
      </c>
      <c r="N394" s="29">
        <f t="shared" ref="N394:O394" si="257">N399+N404+N409+N414+N419+N424+N429+N434+N439+N444+N449+N454+N459+N464+N469</f>
        <v>3049.5</v>
      </c>
      <c r="O394" s="29">
        <f t="shared" si="257"/>
        <v>14027.699999999999</v>
      </c>
      <c r="P394" s="180"/>
      <c r="Q394" s="46" t="s">
        <v>6</v>
      </c>
      <c r="R394" s="11"/>
      <c r="S394" s="29">
        <f t="shared" si="252"/>
        <v>79652.940000000017</v>
      </c>
      <c r="T394" s="29">
        <f t="shared" si="255"/>
        <v>39826.470000000008</v>
      </c>
      <c r="U394" s="29">
        <f t="shared" si="255"/>
        <v>39826.470000000008</v>
      </c>
      <c r="V394" s="48">
        <f>X394</f>
        <v>77214.290000000008</v>
      </c>
      <c r="W394" s="29">
        <f t="shared" si="256"/>
        <v>55230.71</v>
      </c>
      <c r="X394" s="29">
        <f t="shared" si="256"/>
        <v>77214.290000000008</v>
      </c>
      <c r="Y394" s="7">
        <f t="shared" si="253"/>
        <v>19515.850000000006</v>
      </c>
      <c r="Z394" s="7">
        <f t="shared" si="253"/>
        <v>-12354.739999999991</v>
      </c>
      <c r="AA394" s="7">
        <f>O394+U394-X394+W394</f>
        <v>31870.589999999997</v>
      </c>
      <c r="AB394" s="43"/>
      <c r="AC394" s="43"/>
      <c r="AD394" s="18"/>
    </row>
    <row r="395" spans="1:30" ht="15.75" x14ac:dyDescent="0.2">
      <c r="A395" s="143"/>
      <c r="B395" s="188"/>
      <c r="C395" s="189"/>
      <c r="D395" s="189"/>
      <c r="E395" s="189"/>
      <c r="F395" s="189"/>
      <c r="G395" s="189"/>
      <c r="H395" s="189"/>
      <c r="I395" s="189"/>
      <c r="J395" s="189"/>
      <c r="K395" s="189"/>
      <c r="L395" s="190"/>
      <c r="M395" s="7">
        <f>N395+O395</f>
        <v>17077.2</v>
      </c>
      <c r="N395" s="29">
        <f t="shared" ref="N395:O395" si="258">N400+N405+N410+N415+N420+N425+N430+N435+N440+N445+N450+N455+N460+N465+N470</f>
        <v>1219.8</v>
      </c>
      <c r="O395" s="29">
        <f t="shared" si="258"/>
        <v>15857.4</v>
      </c>
      <c r="P395" s="180"/>
      <c r="Q395" s="46" t="s">
        <v>7</v>
      </c>
      <c r="R395" s="11"/>
      <c r="S395" s="29">
        <f t="shared" si="252"/>
        <v>76847.400000000009</v>
      </c>
      <c r="T395" s="29">
        <f t="shared" si="255"/>
        <v>38423.700000000004</v>
      </c>
      <c r="U395" s="29">
        <f t="shared" si="255"/>
        <v>38423.700000000004</v>
      </c>
      <c r="V395" s="48">
        <f>X395</f>
        <v>69528.600000000006</v>
      </c>
      <c r="W395" s="29">
        <f t="shared" si="256"/>
        <v>38606.67</v>
      </c>
      <c r="X395" s="29">
        <f t="shared" si="256"/>
        <v>69528.600000000006</v>
      </c>
      <c r="Y395" s="7">
        <f t="shared" si="253"/>
        <v>24396</v>
      </c>
      <c r="Z395" s="7">
        <f t="shared" si="253"/>
        <v>1036.830000000009</v>
      </c>
      <c r="AA395" s="7">
        <f>O395+U395-X395+W395</f>
        <v>23359.17</v>
      </c>
      <c r="AB395" s="43"/>
      <c r="AC395" s="43"/>
      <c r="AD395" s="18"/>
    </row>
    <row r="396" spans="1:30" ht="15.75" x14ac:dyDescent="0.2">
      <c r="A396" s="144"/>
      <c r="B396" s="191"/>
      <c r="C396" s="192"/>
      <c r="D396" s="192"/>
      <c r="E396" s="192"/>
      <c r="F396" s="192"/>
      <c r="G396" s="192"/>
      <c r="H396" s="192"/>
      <c r="I396" s="192"/>
      <c r="J396" s="192"/>
      <c r="K396" s="192"/>
      <c r="L396" s="193"/>
      <c r="M396" s="196"/>
      <c r="N396" s="197"/>
      <c r="O396" s="198"/>
      <c r="P396" s="181"/>
      <c r="Q396" s="46" t="s">
        <v>144</v>
      </c>
      <c r="R396" s="11"/>
      <c r="S396" s="29">
        <f>T396+U396</f>
        <v>265741.96000000002</v>
      </c>
      <c r="T396" s="29">
        <f>SUM(T392:T395)</f>
        <v>132870.98000000001</v>
      </c>
      <c r="U396" s="29">
        <f>SUM(U392:U395)</f>
        <v>132870.98000000001</v>
      </c>
      <c r="V396" s="29">
        <f>SUM(V392:V395)</f>
        <v>299757.44</v>
      </c>
      <c r="W396" s="29">
        <f>SUM(W392:W395)</f>
        <v>135751.03</v>
      </c>
      <c r="X396" s="29">
        <f>SUM(X392:X395)</f>
        <v>299757.44</v>
      </c>
      <c r="Y396" s="247"/>
      <c r="Z396" s="248"/>
      <c r="AA396" s="249"/>
      <c r="AB396" s="43"/>
      <c r="AC396" s="43"/>
      <c r="AD396" s="18"/>
    </row>
    <row r="397" spans="1:30" ht="15.75" x14ac:dyDescent="0.2">
      <c r="A397" s="99">
        <v>1</v>
      </c>
      <c r="B397" s="128" t="s">
        <v>165</v>
      </c>
      <c r="C397" s="99" t="s">
        <v>94</v>
      </c>
      <c r="D397" s="99"/>
      <c r="E397" s="126" t="s">
        <v>59</v>
      </c>
      <c r="F397" s="221"/>
      <c r="G397" s="140" t="s">
        <v>218</v>
      </c>
      <c r="H397" s="126" t="s">
        <v>84</v>
      </c>
      <c r="I397" s="99"/>
      <c r="J397" s="246"/>
      <c r="K397" s="166" t="s">
        <v>499</v>
      </c>
      <c r="L397" s="166" t="s">
        <v>498</v>
      </c>
      <c r="M397" s="9">
        <f>N397+O397</f>
        <v>14637.6</v>
      </c>
      <c r="N397" s="8">
        <v>1829.7</v>
      </c>
      <c r="O397" s="8">
        <v>12807.9</v>
      </c>
      <c r="P397" s="123" t="s">
        <v>95</v>
      </c>
      <c r="Q397" s="40" t="s">
        <v>4</v>
      </c>
      <c r="R397" s="30"/>
      <c r="S397" s="27">
        <f t="shared" si="252"/>
        <v>3659.4</v>
      </c>
      <c r="T397" s="27">
        <v>1829.7</v>
      </c>
      <c r="U397" s="27">
        <v>1829.7</v>
      </c>
      <c r="V397" s="28">
        <f>X397</f>
        <v>18297</v>
      </c>
      <c r="W397" s="8">
        <v>1829.7</v>
      </c>
      <c r="X397" s="27">
        <v>18297</v>
      </c>
      <c r="Y397" s="8">
        <f t="shared" ref="Y397:Z400" si="259">M397+S397-V397</f>
        <v>0</v>
      </c>
      <c r="Z397" s="8">
        <f t="shared" si="259"/>
        <v>1829.7</v>
      </c>
      <c r="AA397" s="8">
        <f>O397+U397-X397+W397</f>
        <v>-1829.6999999999996</v>
      </c>
      <c r="AB397" s="66"/>
      <c r="AC397" s="66"/>
      <c r="AD397" s="67"/>
    </row>
    <row r="398" spans="1:30" ht="15.75" x14ac:dyDescent="0.2">
      <c r="A398" s="99"/>
      <c r="B398" s="128"/>
      <c r="C398" s="99"/>
      <c r="D398" s="99"/>
      <c r="E398" s="126"/>
      <c r="F398" s="221"/>
      <c r="G398" s="140"/>
      <c r="H398" s="126"/>
      <c r="I398" s="99"/>
      <c r="J398" s="246"/>
      <c r="K398" s="166"/>
      <c r="L398" s="166"/>
      <c r="M398" s="8">
        <f>N398+O398</f>
        <v>0</v>
      </c>
      <c r="N398" s="8">
        <v>0</v>
      </c>
      <c r="O398" s="8">
        <v>0</v>
      </c>
      <c r="P398" s="124"/>
      <c r="Q398" s="40" t="s">
        <v>5</v>
      </c>
      <c r="R398" s="31"/>
      <c r="S398" s="27">
        <f t="shared" si="252"/>
        <v>10978.2</v>
      </c>
      <c r="T398" s="27">
        <v>5489.1</v>
      </c>
      <c r="U398" s="27">
        <v>5489.1</v>
      </c>
      <c r="V398" s="28">
        <f>X398</f>
        <v>7318.8</v>
      </c>
      <c r="W398" s="27">
        <v>3659.4</v>
      </c>
      <c r="X398" s="27">
        <v>7318.8</v>
      </c>
      <c r="Y398" s="8">
        <f t="shared" si="259"/>
        <v>3659.4000000000005</v>
      </c>
      <c r="Z398" s="8">
        <f t="shared" si="259"/>
        <v>1829.7000000000003</v>
      </c>
      <c r="AA398" s="8">
        <f t="shared" ref="AA398:AA399" si="260">O398+U398-X398+W398</f>
        <v>1829.7000000000003</v>
      </c>
      <c r="AB398" s="66"/>
      <c r="AC398" s="66"/>
      <c r="AD398" s="20"/>
    </row>
    <row r="399" spans="1:30" ht="15.75" x14ac:dyDescent="0.2">
      <c r="A399" s="99"/>
      <c r="B399" s="128"/>
      <c r="C399" s="99"/>
      <c r="D399" s="99"/>
      <c r="E399" s="126"/>
      <c r="F399" s="221"/>
      <c r="G399" s="140"/>
      <c r="H399" s="126"/>
      <c r="I399" s="99"/>
      <c r="J399" s="246"/>
      <c r="K399" s="166"/>
      <c r="L399" s="166"/>
      <c r="M399" s="8">
        <f>N399+O399</f>
        <v>0</v>
      </c>
      <c r="N399" s="8">
        <v>0</v>
      </c>
      <c r="O399" s="8">
        <v>0</v>
      </c>
      <c r="P399" s="124"/>
      <c r="Q399" s="40" t="s">
        <v>6</v>
      </c>
      <c r="R399" s="31"/>
      <c r="S399" s="27">
        <f t="shared" si="252"/>
        <v>10978.2</v>
      </c>
      <c r="T399" s="27">
        <v>5489.1</v>
      </c>
      <c r="U399" s="27">
        <v>5489.1</v>
      </c>
      <c r="V399" s="28">
        <f>X399</f>
        <v>10978.2</v>
      </c>
      <c r="W399" s="27">
        <v>7318.8</v>
      </c>
      <c r="X399" s="27">
        <v>10978.2</v>
      </c>
      <c r="Y399" s="8">
        <f t="shared" si="259"/>
        <v>0</v>
      </c>
      <c r="Z399" s="8">
        <f t="shared" si="259"/>
        <v>-1829.6999999999998</v>
      </c>
      <c r="AA399" s="8">
        <f t="shared" si="260"/>
        <v>1829.6999999999998</v>
      </c>
      <c r="AB399" s="66"/>
      <c r="AC399" s="66"/>
      <c r="AD399" s="20"/>
    </row>
    <row r="400" spans="1:30" ht="15.75" x14ac:dyDescent="0.2">
      <c r="A400" s="99"/>
      <c r="B400" s="128"/>
      <c r="C400" s="99"/>
      <c r="D400" s="99"/>
      <c r="E400" s="126"/>
      <c r="F400" s="221"/>
      <c r="G400" s="140"/>
      <c r="H400" s="126"/>
      <c r="I400" s="99"/>
      <c r="J400" s="246"/>
      <c r="K400" s="166"/>
      <c r="L400" s="166"/>
      <c r="M400" s="8">
        <f>N400+O400</f>
        <v>0</v>
      </c>
      <c r="N400" s="8">
        <v>0</v>
      </c>
      <c r="O400" s="8">
        <v>0</v>
      </c>
      <c r="P400" s="124"/>
      <c r="Q400" s="40" t="s">
        <v>7</v>
      </c>
      <c r="R400" s="31"/>
      <c r="S400" s="27">
        <f t="shared" si="252"/>
        <v>10978.2</v>
      </c>
      <c r="T400" s="27">
        <v>5489.1</v>
      </c>
      <c r="U400" s="27">
        <v>5489.1</v>
      </c>
      <c r="V400" s="28">
        <f>X400</f>
        <v>7318.8</v>
      </c>
      <c r="W400" s="27">
        <v>5489.1</v>
      </c>
      <c r="X400" s="27">
        <v>7318.8</v>
      </c>
      <c r="Y400" s="7">
        <f t="shared" si="259"/>
        <v>3659.4000000000005</v>
      </c>
      <c r="Z400" s="7">
        <f t="shared" si="259"/>
        <v>0</v>
      </c>
      <c r="AA400" s="7">
        <f>O400+U400-X400+W400</f>
        <v>3659.4000000000005</v>
      </c>
      <c r="AB400" s="66"/>
      <c r="AC400" s="66"/>
      <c r="AD400" s="20"/>
    </row>
    <row r="401" spans="1:30" ht="15.75" x14ac:dyDescent="0.2">
      <c r="A401" s="99"/>
      <c r="B401" s="128"/>
      <c r="C401" s="99"/>
      <c r="D401" s="99"/>
      <c r="E401" s="126"/>
      <c r="F401" s="221"/>
      <c r="G401" s="140"/>
      <c r="H401" s="126"/>
      <c r="I401" s="99"/>
      <c r="J401" s="246"/>
      <c r="K401" s="166"/>
      <c r="L401" s="166"/>
      <c r="M401" s="125"/>
      <c r="N401" s="125"/>
      <c r="O401" s="125"/>
      <c r="P401" s="124"/>
      <c r="Q401" s="32" t="s">
        <v>3</v>
      </c>
      <c r="R401" s="45">
        <f>R400</f>
        <v>0</v>
      </c>
      <c r="S401" s="29">
        <f t="shared" ref="S401:X401" si="261">SUM(S397:S400)</f>
        <v>36594</v>
      </c>
      <c r="T401" s="29">
        <f t="shared" si="261"/>
        <v>18297</v>
      </c>
      <c r="U401" s="29">
        <f t="shared" si="261"/>
        <v>18297</v>
      </c>
      <c r="V401" s="29">
        <f t="shared" si="261"/>
        <v>43912.800000000003</v>
      </c>
      <c r="W401" s="29">
        <f t="shared" si="261"/>
        <v>18297</v>
      </c>
      <c r="X401" s="29">
        <f t="shared" si="261"/>
        <v>43912.800000000003</v>
      </c>
      <c r="Y401" s="151"/>
      <c r="Z401" s="152"/>
      <c r="AA401" s="153"/>
      <c r="AB401" s="66"/>
      <c r="AC401" s="66"/>
      <c r="AD401" s="20"/>
    </row>
    <row r="402" spans="1:30" ht="15.75" x14ac:dyDescent="0.2">
      <c r="A402" s="99">
        <v>2</v>
      </c>
      <c r="B402" s="128" t="s">
        <v>166</v>
      </c>
      <c r="C402" s="99" t="s">
        <v>85</v>
      </c>
      <c r="D402" s="99"/>
      <c r="E402" s="126" t="s">
        <v>59</v>
      </c>
      <c r="F402" s="221"/>
      <c r="G402" s="140" t="s">
        <v>219</v>
      </c>
      <c r="H402" s="126" t="s">
        <v>84</v>
      </c>
      <c r="I402" s="99"/>
      <c r="J402" s="246"/>
      <c r="K402" s="34"/>
      <c r="L402" s="34"/>
      <c r="M402" s="9">
        <f>N402+O402</f>
        <v>4879.18</v>
      </c>
      <c r="N402" s="8">
        <v>1219.8</v>
      </c>
      <c r="O402" s="8">
        <v>3659.38</v>
      </c>
      <c r="P402" s="123" t="s">
        <v>95</v>
      </c>
      <c r="Q402" s="40" t="s">
        <v>4</v>
      </c>
      <c r="R402" s="30"/>
      <c r="S402" s="27">
        <f>T402+U402</f>
        <v>2439.6</v>
      </c>
      <c r="T402" s="27">
        <v>1219.8</v>
      </c>
      <c r="U402" s="27">
        <v>1219.8</v>
      </c>
      <c r="V402" s="28">
        <f>X402</f>
        <v>7318.78</v>
      </c>
      <c r="W402" s="27">
        <v>1219.8</v>
      </c>
      <c r="X402" s="27">
        <v>7318.78</v>
      </c>
      <c r="Y402" s="8">
        <f t="shared" ref="Y402:Z405" si="262">M402+S402-V402</f>
        <v>0</v>
      </c>
      <c r="Z402" s="8">
        <f t="shared" si="262"/>
        <v>1219.8</v>
      </c>
      <c r="AA402" s="8">
        <f>O402+U402-X402+W402</f>
        <v>-1219.7999999999995</v>
      </c>
      <c r="AB402" s="66"/>
      <c r="AC402" s="66"/>
      <c r="AD402" s="68"/>
    </row>
    <row r="403" spans="1:30" ht="15.75" x14ac:dyDescent="0.2">
      <c r="A403" s="99"/>
      <c r="B403" s="128"/>
      <c r="C403" s="99"/>
      <c r="D403" s="99"/>
      <c r="E403" s="126"/>
      <c r="F403" s="221"/>
      <c r="G403" s="140"/>
      <c r="H403" s="126"/>
      <c r="I403" s="99"/>
      <c r="J403" s="246"/>
      <c r="K403" s="33"/>
      <c r="L403" s="33"/>
      <c r="M403" s="8">
        <f>N403+O403</f>
        <v>0</v>
      </c>
      <c r="N403" s="8">
        <v>0</v>
      </c>
      <c r="O403" s="8">
        <v>0</v>
      </c>
      <c r="P403" s="124"/>
      <c r="Q403" s="40" t="s">
        <v>5</v>
      </c>
      <c r="R403" s="31"/>
      <c r="S403" s="27">
        <f>T403+U403</f>
        <v>7318.8</v>
      </c>
      <c r="T403" s="27">
        <v>3659.4</v>
      </c>
      <c r="U403" s="27">
        <v>3659.4</v>
      </c>
      <c r="V403" s="28">
        <f>X403</f>
        <v>4879.22</v>
      </c>
      <c r="W403" s="27">
        <v>2439.6</v>
      </c>
      <c r="X403" s="27">
        <v>4879.22</v>
      </c>
      <c r="Y403" s="8">
        <f t="shared" si="262"/>
        <v>2439.58</v>
      </c>
      <c r="Z403" s="8">
        <f t="shared" si="262"/>
        <v>1219.8000000000002</v>
      </c>
      <c r="AA403" s="8">
        <f>O403+U403-X403+W403</f>
        <v>1219.7799999999997</v>
      </c>
      <c r="AB403" s="66"/>
      <c r="AC403" s="66"/>
      <c r="AD403" s="20"/>
    </row>
    <row r="404" spans="1:30" ht="15.75" x14ac:dyDescent="0.2">
      <c r="A404" s="99"/>
      <c r="B404" s="128"/>
      <c r="C404" s="99"/>
      <c r="D404" s="99"/>
      <c r="E404" s="126"/>
      <c r="F404" s="221"/>
      <c r="G404" s="140"/>
      <c r="H404" s="126"/>
      <c r="I404" s="99"/>
      <c r="J404" s="246"/>
      <c r="K404" s="33">
        <v>45717</v>
      </c>
      <c r="L404" s="33">
        <v>46053</v>
      </c>
      <c r="M404" s="8">
        <f>N404+O404</f>
        <v>0</v>
      </c>
      <c r="N404" s="8">
        <v>0</v>
      </c>
      <c r="O404" s="8">
        <v>0</v>
      </c>
      <c r="P404" s="124"/>
      <c r="Q404" s="40" t="s">
        <v>6</v>
      </c>
      <c r="R404" s="31"/>
      <c r="S404" s="27">
        <f>T404+U404</f>
        <v>7318.8</v>
      </c>
      <c r="T404" s="27">
        <v>3659.4</v>
      </c>
      <c r="U404" s="27">
        <v>3659.4</v>
      </c>
      <c r="V404" s="28">
        <f>X404</f>
        <v>7319.2</v>
      </c>
      <c r="W404" s="27">
        <v>4879.2</v>
      </c>
      <c r="X404" s="27">
        <v>7319.2</v>
      </c>
      <c r="Y404" s="8">
        <f t="shared" si="262"/>
        <v>-0.3999999999996362</v>
      </c>
      <c r="Z404" s="8">
        <f t="shared" si="262"/>
        <v>-1219.7999999999997</v>
      </c>
      <c r="AA404" s="8">
        <f>O404+U404-X404+W404</f>
        <v>1219.4000000000001</v>
      </c>
      <c r="AB404" s="66"/>
      <c r="AC404" s="66"/>
      <c r="AD404" s="20"/>
    </row>
    <row r="405" spans="1:30" ht="15.75" x14ac:dyDescent="0.2">
      <c r="A405" s="99"/>
      <c r="B405" s="128"/>
      <c r="C405" s="99"/>
      <c r="D405" s="99"/>
      <c r="E405" s="126"/>
      <c r="F405" s="221"/>
      <c r="G405" s="140"/>
      <c r="H405" s="126"/>
      <c r="I405" s="99"/>
      <c r="J405" s="246"/>
      <c r="K405" s="34"/>
      <c r="L405" s="34"/>
      <c r="M405" s="8">
        <f>N405+O405</f>
        <v>0</v>
      </c>
      <c r="N405" s="8">
        <v>0</v>
      </c>
      <c r="O405" s="8">
        <v>0</v>
      </c>
      <c r="P405" s="124"/>
      <c r="Q405" s="40" t="s">
        <v>7</v>
      </c>
      <c r="R405" s="31"/>
      <c r="S405" s="27">
        <f>T405+U405</f>
        <v>7318.8</v>
      </c>
      <c r="T405" s="27">
        <v>3659.4</v>
      </c>
      <c r="U405" s="27">
        <v>3659.4</v>
      </c>
      <c r="V405" s="28">
        <f>X405</f>
        <v>7318.8</v>
      </c>
      <c r="W405" s="27">
        <v>3659.4</v>
      </c>
      <c r="X405" s="27">
        <v>7318.8</v>
      </c>
      <c r="Y405" s="7">
        <f t="shared" si="262"/>
        <v>0</v>
      </c>
      <c r="Z405" s="7">
        <f t="shared" si="262"/>
        <v>0</v>
      </c>
      <c r="AA405" s="7">
        <f>O405+U405-X405+W405</f>
        <v>0</v>
      </c>
      <c r="AB405" s="66"/>
      <c r="AC405" s="66"/>
      <c r="AD405" s="20"/>
    </row>
    <row r="406" spans="1:30" ht="15.75" x14ac:dyDescent="0.2">
      <c r="A406" s="99"/>
      <c r="B406" s="128"/>
      <c r="C406" s="99"/>
      <c r="D406" s="99"/>
      <c r="E406" s="126"/>
      <c r="F406" s="221"/>
      <c r="G406" s="140"/>
      <c r="H406" s="126"/>
      <c r="I406" s="99"/>
      <c r="J406" s="246"/>
      <c r="K406" s="35"/>
      <c r="L406" s="35"/>
      <c r="M406" s="125"/>
      <c r="N406" s="125"/>
      <c r="O406" s="125"/>
      <c r="P406" s="124"/>
      <c r="Q406" s="32" t="s">
        <v>3</v>
      </c>
      <c r="R406" s="45">
        <f>R405</f>
        <v>0</v>
      </c>
      <c r="S406" s="29">
        <f t="shared" ref="S406:X406" si="263">SUM(S402:S405)</f>
        <v>24396</v>
      </c>
      <c r="T406" s="29">
        <f t="shared" si="263"/>
        <v>12198</v>
      </c>
      <c r="U406" s="29">
        <f t="shared" si="263"/>
        <v>12198</v>
      </c>
      <c r="V406" s="29">
        <f t="shared" si="263"/>
        <v>26836</v>
      </c>
      <c r="W406" s="29">
        <f t="shared" si="263"/>
        <v>12197.999999999998</v>
      </c>
      <c r="X406" s="29">
        <f t="shared" si="263"/>
        <v>26836</v>
      </c>
      <c r="Y406" s="139"/>
      <c r="Z406" s="139"/>
      <c r="AA406" s="139"/>
      <c r="AB406" s="66"/>
      <c r="AC406" s="66"/>
      <c r="AD406" s="20"/>
    </row>
    <row r="407" spans="1:30" ht="15.75" x14ac:dyDescent="0.2">
      <c r="A407" s="99">
        <v>3</v>
      </c>
      <c r="B407" s="128" t="s">
        <v>166</v>
      </c>
      <c r="C407" s="99" t="s">
        <v>86</v>
      </c>
      <c r="D407" s="99"/>
      <c r="E407" s="126" t="s">
        <v>59</v>
      </c>
      <c r="F407" s="221"/>
      <c r="G407" s="140" t="s">
        <v>101</v>
      </c>
      <c r="H407" s="126" t="s">
        <v>84</v>
      </c>
      <c r="I407" s="99"/>
      <c r="J407" s="246"/>
      <c r="K407" s="34"/>
      <c r="L407" s="34"/>
      <c r="M407" s="9">
        <f>N407+O407</f>
        <v>3659.4</v>
      </c>
      <c r="N407" s="8">
        <v>609.9</v>
      </c>
      <c r="O407" s="8">
        <v>3049.5</v>
      </c>
      <c r="P407" s="123" t="s">
        <v>95</v>
      </c>
      <c r="Q407" s="40" t="s">
        <v>4</v>
      </c>
      <c r="R407" s="30"/>
      <c r="S407" s="27">
        <f>T407+U407</f>
        <v>1219.8</v>
      </c>
      <c r="T407" s="27">
        <v>609.9</v>
      </c>
      <c r="U407" s="27">
        <v>609.9</v>
      </c>
      <c r="V407" s="28">
        <f>X407</f>
        <v>4879.2</v>
      </c>
      <c r="W407" s="27">
        <v>609.9</v>
      </c>
      <c r="X407" s="27">
        <v>4879.2</v>
      </c>
      <c r="Y407" s="8">
        <f t="shared" ref="Y407:Z410" si="264">M407+S407-V407</f>
        <v>0</v>
      </c>
      <c r="Z407" s="8">
        <f t="shared" si="264"/>
        <v>609.9</v>
      </c>
      <c r="AA407" s="8">
        <f>O407+U407-X407+W407</f>
        <v>-609.89999999999975</v>
      </c>
      <c r="AB407" s="66" t="s">
        <v>110</v>
      </c>
      <c r="AC407" s="66"/>
      <c r="AD407" s="20"/>
    </row>
    <row r="408" spans="1:30" ht="15.75" x14ac:dyDescent="0.2">
      <c r="A408" s="99"/>
      <c r="B408" s="128"/>
      <c r="C408" s="99"/>
      <c r="D408" s="99"/>
      <c r="E408" s="126"/>
      <c r="F408" s="221"/>
      <c r="G408" s="140"/>
      <c r="H408" s="126"/>
      <c r="I408" s="99"/>
      <c r="J408" s="246"/>
      <c r="K408" s="33"/>
      <c r="L408" s="33"/>
      <c r="M408" s="8">
        <f>N408+O408</f>
        <v>0</v>
      </c>
      <c r="N408" s="8">
        <v>0</v>
      </c>
      <c r="O408" s="8">
        <v>0</v>
      </c>
      <c r="P408" s="124"/>
      <c r="Q408" s="40" t="s">
        <v>5</v>
      </c>
      <c r="R408" s="31"/>
      <c r="S408" s="27">
        <f>T408+U408</f>
        <v>2764.88</v>
      </c>
      <c r="T408" s="27">
        <v>1382.44</v>
      </c>
      <c r="U408" s="27">
        <v>1382.44</v>
      </c>
      <c r="V408" s="28">
        <f>X408</f>
        <v>2764.88</v>
      </c>
      <c r="W408" s="27">
        <v>1219.8</v>
      </c>
      <c r="X408" s="27">
        <v>2764.88</v>
      </c>
      <c r="Y408" s="8">
        <f t="shared" si="264"/>
        <v>0</v>
      </c>
      <c r="Z408" s="8">
        <f t="shared" si="264"/>
        <v>162.6400000000001</v>
      </c>
      <c r="AA408" s="8">
        <f>O408+U408-X408+W408</f>
        <v>-162.6400000000001</v>
      </c>
      <c r="AB408" s="66"/>
      <c r="AC408" s="66"/>
      <c r="AD408" s="20"/>
    </row>
    <row r="409" spans="1:30" ht="15.75" x14ac:dyDescent="0.2">
      <c r="A409" s="99"/>
      <c r="B409" s="128"/>
      <c r="C409" s="99"/>
      <c r="D409" s="99"/>
      <c r="E409" s="126"/>
      <c r="F409" s="221"/>
      <c r="G409" s="140"/>
      <c r="H409" s="126"/>
      <c r="I409" s="99"/>
      <c r="J409" s="246"/>
      <c r="K409" s="33">
        <v>45535</v>
      </c>
      <c r="L409" s="33">
        <v>45838</v>
      </c>
      <c r="M409" s="8">
        <f>N409+O409</f>
        <v>0</v>
      </c>
      <c r="N409" s="8">
        <v>0</v>
      </c>
      <c r="O409" s="8">
        <v>0</v>
      </c>
      <c r="P409" s="124"/>
      <c r="Q409" s="40" t="s">
        <v>6</v>
      </c>
      <c r="R409" s="31"/>
      <c r="S409" s="27">
        <f>T409+U409</f>
        <v>0</v>
      </c>
      <c r="T409" s="27">
        <v>0</v>
      </c>
      <c r="U409" s="27">
        <v>0</v>
      </c>
      <c r="V409" s="28">
        <f>X409</f>
        <v>0</v>
      </c>
      <c r="W409" s="27">
        <v>772.54</v>
      </c>
      <c r="X409" s="27">
        <v>0</v>
      </c>
      <c r="Y409" s="8">
        <f t="shared" si="264"/>
        <v>0</v>
      </c>
      <c r="Z409" s="8">
        <f t="shared" si="264"/>
        <v>-772.54</v>
      </c>
      <c r="AA409" s="8">
        <f>O409+U409-X409+W409</f>
        <v>772.54</v>
      </c>
      <c r="AB409" s="66"/>
      <c r="AC409" s="66"/>
      <c r="AD409" s="20"/>
    </row>
    <row r="410" spans="1:30" ht="15.75" x14ac:dyDescent="0.2">
      <c r="A410" s="99"/>
      <c r="B410" s="128"/>
      <c r="C410" s="99"/>
      <c r="D410" s="99"/>
      <c r="E410" s="126"/>
      <c r="F410" s="221"/>
      <c r="G410" s="140"/>
      <c r="H410" s="126"/>
      <c r="I410" s="99"/>
      <c r="J410" s="246"/>
      <c r="K410" s="34"/>
      <c r="L410" s="34">
        <v>46053</v>
      </c>
      <c r="M410" s="8">
        <f>N410+O410</f>
        <v>0</v>
      </c>
      <c r="N410" s="8">
        <v>0</v>
      </c>
      <c r="O410" s="8">
        <v>0</v>
      </c>
      <c r="P410" s="124"/>
      <c r="Q410" s="40" t="s">
        <v>7</v>
      </c>
      <c r="R410" s="31"/>
      <c r="S410" s="27">
        <f>T410+U410</f>
        <v>0</v>
      </c>
      <c r="T410" s="27">
        <v>0</v>
      </c>
      <c r="U410" s="27">
        <v>0</v>
      </c>
      <c r="V410" s="28">
        <f>X410</f>
        <v>0</v>
      </c>
      <c r="W410" s="27">
        <v>0</v>
      </c>
      <c r="X410" s="27">
        <v>0</v>
      </c>
      <c r="Y410" s="7">
        <f t="shared" si="264"/>
        <v>0</v>
      </c>
      <c r="Z410" s="7">
        <f t="shared" si="264"/>
        <v>0</v>
      </c>
      <c r="AA410" s="7">
        <f>O410+U410-X410+W410</f>
        <v>0</v>
      </c>
      <c r="AB410" s="66"/>
      <c r="AC410" s="66"/>
      <c r="AD410" s="20"/>
    </row>
    <row r="411" spans="1:30" ht="15.75" x14ac:dyDescent="0.2">
      <c r="A411" s="99"/>
      <c r="B411" s="128"/>
      <c r="C411" s="99"/>
      <c r="D411" s="99"/>
      <c r="E411" s="126"/>
      <c r="F411" s="221"/>
      <c r="G411" s="140"/>
      <c r="H411" s="126"/>
      <c r="I411" s="99"/>
      <c r="J411" s="246"/>
      <c r="K411" s="35"/>
      <c r="L411" s="35"/>
      <c r="M411" s="125"/>
      <c r="N411" s="125"/>
      <c r="O411" s="125"/>
      <c r="P411" s="124"/>
      <c r="Q411" s="32" t="s">
        <v>3</v>
      </c>
      <c r="R411" s="45">
        <f>R410</f>
        <v>0</v>
      </c>
      <c r="S411" s="29">
        <f t="shared" ref="S411:X411" si="265">SUM(S407:S410)</f>
        <v>3984.6800000000003</v>
      </c>
      <c r="T411" s="29">
        <f t="shared" si="265"/>
        <v>1992.3400000000001</v>
      </c>
      <c r="U411" s="29">
        <f t="shared" si="265"/>
        <v>1992.3400000000001</v>
      </c>
      <c r="V411" s="29">
        <f t="shared" si="265"/>
        <v>7644.08</v>
      </c>
      <c r="W411" s="29">
        <f t="shared" si="265"/>
        <v>2602.2399999999998</v>
      </c>
      <c r="X411" s="29">
        <f t="shared" si="265"/>
        <v>7644.08</v>
      </c>
      <c r="Y411" s="139"/>
      <c r="Z411" s="139"/>
      <c r="AA411" s="139"/>
      <c r="AB411" s="66"/>
      <c r="AC411" s="66"/>
      <c r="AD411" s="20"/>
    </row>
    <row r="412" spans="1:30" ht="15.75" customHeight="1" x14ac:dyDescent="0.2">
      <c r="A412" s="99">
        <v>4</v>
      </c>
      <c r="B412" s="128" t="s">
        <v>166</v>
      </c>
      <c r="C412" s="99" t="s">
        <v>88</v>
      </c>
      <c r="D412" s="99"/>
      <c r="E412" s="126" t="s">
        <v>59</v>
      </c>
      <c r="F412" s="221"/>
      <c r="G412" s="140" t="s">
        <v>333</v>
      </c>
      <c r="H412" s="126" t="s">
        <v>84</v>
      </c>
      <c r="I412" s="99"/>
      <c r="J412" s="246"/>
      <c r="K412" s="34"/>
      <c r="L412" s="34"/>
      <c r="M412" s="9">
        <f>N412+O412</f>
        <v>1219.8</v>
      </c>
      <c r="N412" s="8">
        <v>609.9</v>
      </c>
      <c r="O412" s="8">
        <v>609.9</v>
      </c>
      <c r="P412" s="123" t="s">
        <v>95</v>
      </c>
      <c r="Q412" s="40" t="s">
        <v>4</v>
      </c>
      <c r="R412" s="30"/>
      <c r="S412" s="27">
        <f>T412+U412</f>
        <v>1219.8</v>
      </c>
      <c r="T412" s="27">
        <v>609.9</v>
      </c>
      <c r="U412" s="27">
        <v>609.9</v>
      </c>
      <c r="V412" s="28">
        <f>X412</f>
        <v>2439.6</v>
      </c>
      <c r="W412" s="27">
        <v>609.9</v>
      </c>
      <c r="X412" s="27">
        <v>2439.6</v>
      </c>
      <c r="Y412" s="8">
        <f t="shared" ref="Y412:Z415" si="266">M412+S412-V412</f>
        <v>0</v>
      </c>
      <c r="Z412" s="8">
        <f t="shared" si="266"/>
        <v>609.9</v>
      </c>
      <c r="AA412" s="8">
        <f>O412+U412-X412+W412</f>
        <v>-609.9</v>
      </c>
      <c r="AB412" s="66" t="s">
        <v>112</v>
      </c>
      <c r="AC412" s="66"/>
      <c r="AD412" s="20"/>
    </row>
    <row r="413" spans="1:30" ht="15.75" x14ac:dyDescent="0.2">
      <c r="A413" s="99"/>
      <c r="B413" s="128"/>
      <c r="C413" s="99"/>
      <c r="D413" s="99"/>
      <c r="E413" s="126"/>
      <c r="F413" s="221"/>
      <c r="G413" s="140"/>
      <c r="H413" s="126"/>
      <c r="I413" s="99"/>
      <c r="J413" s="246"/>
      <c r="K413" s="33"/>
      <c r="L413" s="33"/>
      <c r="M413" s="8">
        <f>N413+O413</f>
        <v>0</v>
      </c>
      <c r="N413" s="8">
        <v>0</v>
      </c>
      <c r="O413" s="8">
        <v>0</v>
      </c>
      <c r="P413" s="124"/>
      <c r="Q413" s="40" t="s">
        <v>5</v>
      </c>
      <c r="R413" s="31"/>
      <c r="S413" s="27">
        <f>T413+U413</f>
        <v>3659.4</v>
      </c>
      <c r="T413" s="27">
        <v>1829.7</v>
      </c>
      <c r="U413" s="27">
        <v>1829.7</v>
      </c>
      <c r="V413" s="28">
        <f>X413</f>
        <v>3659.4</v>
      </c>
      <c r="W413" s="27">
        <v>1219.8</v>
      </c>
      <c r="X413" s="27">
        <v>3659.4</v>
      </c>
      <c r="Y413" s="8">
        <f t="shared" si="266"/>
        <v>0</v>
      </c>
      <c r="Z413" s="8">
        <f t="shared" si="266"/>
        <v>609.90000000000009</v>
      </c>
      <c r="AA413" s="8">
        <f>O413+U413-X413+W413</f>
        <v>-609.90000000000009</v>
      </c>
      <c r="AB413" s="66"/>
      <c r="AC413" s="66"/>
      <c r="AD413" s="20"/>
    </row>
    <row r="414" spans="1:30" ht="15.75" x14ac:dyDescent="0.2">
      <c r="A414" s="99"/>
      <c r="B414" s="128"/>
      <c r="C414" s="99"/>
      <c r="D414" s="99"/>
      <c r="E414" s="126"/>
      <c r="F414" s="221"/>
      <c r="G414" s="140"/>
      <c r="H414" s="126"/>
      <c r="I414" s="99"/>
      <c r="J414" s="246"/>
      <c r="K414" s="33">
        <v>45535</v>
      </c>
      <c r="L414" s="33">
        <v>45838</v>
      </c>
      <c r="M414" s="8">
        <f>N414+O414</f>
        <v>0</v>
      </c>
      <c r="N414" s="8">
        <v>0</v>
      </c>
      <c r="O414" s="8">
        <v>0</v>
      </c>
      <c r="P414" s="124"/>
      <c r="Q414" s="40" t="s">
        <v>6</v>
      </c>
      <c r="R414" s="31"/>
      <c r="S414" s="27">
        <f>T414+U414</f>
        <v>3659.4</v>
      </c>
      <c r="T414" s="27">
        <v>1829.7</v>
      </c>
      <c r="U414" s="27">
        <v>1829.7</v>
      </c>
      <c r="V414" s="28">
        <f>X414</f>
        <v>3659.4</v>
      </c>
      <c r="W414" s="27">
        <v>2439.6</v>
      </c>
      <c r="X414" s="27">
        <v>3659.4</v>
      </c>
      <c r="Y414" s="8">
        <f t="shared" si="266"/>
        <v>0</v>
      </c>
      <c r="Z414" s="8">
        <f t="shared" si="266"/>
        <v>-609.89999999999986</v>
      </c>
      <c r="AA414" s="8">
        <f>O414+U414-X414+W414</f>
        <v>609.89999999999986</v>
      </c>
      <c r="AB414" s="66"/>
      <c r="AC414" s="66"/>
      <c r="AD414" s="20"/>
    </row>
    <row r="415" spans="1:30" ht="15.75" x14ac:dyDescent="0.2">
      <c r="A415" s="99"/>
      <c r="B415" s="128"/>
      <c r="C415" s="99"/>
      <c r="D415" s="99"/>
      <c r="E415" s="126"/>
      <c r="F415" s="221"/>
      <c r="G415" s="140"/>
      <c r="H415" s="126"/>
      <c r="I415" s="99"/>
      <c r="J415" s="246"/>
      <c r="K415" s="34"/>
      <c r="L415" s="34">
        <v>46053</v>
      </c>
      <c r="M415" s="8">
        <f>N415+O415</f>
        <v>0</v>
      </c>
      <c r="N415" s="8">
        <v>0</v>
      </c>
      <c r="O415" s="8">
        <v>0</v>
      </c>
      <c r="P415" s="124"/>
      <c r="Q415" s="40" t="s">
        <v>7</v>
      </c>
      <c r="R415" s="31"/>
      <c r="S415" s="27">
        <f>T415+U415</f>
        <v>3659.4</v>
      </c>
      <c r="T415" s="27">
        <v>1829.7</v>
      </c>
      <c r="U415" s="27">
        <v>1829.7</v>
      </c>
      <c r="V415" s="28">
        <f>X415</f>
        <v>3659.4</v>
      </c>
      <c r="W415" s="27">
        <v>1829.7</v>
      </c>
      <c r="X415" s="27">
        <v>3659.4</v>
      </c>
      <c r="Y415" s="7">
        <f t="shared" si="266"/>
        <v>0</v>
      </c>
      <c r="Z415" s="7">
        <f t="shared" si="266"/>
        <v>0</v>
      </c>
      <c r="AA415" s="7">
        <f>O415+U415-X415+W415</f>
        <v>0</v>
      </c>
      <c r="AB415" s="66"/>
      <c r="AC415" s="66"/>
      <c r="AD415" s="20"/>
    </row>
    <row r="416" spans="1:30" ht="15.75" x14ac:dyDescent="0.2">
      <c r="A416" s="99"/>
      <c r="B416" s="128"/>
      <c r="C416" s="99"/>
      <c r="D416" s="99"/>
      <c r="E416" s="126"/>
      <c r="F416" s="221"/>
      <c r="G416" s="140"/>
      <c r="H416" s="126"/>
      <c r="I416" s="99"/>
      <c r="J416" s="246"/>
      <c r="K416" s="35"/>
      <c r="L416" s="35"/>
      <c r="M416" s="125"/>
      <c r="N416" s="125"/>
      <c r="O416" s="125"/>
      <c r="P416" s="124"/>
      <c r="Q416" s="32" t="s">
        <v>3</v>
      </c>
      <c r="R416" s="45">
        <f>R415</f>
        <v>0</v>
      </c>
      <c r="S416" s="29">
        <f t="shared" ref="S416:X416" si="267">SUM(S412:S415)</f>
        <v>12198</v>
      </c>
      <c r="T416" s="29">
        <f t="shared" si="267"/>
        <v>6099</v>
      </c>
      <c r="U416" s="29">
        <f t="shared" si="267"/>
        <v>6099</v>
      </c>
      <c r="V416" s="29">
        <f t="shared" si="267"/>
        <v>13417.8</v>
      </c>
      <c r="W416" s="29">
        <f t="shared" si="267"/>
        <v>6098.9999999999991</v>
      </c>
      <c r="X416" s="29">
        <f t="shared" si="267"/>
        <v>13417.8</v>
      </c>
      <c r="Y416" s="139"/>
      <c r="Z416" s="139"/>
      <c r="AA416" s="139"/>
      <c r="AB416" s="66"/>
      <c r="AC416" s="66"/>
      <c r="AD416" s="20"/>
    </row>
    <row r="417" spans="1:30" ht="15.75" customHeight="1" x14ac:dyDescent="0.2">
      <c r="A417" s="99">
        <v>5</v>
      </c>
      <c r="B417" s="128" t="s">
        <v>166</v>
      </c>
      <c r="C417" s="99" t="s">
        <v>89</v>
      </c>
      <c r="D417" s="99"/>
      <c r="E417" s="126" t="s">
        <v>59</v>
      </c>
      <c r="F417" s="221"/>
      <c r="G417" s="140" t="s">
        <v>334</v>
      </c>
      <c r="H417" s="126" t="s">
        <v>84</v>
      </c>
      <c r="I417" s="99"/>
      <c r="J417" s="246"/>
      <c r="K417" s="34"/>
      <c r="L417" s="34"/>
      <c r="M417" s="9">
        <f>N417+O417</f>
        <v>3659.4</v>
      </c>
      <c r="N417" s="8">
        <v>1829.7</v>
      </c>
      <c r="O417" s="8">
        <v>1829.7</v>
      </c>
      <c r="P417" s="123" t="s">
        <v>95</v>
      </c>
      <c r="Q417" s="40" t="s">
        <v>4</v>
      </c>
      <c r="R417" s="30"/>
      <c r="S417" s="27">
        <f>T417+U417</f>
        <v>3659.4</v>
      </c>
      <c r="T417" s="27">
        <v>1829.7</v>
      </c>
      <c r="U417" s="27">
        <v>1829.7</v>
      </c>
      <c r="V417" s="28">
        <f>X417</f>
        <v>7318.8</v>
      </c>
      <c r="W417" s="27">
        <v>1829.7</v>
      </c>
      <c r="X417" s="27">
        <v>7318.8</v>
      </c>
      <c r="Y417" s="8">
        <f t="shared" ref="Y417:Z420" si="268">M417+S417-V417</f>
        <v>0</v>
      </c>
      <c r="Z417" s="8">
        <f t="shared" si="268"/>
        <v>1829.7</v>
      </c>
      <c r="AA417" s="8">
        <f>O417+U417-X417+W417</f>
        <v>-1829.7</v>
      </c>
      <c r="AB417" s="66" t="s">
        <v>112</v>
      </c>
      <c r="AC417" s="66"/>
      <c r="AD417" s="20"/>
    </row>
    <row r="418" spans="1:30" ht="15.75" x14ac:dyDescent="0.2">
      <c r="A418" s="99"/>
      <c r="B418" s="128"/>
      <c r="C418" s="99"/>
      <c r="D418" s="99"/>
      <c r="E418" s="126"/>
      <c r="F418" s="221"/>
      <c r="G418" s="140"/>
      <c r="H418" s="126"/>
      <c r="I418" s="99"/>
      <c r="J418" s="246"/>
      <c r="K418" s="33"/>
      <c r="L418" s="33"/>
      <c r="M418" s="8">
        <f>N418+O418</f>
        <v>0</v>
      </c>
      <c r="N418" s="8">
        <v>0</v>
      </c>
      <c r="O418" s="8">
        <v>0</v>
      </c>
      <c r="P418" s="124"/>
      <c r="Q418" s="40" t="s">
        <v>5</v>
      </c>
      <c r="R418" s="31"/>
      <c r="S418" s="27">
        <f>T418+U418</f>
        <v>10978.2</v>
      </c>
      <c r="T418" s="27">
        <v>5489.1</v>
      </c>
      <c r="U418" s="27">
        <v>5489.1</v>
      </c>
      <c r="V418" s="28">
        <f>X418</f>
        <v>10978.2</v>
      </c>
      <c r="W418" s="27">
        <v>3659.4</v>
      </c>
      <c r="X418" s="27">
        <v>10978.2</v>
      </c>
      <c r="Y418" s="8">
        <f t="shared" si="268"/>
        <v>0</v>
      </c>
      <c r="Z418" s="8">
        <f t="shared" si="268"/>
        <v>1829.7000000000003</v>
      </c>
      <c r="AA418" s="8">
        <f>O418+U418-X418+W418</f>
        <v>-1829.7000000000003</v>
      </c>
      <c r="AB418" s="66"/>
      <c r="AC418" s="66"/>
      <c r="AD418" s="20"/>
    </row>
    <row r="419" spans="1:30" ht="15.75" x14ac:dyDescent="0.2">
      <c r="A419" s="99"/>
      <c r="B419" s="128"/>
      <c r="C419" s="99"/>
      <c r="D419" s="99"/>
      <c r="E419" s="126"/>
      <c r="F419" s="221"/>
      <c r="G419" s="140"/>
      <c r="H419" s="126"/>
      <c r="I419" s="99"/>
      <c r="J419" s="246"/>
      <c r="K419" s="33">
        <v>45535</v>
      </c>
      <c r="L419" s="33">
        <v>45838</v>
      </c>
      <c r="M419" s="8">
        <f>N419+O419</f>
        <v>0</v>
      </c>
      <c r="N419" s="8">
        <v>0</v>
      </c>
      <c r="O419" s="8">
        <v>0</v>
      </c>
      <c r="P419" s="124"/>
      <c r="Q419" s="40" t="s">
        <v>6</v>
      </c>
      <c r="R419" s="31"/>
      <c r="S419" s="27">
        <f>T419+U419</f>
        <v>10978.2</v>
      </c>
      <c r="T419" s="27">
        <v>5489.1</v>
      </c>
      <c r="U419" s="27">
        <v>5489.1</v>
      </c>
      <c r="V419" s="28">
        <f>X419</f>
        <v>10978.2</v>
      </c>
      <c r="W419" s="27">
        <v>7318.8</v>
      </c>
      <c r="X419" s="27">
        <v>10978.2</v>
      </c>
      <c r="Y419" s="8">
        <f t="shared" si="268"/>
        <v>0</v>
      </c>
      <c r="Z419" s="8">
        <f t="shared" si="268"/>
        <v>-1829.6999999999998</v>
      </c>
      <c r="AA419" s="8">
        <f>O419+U419-X419+W419</f>
        <v>1829.6999999999998</v>
      </c>
      <c r="AB419" s="66"/>
      <c r="AC419" s="66"/>
      <c r="AD419" s="20"/>
    </row>
    <row r="420" spans="1:30" ht="15.75" x14ac:dyDescent="0.2">
      <c r="A420" s="99"/>
      <c r="B420" s="128"/>
      <c r="C420" s="99"/>
      <c r="D420" s="99"/>
      <c r="E420" s="126"/>
      <c r="F420" s="221"/>
      <c r="G420" s="140"/>
      <c r="H420" s="126"/>
      <c r="I420" s="99"/>
      <c r="J420" s="246"/>
      <c r="K420" s="34"/>
      <c r="L420" s="34">
        <v>46053</v>
      </c>
      <c r="M420" s="8">
        <f>N420+O420</f>
        <v>0</v>
      </c>
      <c r="N420" s="8">
        <v>0</v>
      </c>
      <c r="O420" s="8">
        <v>0</v>
      </c>
      <c r="P420" s="124"/>
      <c r="Q420" s="40" t="s">
        <v>7</v>
      </c>
      <c r="R420" s="31"/>
      <c r="S420" s="27">
        <f>T420+U420</f>
        <v>10978.2</v>
      </c>
      <c r="T420" s="27">
        <v>5489.1</v>
      </c>
      <c r="U420" s="27">
        <v>5489.1</v>
      </c>
      <c r="V420" s="28">
        <f>X420</f>
        <v>10978.2</v>
      </c>
      <c r="W420" s="27">
        <v>5489.1</v>
      </c>
      <c r="X420" s="27">
        <v>10978.2</v>
      </c>
      <c r="Y420" s="7">
        <f t="shared" si="268"/>
        <v>0</v>
      </c>
      <c r="Z420" s="7">
        <f t="shared" si="268"/>
        <v>0</v>
      </c>
      <c r="AA420" s="7">
        <f>O420+U420-X420+W420</f>
        <v>0</v>
      </c>
      <c r="AB420" s="66"/>
      <c r="AC420" s="66"/>
      <c r="AD420" s="20"/>
    </row>
    <row r="421" spans="1:30" ht="15.75" x14ac:dyDescent="0.2">
      <c r="A421" s="99"/>
      <c r="B421" s="128"/>
      <c r="C421" s="99"/>
      <c r="D421" s="99"/>
      <c r="E421" s="126"/>
      <c r="F421" s="221"/>
      <c r="G421" s="140"/>
      <c r="H421" s="126"/>
      <c r="I421" s="99"/>
      <c r="J421" s="246"/>
      <c r="K421" s="35"/>
      <c r="L421" s="35"/>
      <c r="M421" s="125"/>
      <c r="N421" s="125"/>
      <c r="O421" s="125"/>
      <c r="P421" s="124"/>
      <c r="Q421" s="32" t="s">
        <v>3</v>
      </c>
      <c r="R421" s="45">
        <f>R420</f>
        <v>0</v>
      </c>
      <c r="S421" s="29">
        <f t="shared" ref="S421:X421" si="269">SUM(S417:S420)</f>
        <v>36594</v>
      </c>
      <c r="T421" s="29">
        <f t="shared" si="269"/>
        <v>18297</v>
      </c>
      <c r="U421" s="29">
        <f t="shared" si="269"/>
        <v>18297</v>
      </c>
      <c r="V421" s="29">
        <f t="shared" si="269"/>
        <v>40253.4</v>
      </c>
      <c r="W421" s="29">
        <f t="shared" si="269"/>
        <v>18297</v>
      </c>
      <c r="X421" s="29">
        <f t="shared" si="269"/>
        <v>40253.4</v>
      </c>
      <c r="Y421" s="139"/>
      <c r="Z421" s="139"/>
      <c r="AA421" s="139"/>
      <c r="AB421" s="66"/>
      <c r="AC421" s="66"/>
      <c r="AD421" s="20"/>
    </row>
    <row r="422" spans="1:30" ht="15.75" customHeight="1" x14ac:dyDescent="0.2">
      <c r="A422" s="99">
        <v>6</v>
      </c>
      <c r="B422" s="128" t="s">
        <v>166</v>
      </c>
      <c r="C422" s="99" t="s">
        <v>91</v>
      </c>
      <c r="D422" s="99"/>
      <c r="E422" s="126" t="s">
        <v>59</v>
      </c>
      <c r="F422" s="221"/>
      <c r="G422" s="140" t="s">
        <v>335</v>
      </c>
      <c r="H422" s="126" t="s">
        <v>84</v>
      </c>
      <c r="I422" s="99"/>
      <c r="J422" s="246"/>
      <c r="K422" s="34"/>
      <c r="L422" s="34"/>
      <c r="M422" s="9">
        <f>N422+O422</f>
        <v>4859.5</v>
      </c>
      <c r="N422" s="8">
        <v>1219.8</v>
      </c>
      <c r="O422" s="8">
        <v>3639.7</v>
      </c>
      <c r="P422" s="123" t="s">
        <v>95</v>
      </c>
      <c r="Q422" s="40" t="s">
        <v>4</v>
      </c>
      <c r="R422" s="30"/>
      <c r="S422" s="27">
        <f>T422+U422</f>
        <v>2439.6</v>
      </c>
      <c r="T422" s="27">
        <v>1219.8</v>
      </c>
      <c r="U422" s="27">
        <v>1219.8</v>
      </c>
      <c r="V422" s="28">
        <f>X422</f>
        <v>7299.1</v>
      </c>
      <c r="W422" s="27">
        <v>1219.8</v>
      </c>
      <c r="X422" s="27">
        <v>7299.1</v>
      </c>
      <c r="Y422" s="8">
        <f t="shared" ref="Y422:Z425" si="270">M422+S422-V422</f>
        <v>0</v>
      </c>
      <c r="Z422" s="8">
        <f t="shared" si="270"/>
        <v>1219.8</v>
      </c>
      <c r="AA422" s="8">
        <f>O422+U422-X422+W422</f>
        <v>-1219.8000000000004</v>
      </c>
      <c r="AB422" s="66" t="s">
        <v>112</v>
      </c>
      <c r="AC422" s="66"/>
      <c r="AD422" s="20"/>
    </row>
    <row r="423" spans="1:30" ht="15.75" x14ac:dyDescent="0.2">
      <c r="A423" s="99"/>
      <c r="B423" s="128"/>
      <c r="C423" s="99"/>
      <c r="D423" s="99"/>
      <c r="E423" s="126"/>
      <c r="F423" s="221"/>
      <c r="G423" s="140"/>
      <c r="H423" s="126"/>
      <c r="I423" s="99"/>
      <c r="J423" s="246"/>
      <c r="K423" s="33"/>
      <c r="L423" s="33"/>
      <c r="M423" s="8">
        <f>N423+O423</f>
        <v>0</v>
      </c>
      <c r="N423" s="8">
        <v>0</v>
      </c>
      <c r="O423" s="8">
        <v>0</v>
      </c>
      <c r="P423" s="124"/>
      <c r="Q423" s="40" t="s">
        <v>5</v>
      </c>
      <c r="R423" s="31"/>
      <c r="S423" s="27">
        <f>T423+U423</f>
        <v>7318.8</v>
      </c>
      <c r="T423" s="27">
        <v>3659.4</v>
      </c>
      <c r="U423" s="27">
        <v>3659.4</v>
      </c>
      <c r="V423" s="28">
        <f>X423</f>
        <v>7318.8</v>
      </c>
      <c r="W423" s="27">
        <v>2439.6</v>
      </c>
      <c r="X423" s="27">
        <v>7318.8</v>
      </c>
      <c r="Y423" s="8">
        <f t="shared" si="270"/>
        <v>0</v>
      </c>
      <c r="Z423" s="8">
        <f t="shared" si="270"/>
        <v>1219.8000000000002</v>
      </c>
      <c r="AA423" s="8">
        <f>O423+U423-X423+W423</f>
        <v>-1219.8000000000002</v>
      </c>
      <c r="AB423" s="66"/>
      <c r="AC423" s="66"/>
      <c r="AD423" s="20"/>
    </row>
    <row r="424" spans="1:30" ht="15.75" x14ac:dyDescent="0.2">
      <c r="A424" s="99"/>
      <c r="B424" s="128"/>
      <c r="C424" s="99"/>
      <c r="D424" s="99"/>
      <c r="E424" s="126"/>
      <c r="F424" s="221"/>
      <c r="G424" s="140"/>
      <c r="H424" s="126"/>
      <c r="I424" s="99"/>
      <c r="J424" s="246"/>
      <c r="K424" s="33">
        <v>45535</v>
      </c>
      <c r="L424" s="33">
        <v>45838</v>
      </c>
      <c r="M424" s="8">
        <f>N424+O424</f>
        <v>0</v>
      </c>
      <c r="N424" s="8">
        <v>0</v>
      </c>
      <c r="O424" s="8">
        <v>0</v>
      </c>
      <c r="P424" s="124"/>
      <c r="Q424" s="40" t="s">
        <v>6</v>
      </c>
      <c r="R424" s="31"/>
      <c r="S424" s="27">
        <f>T424+U424</f>
        <v>7318.8</v>
      </c>
      <c r="T424" s="27">
        <v>3659.4</v>
      </c>
      <c r="U424" s="27">
        <v>3659.4</v>
      </c>
      <c r="V424" s="28">
        <f>X424</f>
        <v>7318.8</v>
      </c>
      <c r="W424" s="27">
        <v>4879.2</v>
      </c>
      <c r="X424" s="27">
        <v>7318.8</v>
      </c>
      <c r="Y424" s="8">
        <f t="shared" si="270"/>
        <v>0</v>
      </c>
      <c r="Z424" s="8">
        <f t="shared" si="270"/>
        <v>-1219.7999999999997</v>
      </c>
      <c r="AA424" s="8">
        <f>O424+U424-X424+W424</f>
        <v>1219.7999999999997</v>
      </c>
      <c r="AB424" s="66"/>
      <c r="AC424" s="66"/>
      <c r="AD424" s="20"/>
    </row>
    <row r="425" spans="1:30" ht="15.75" x14ac:dyDescent="0.2">
      <c r="A425" s="99"/>
      <c r="B425" s="128"/>
      <c r="C425" s="99"/>
      <c r="D425" s="99"/>
      <c r="E425" s="126"/>
      <c r="F425" s="221"/>
      <c r="G425" s="140"/>
      <c r="H425" s="126"/>
      <c r="I425" s="99"/>
      <c r="J425" s="246"/>
      <c r="K425" s="34"/>
      <c r="L425" s="34">
        <v>46053</v>
      </c>
      <c r="M425" s="8">
        <f>N425+O425</f>
        <v>0</v>
      </c>
      <c r="N425" s="8">
        <v>0</v>
      </c>
      <c r="O425" s="8">
        <v>0</v>
      </c>
      <c r="P425" s="124"/>
      <c r="Q425" s="40" t="s">
        <v>7</v>
      </c>
      <c r="R425" s="31"/>
      <c r="S425" s="27">
        <f>T425+U425</f>
        <v>7318.8</v>
      </c>
      <c r="T425" s="27">
        <v>3659.4</v>
      </c>
      <c r="U425" s="27">
        <v>3659.4</v>
      </c>
      <c r="V425" s="28">
        <f>X425</f>
        <v>7318.8</v>
      </c>
      <c r="W425" s="27">
        <v>3659.4</v>
      </c>
      <c r="X425" s="27">
        <v>7318.8</v>
      </c>
      <c r="Y425" s="7">
        <f t="shared" si="270"/>
        <v>0</v>
      </c>
      <c r="Z425" s="7">
        <f t="shared" si="270"/>
        <v>0</v>
      </c>
      <c r="AA425" s="7">
        <f>O425+U425-X425+W425</f>
        <v>0</v>
      </c>
      <c r="AB425" s="66"/>
      <c r="AC425" s="66"/>
      <c r="AD425" s="20"/>
    </row>
    <row r="426" spans="1:30" ht="15.75" x14ac:dyDescent="0.2">
      <c r="A426" s="99"/>
      <c r="B426" s="128"/>
      <c r="C426" s="99"/>
      <c r="D426" s="99"/>
      <c r="E426" s="126"/>
      <c r="F426" s="221"/>
      <c r="G426" s="140"/>
      <c r="H426" s="126"/>
      <c r="I426" s="99"/>
      <c r="J426" s="246"/>
      <c r="K426" s="35"/>
      <c r="L426" s="35"/>
      <c r="M426" s="125"/>
      <c r="N426" s="125"/>
      <c r="O426" s="125"/>
      <c r="P426" s="124"/>
      <c r="Q426" s="32" t="s">
        <v>3</v>
      </c>
      <c r="R426" s="45">
        <f>R425</f>
        <v>0</v>
      </c>
      <c r="S426" s="29">
        <f t="shared" ref="S426:X426" si="271">SUM(S422:S425)</f>
        <v>24396</v>
      </c>
      <c r="T426" s="29">
        <f t="shared" si="271"/>
        <v>12198</v>
      </c>
      <c r="U426" s="29">
        <f t="shared" si="271"/>
        <v>12198</v>
      </c>
      <c r="V426" s="29">
        <f t="shared" si="271"/>
        <v>29255.5</v>
      </c>
      <c r="W426" s="29">
        <f t="shared" si="271"/>
        <v>12197.999999999998</v>
      </c>
      <c r="X426" s="29">
        <f t="shared" si="271"/>
        <v>29255.5</v>
      </c>
      <c r="Y426" s="139"/>
      <c r="Z426" s="139"/>
      <c r="AA426" s="139"/>
      <c r="AB426" s="66"/>
      <c r="AC426" s="66"/>
      <c r="AD426" s="20"/>
    </row>
    <row r="427" spans="1:30" ht="15.75" customHeight="1" x14ac:dyDescent="0.2">
      <c r="A427" s="99">
        <v>7</v>
      </c>
      <c r="B427" s="128" t="s">
        <v>166</v>
      </c>
      <c r="C427" s="99" t="s">
        <v>97</v>
      </c>
      <c r="D427" s="99"/>
      <c r="E427" s="126" t="s">
        <v>59</v>
      </c>
      <c r="F427" s="221"/>
      <c r="G427" s="140" t="s">
        <v>103</v>
      </c>
      <c r="H427" s="126" t="s">
        <v>84</v>
      </c>
      <c r="I427" s="99"/>
      <c r="J427" s="246"/>
      <c r="K427" s="166">
        <v>45717</v>
      </c>
      <c r="L427" s="166">
        <v>46053</v>
      </c>
      <c r="M427" s="9">
        <f>N427+O427</f>
        <v>1219.8</v>
      </c>
      <c r="N427" s="8">
        <v>609.9</v>
      </c>
      <c r="O427" s="8">
        <v>609.9</v>
      </c>
      <c r="P427" s="123" t="s">
        <v>95</v>
      </c>
      <c r="Q427" s="40" t="s">
        <v>4</v>
      </c>
      <c r="R427" s="30"/>
      <c r="S427" s="27">
        <f>T427+U427</f>
        <v>1219.8</v>
      </c>
      <c r="T427" s="27">
        <v>609.9</v>
      </c>
      <c r="U427" s="27">
        <v>609.9</v>
      </c>
      <c r="V427" s="28">
        <f>X427</f>
        <v>3658.85</v>
      </c>
      <c r="W427" s="27">
        <v>609.9</v>
      </c>
      <c r="X427" s="27">
        <v>3658.85</v>
      </c>
      <c r="Y427" s="8">
        <f t="shared" ref="Y427:Z430" si="272">M427+S427-V427</f>
        <v>-1219.25</v>
      </c>
      <c r="Z427" s="8">
        <f t="shared" si="272"/>
        <v>609.9</v>
      </c>
      <c r="AA427" s="8">
        <f>O427+U427-X427+W427</f>
        <v>-1829.15</v>
      </c>
      <c r="AB427" s="66" t="s">
        <v>112</v>
      </c>
      <c r="AC427" s="66"/>
      <c r="AD427" s="20"/>
    </row>
    <row r="428" spans="1:30" ht="15.75" x14ac:dyDescent="0.2">
      <c r="A428" s="99"/>
      <c r="B428" s="128"/>
      <c r="C428" s="99"/>
      <c r="D428" s="99"/>
      <c r="E428" s="126"/>
      <c r="F428" s="221"/>
      <c r="G428" s="140"/>
      <c r="H428" s="126"/>
      <c r="I428" s="99"/>
      <c r="J428" s="246"/>
      <c r="K428" s="166"/>
      <c r="L428" s="166"/>
      <c r="M428" s="8">
        <f>N428+O428</f>
        <v>0</v>
      </c>
      <c r="N428" s="8">
        <v>0</v>
      </c>
      <c r="O428" s="8">
        <v>0</v>
      </c>
      <c r="P428" s="124"/>
      <c r="Q428" s="40" t="s">
        <v>5</v>
      </c>
      <c r="R428" s="31"/>
      <c r="S428" s="27">
        <f>T428+U428</f>
        <v>3659.4</v>
      </c>
      <c r="T428" s="27">
        <v>1829.7</v>
      </c>
      <c r="U428" s="27">
        <v>1829.7</v>
      </c>
      <c r="V428" s="28">
        <f>X428</f>
        <v>3659.4</v>
      </c>
      <c r="W428" s="27">
        <v>1219.8</v>
      </c>
      <c r="X428" s="27">
        <v>3659.4</v>
      </c>
      <c r="Y428" s="8">
        <f t="shared" si="272"/>
        <v>0</v>
      </c>
      <c r="Z428" s="8">
        <f t="shared" si="272"/>
        <v>609.90000000000009</v>
      </c>
      <c r="AA428" s="8">
        <f>O428+U428-X428+W428</f>
        <v>-609.90000000000009</v>
      </c>
      <c r="AB428" s="66"/>
      <c r="AC428" s="66"/>
      <c r="AD428" s="20"/>
    </row>
    <row r="429" spans="1:30" ht="15.75" x14ac:dyDescent="0.2">
      <c r="A429" s="99"/>
      <c r="B429" s="128"/>
      <c r="C429" s="99"/>
      <c r="D429" s="99"/>
      <c r="E429" s="126"/>
      <c r="F429" s="221"/>
      <c r="G429" s="140"/>
      <c r="H429" s="126"/>
      <c r="I429" s="99"/>
      <c r="J429" s="246"/>
      <c r="K429" s="166"/>
      <c r="L429" s="166"/>
      <c r="M429" s="8">
        <f>N429+O429</f>
        <v>0</v>
      </c>
      <c r="N429" s="8">
        <v>0</v>
      </c>
      <c r="O429" s="8">
        <v>0</v>
      </c>
      <c r="P429" s="124"/>
      <c r="Q429" s="40" t="s">
        <v>6</v>
      </c>
      <c r="R429" s="31"/>
      <c r="S429" s="27">
        <f>T429+U429</f>
        <v>3659.4</v>
      </c>
      <c r="T429" s="27">
        <v>1829.7</v>
      </c>
      <c r="U429" s="27">
        <v>1829.7</v>
      </c>
      <c r="V429" s="28">
        <f>X429</f>
        <v>2440.15</v>
      </c>
      <c r="W429" s="27">
        <v>2439.6</v>
      </c>
      <c r="X429" s="27">
        <v>2440.15</v>
      </c>
      <c r="Y429" s="8">
        <f t="shared" si="272"/>
        <v>1219.25</v>
      </c>
      <c r="Z429" s="8">
        <f t="shared" si="272"/>
        <v>-609.89999999999986</v>
      </c>
      <c r="AA429" s="8">
        <f>O429+U429-X429+W429</f>
        <v>1829.1499999999999</v>
      </c>
      <c r="AB429" s="66"/>
      <c r="AC429" s="66"/>
      <c r="AD429" s="20"/>
    </row>
    <row r="430" spans="1:30" ht="15.75" x14ac:dyDescent="0.2">
      <c r="A430" s="99"/>
      <c r="B430" s="128"/>
      <c r="C430" s="99"/>
      <c r="D430" s="99"/>
      <c r="E430" s="126"/>
      <c r="F430" s="221"/>
      <c r="G430" s="140"/>
      <c r="H430" s="126"/>
      <c r="I430" s="99"/>
      <c r="J430" s="246"/>
      <c r="K430" s="166"/>
      <c r="L430" s="166"/>
      <c r="M430" s="8">
        <f>N430+O430</f>
        <v>0</v>
      </c>
      <c r="N430" s="8">
        <v>0</v>
      </c>
      <c r="O430" s="8">
        <v>0</v>
      </c>
      <c r="P430" s="124"/>
      <c r="Q430" s="40" t="s">
        <v>7</v>
      </c>
      <c r="R430" s="31"/>
      <c r="S430" s="27">
        <f>T430+U430</f>
        <v>3659.4</v>
      </c>
      <c r="T430" s="27">
        <v>1829.7</v>
      </c>
      <c r="U430" s="27">
        <v>1829.7</v>
      </c>
      <c r="V430" s="28">
        <f>X430</f>
        <v>3659.4</v>
      </c>
      <c r="W430" s="27">
        <v>1829.7</v>
      </c>
      <c r="X430" s="27">
        <v>3659.4</v>
      </c>
      <c r="Y430" s="7">
        <f t="shared" si="272"/>
        <v>0</v>
      </c>
      <c r="Z430" s="7">
        <f t="shared" si="272"/>
        <v>0</v>
      </c>
      <c r="AA430" s="7">
        <f>O430+U430-X430+W430</f>
        <v>0</v>
      </c>
      <c r="AB430" s="66"/>
      <c r="AC430" s="66"/>
      <c r="AD430" s="20"/>
    </row>
    <row r="431" spans="1:30" ht="15.75" x14ac:dyDescent="0.2">
      <c r="A431" s="99"/>
      <c r="B431" s="128"/>
      <c r="C431" s="99"/>
      <c r="D431" s="99"/>
      <c r="E431" s="126"/>
      <c r="F431" s="221"/>
      <c r="G431" s="140"/>
      <c r="H431" s="126"/>
      <c r="I431" s="99"/>
      <c r="J431" s="246"/>
      <c r="K431" s="166"/>
      <c r="L431" s="166"/>
      <c r="M431" s="125"/>
      <c r="N431" s="125"/>
      <c r="O431" s="125"/>
      <c r="P431" s="124"/>
      <c r="Q431" s="32" t="s">
        <v>3</v>
      </c>
      <c r="R431" s="45">
        <f>R430</f>
        <v>0</v>
      </c>
      <c r="S431" s="29">
        <f t="shared" ref="S431:X431" si="273">SUM(S427:S430)</f>
        <v>12198</v>
      </c>
      <c r="T431" s="29">
        <f t="shared" si="273"/>
        <v>6099</v>
      </c>
      <c r="U431" s="29">
        <f t="shared" si="273"/>
        <v>6099</v>
      </c>
      <c r="V431" s="29">
        <f t="shared" si="273"/>
        <v>13417.8</v>
      </c>
      <c r="W431" s="29">
        <f t="shared" si="273"/>
        <v>6098.9999999999991</v>
      </c>
      <c r="X431" s="29">
        <f t="shared" si="273"/>
        <v>13417.8</v>
      </c>
      <c r="Y431" s="139"/>
      <c r="Z431" s="139"/>
      <c r="AA431" s="139"/>
      <c r="AB431" s="66"/>
      <c r="AC431" s="66"/>
      <c r="AD431" s="20"/>
    </row>
    <row r="432" spans="1:30" ht="15.75" x14ac:dyDescent="0.2">
      <c r="A432" s="99">
        <v>8</v>
      </c>
      <c r="B432" s="128" t="s">
        <v>166</v>
      </c>
      <c r="C432" s="99" t="s">
        <v>98</v>
      </c>
      <c r="D432" s="99"/>
      <c r="E432" s="126" t="s">
        <v>59</v>
      </c>
      <c r="F432" s="221"/>
      <c r="G432" s="140" t="s">
        <v>104</v>
      </c>
      <c r="H432" s="126" t="s">
        <v>84</v>
      </c>
      <c r="I432" s="99"/>
      <c r="J432" s="246"/>
      <c r="K432" s="34"/>
      <c r="L432" s="34"/>
      <c r="M432" s="9">
        <f>N432+O432</f>
        <v>2808.96</v>
      </c>
      <c r="N432" s="8">
        <v>1404.48</v>
      </c>
      <c r="O432" s="8">
        <v>1404.48</v>
      </c>
      <c r="P432" s="123" t="s">
        <v>95</v>
      </c>
      <c r="Q432" s="40" t="s">
        <v>4</v>
      </c>
      <c r="R432" s="30"/>
      <c r="S432" s="27">
        <f>T432+U432</f>
        <v>1219.8</v>
      </c>
      <c r="T432" s="27">
        <v>609.9</v>
      </c>
      <c r="U432" s="27">
        <v>609.9</v>
      </c>
      <c r="V432" s="28">
        <f>X432</f>
        <v>2808.96</v>
      </c>
      <c r="W432" s="27">
        <v>1404.48</v>
      </c>
      <c r="X432" s="27">
        <v>2808.96</v>
      </c>
      <c r="Y432" s="8">
        <f t="shared" ref="Y432:Z435" si="274">M432+S432-V432</f>
        <v>1219.8000000000002</v>
      </c>
      <c r="Z432" s="8">
        <f t="shared" si="274"/>
        <v>609.90000000000009</v>
      </c>
      <c r="AA432" s="8">
        <f>O432+U432-X432+W432</f>
        <v>609.90000000000009</v>
      </c>
      <c r="AB432" s="66" t="s">
        <v>112</v>
      </c>
      <c r="AC432" s="66"/>
      <c r="AD432" s="20"/>
    </row>
    <row r="433" spans="1:30" ht="15.75" x14ac:dyDescent="0.2">
      <c r="A433" s="99"/>
      <c r="B433" s="128"/>
      <c r="C433" s="99"/>
      <c r="D433" s="99"/>
      <c r="E433" s="126"/>
      <c r="F433" s="221"/>
      <c r="G433" s="140"/>
      <c r="H433" s="126"/>
      <c r="I433" s="99"/>
      <c r="J433" s="246"/>
      <c r="K433" s="36"/>
      <c r="L433" s="36"/>
      <c r="M433" s="8">
        <f>N433+O433</f>
        <v>0</v>
      </c>
      <c r="N433" s="8">
        <v>0</v>
      </c>
      <c r="O433" s="8">
        <v>0</v>
      </c>
      <c r="P433" s="124"/>
      <c r="Q433" s="40" t="s">
        <v>5</v>
      </c>
      <c r="R433" s="31"/>
      <c r="S433" s="27">
        <f>T433+U433</f>
        <v>3659.4</v>
      </c>
      <c r="T433" s="27">
        <v>1829.7</v>
      </c>
      <c r="U433" s="27">
        <v>1829.7</v>
      </c>
      <c r="V433" s="28">
        <f>X433</f>
        <v>4879.2</v>
      </c>
      <c r="W433" s="27">
        <v>1219.8</v>
      </c>
      <c r="X433" s="27">
        <v>4879.2</v>
      </c>
      <c r="Y433" s="8">
        <f t="shared" si="274"/>
        <v>-1219.7999999999997</v>
      </c>
      <c r="Z433" s="8">
        <f t="shared" si="274"/>
        <v>609.90000000000009</v>
      </c>
      <c r="AA433" s="8">
        <f>O433+U433-X433+W433</f>
        <v>-1829.7</v>
      </c>
      <c r="AB433" s="66"/>
      <c r="AC433" s="66"/>
      <c r="AD433" s="20"/>
    </row>
    <row r="434" spans="1:30" ht="15.75" x14ac:dyDescent="0.2">
      <c r="A434" s="99"/>
      <c r="B434" s="128"/>
      <c r="C434" s="99"/>
      <c r="D434" s="99"/>
      <c r="E434" s="126"/>
      <c r="F434" s="221"/>
      <c r="G434" s="140"/>
      <c r="H434" s="126"/>
      <c r="I434" s="99"/>
      <c r="J434" s="246"/>
      <c r="K434" s="33">
        <v>45535</v>
      </c>
      <c r="L434" s="33">
        <v>45838</v>
      </c>
      <c r="M434" s="8">
        <f>N434+O434</f>
        <v>0</v>
      </c>
      <c r="N434" s="8">
        <v>0</v>
      </c>
      <c r="O434" s="8">
        <v>0</v>
      </c>
      <c r="P434" s="124"/>
      <c r="Q434" s="40" t="s">
        <v>6</v>
      </c>
      <c r="R434" s="31"/>
      <c r="S434" s="27">
        <f>T434+U434</f>
        <v>3659.4</v>
      </c>
      <c r="T434" s="27">
        <v>1829.7</v>
      </c>
      <c r="U434" s="27">
        <v>1829.7</v>
      </c>
      <c r="V434" s="28">
        <f>X434</f>
        <v>2439.6</v>
      </c>
      <c r="W434" s="27">
        <v>2439.6</v>
      </c>
      <c r="X434" s="27">
        <v>2439.6</v>
      </c>
      <c r="Y434" s="8">
        <f t="shared" si="274"/>
        <v>1219.8000000000002</v>
      </c>
      <c r="Z434" s="8">
        <f t="shared" si="274"/>
        <v>-609.89999999999986</v>
      </c>
      <c r="AA434" s="8">
        <f>O434+U434-X434+W434</f>
        <v>1829.7</v>
      </c>
      <c r="AB434" s="66"/>
      <c r="AC434" s="66"/>
      <c r="AD434" s="20"/>
    </row>
    <row r="435" spans="1:30" ht="15.75" x14ac:dyDescent="0.2">
      <c r="A435" s="99"/>
      <c r="B435" s="128"/>
      <c r="C435" s="99"/>
      <c r="D435" s="99"/>
      <c r="E435" s="126"/>
      <c r="F435" s="221"/>
      <c r="G435" s="140"/>
      <c r="H435" s="126"/>
      <c r="I435" s="99"/>
      <c r="J435" s="246"/>
      <c r="K435" s="36"/>
      <c r="L435" s="36"/>
      <c r="M435" s="8">
        <f>N435+O435</f>
        <v>0</v>
      </c>
      <c r="N435" s="8">
        <v>0</v>
      </c>
      <c r="O435" s="8">
        <v>0</v>
      </c>
      <c r="P435" s="124"/>
      <c r="Q435" s="40" t="s">
        <v>7</v>
      </c>
      <c r="R435" s="31"/>
      <c r="S435" s="27">
        <f>T435+U435</f>
        <v>3659.4</v>
      </c>
      <c r="T435" s="27">
        <v>1829.7</v>
      </c>
      <c r="U435" s="27">
        <v>1829.7</v>
      </c>
      <c r="V435" s="28">
        <f>X435</f>
        <v>4879.2</v>
      </c>
      <c r="W435" s="27">
        <v>1829.7</v>
      </c>
      <c r="X435" s="27">
        <v>4879.2</v>
      </c>
      <c r="Y435" s="7">
        <f t="shared" si="274"/>
        <v>-1219.7999999999997</v>
      </c>
      <c r="Z435" s="7">
        <f t="shared" si="274"/>
        <v>0</v>
      </c>
      <c r="AA435" s="7">
        <f>O435+U435-X435+W435</f>
        <v>-1219.8</v>
      </c>
      <c r="AB435" s="66"/>
      <c r="AC435" s="66"/>
      <c r="AD435" s="20"/>
    </row>
    <row r="436" spans="1:30" ht="15.75" x14ac:dyDescent="0.2">
      <c r="A436" s="99"/>
      <c r="B436" s="128"/>
      <c r="C436" s="99"/>
      <c r="D436" s="99"/>
      <c r="E436" s="126"/>
      <c r="F436" s="221"/>
      <c r="G436" s="140"/>
      <c r="H436" s="126"/>
      <c r="I436" s="99"/>
      <c r="J436" s="246"/>
      <c r="K436" s="37"/>
      <c r="L436" s="37"/>
      <c r="M436" s="125"/>
      <c r="N436" s="125"/>
      <c r="O436" s="125"/>
      <c r="P436" s="124"/>
      <c r="Q436" s="32" t="s">
        <v>3</v>
      </c>
      <c r="R436" s="45">
        <f>R435</f>
        <v>0</v>
      </c>
      <c r="S436" s="29">
        <f t="shared" ref="S436:X436" si="275">SUM(S432:S435)</f>
        <v>12198</v>
      </c>
      <c r="T436" s="29">
        <f t="shared" si="275"/>
        <v>6099</v>
      </c>
      <c r="U436" s="29">
        <f t="shared" si="275"/>
        <v>6099</v>
      </c>
      <c r="V436" s="29">
        <f t="shared" si="275"/>
        <v>15006.96</v>
      </c>
      <c r="W436" s="29">
        <f t="shared" si="275"/>
        <v>6893.579999999999</v>
      </c>
      <c r="X436" s="29">
        <f t="shared" si="275"/>
        <v>15006.96</v>
      </c>
      <c r="Y436" s="139"/>
      <c r="Z436" s="139"/>
      <c r="AA436" s="139"/>
      <c r="AB436" s="66"/>
      <c r="AC436" s="66"/>
      <c r="AD436" s="20"/>
    </row>
    <row r="437" spans="1:30" ht="15.75" x14ac:dyDescent="0.2">
      <c r="A437" s="99">
        <v>9</v>
      </c>
      <c r="B437" s="128" t="s">
        <v>166</v>
      </c>
      <c r="C437" s="99" t="s">
        <v>247</v>
      </c>
      <c r="D437" s="99"/>
      <c r="E437" s="126" t="s">
        <v>59</v>
      </c>
      <c r="F437" s="221"/>
      <c r="G437" s="140" t="s">
        <v>105</v>
      </c>
      <c r="H437" s="126" t="s">
        <v>84</v>
      </c>
      <c r="I437" s="99"/>
      <c r="J437" s="246"/>
      <c r="K437" s="166">
        <v>45397</v>
      </c>
      <c r="L437" s="166">
        <v>45730</v>
      </c>
      <c r="M437" s="9">
        <f>N437+O437</f>
        <v>17077.2</v>
      </c>
      <c r="N437" s="8">
        <v>1219.8</v>
      </c>
      <c r="O437" s="8">
        <v>15857.4</v>
      </c>
      <c r="P437" s="123" t="s">
        <v>95</v>
      </c>
      <c r="Q437" s="40" t="s">
        <v>4</v>
      </c>
      <c r="R437" s="30"/>
      <c r="S437" s="27">
        <f>T437+U437</f>
        <v>0</v>
      </c>
      <c r="T437" s="27">
        <v>0</v>
      </c>
      <c r="U437" s="27">
        <v>0</v>
      </c>
      <c r="V437" s="28">
        <f>X437</f>
        <v>0</v>
      </c>
      <c r="W437" s="27">
        <v>1219.8</v>
      </c>
      <c r="X437" s="27">
        <v>0</v>
      </c>
      <c r="Y437" s="8">
        <f t="shared" ref="Y437:Z440" si="276">M437+S437-V437</f>
        <v>17077.2</v>
      </c>
      <c r="Z437" s="8">
        <f t="shared" si="276"/>
        <v>0</v>
      </c>
      <c r="AA437" s="8">
        <f>O437+U437-X437+W437</f>
        <v>17077.2</v>
      </c>
      <c r="AB437" s="66" t="s">
        <v>112</v>
      </c>
      <c r="AC437" s="66"/>
      <c r="AD437" s="20"/>
    </row>
    <row r="438" spans="1:30" ht="15.75" x14ac:dyDescent="0.2">
      <c r="A438" s="99"/>
      <c r="B438" s="128"/>
      <c r="C438" s="99"/>
      <c r="D438" s="99"/>
      <c r="E438" s="126"/>
      <c r="F438" s="221"/>
      <c r="G438" s="140"/>
      <c r="H438" s="126"/>
      <c r="I438" s="99"/>
      <c r="J438" s="246"/>
      <c r="K438" s="166"/>
      <c r="L438" s="166"/>
      <c r="M438" s="8">
        <f>N438+O438</f>
        <v>17077.2</v>
      </c>
      <c r="N438" s="8">
        <v>1219.8</v>
      </c>
      <c r="O438" s="8">
        <v>15857.4</v>
      </c>
      <c r="P438" s="124"/>
      <c r="Q438" s="40" t="s">
        <v>5</v>
      </c>
      <c r="R438" s="31"/>
      <c r="S438" s="27">
        <f>T438+U438</f>
        <v>0</v>
      </c>
      <c r="T438" s="27">
        <v>0</v>
      </c>
      <c r="U438" s="27">
        <v>0</v>
      </c>
      <c r="V438" s="28">
        <f>X438</f>
        <v>0</v>
      </c>
      <c r="W438" s="27">
        <v>0</v>
      </c>
      <c r="X438" s="27">
        <v>0</v>
      </c>
      <c r="Y438" s="8">
        <f t="shared" si="276"/>
        <v>17077.2</v>
      </c>
      <c r="Z438" s="8">
        <f t="shared" si="276"/>
        <v>1219.8</v>
      </c>
      <c r="AA438" s="8">
        <f>O438+U438-X438+W438</f>
        <v>15857.4</v>
      </c>
      <c r="AB438" s="66"/>
      <c r="AC438" s="66"/>
      <c r="AD438" s="136"/>
    </row>
    <row r="439" spans="1:30" ht="15.75" x14ac:dyDescent="0.2">
      <c r="A439" s="99"/>
      <c r="B439" s="128"/>
      <c r="C439" s="99"/>
      <c r="D439" s="99"/>
      <c r="E439" s="126"/>
      <c r="F439" s="221"/>
      <c r="G439" s="140"/>
      <c r="H439" s="126"/>
      <c r="I439" s="99"/>
      <c r="J439" s="246"/>
      <c r="K439" s="166"/>
      <c r="L439" s="166"/>
      <c r="M439" s="8">
        <f>N439+O439</f>
        <v>17077.2</v>
      </c>
      <c r="N439" s="8">
        <v>1219.8</v>
      </c>
      <c r="O439" s="8">
        <v>15857.4</v>
      </c>
      <c r="P439" s="124"/>
      <c r="Q439" s="40" t="s">
        <v>6</v>
      </c>
      <c r="R439" s="31"/>
      <c r="S439" s="27">
        <f>T439+U439</f>
        <v>0</v>
      </c>
      <c r="T439" s="27">
        <v>0</v>
      </c>
      <c r="U439" s="27">
        <v>0</v>
      </c>
      <c r="V439" s="28">
        <f>X439</f>
        <v>0</v>
      </c>
      <c r="W439" s="27">
        <v>0</v>
      </c>
      <c r="X439" s="27">
        <v>0</v>
      </c>
      <c r="Y439" s="8">
        <f t="shared" si="276"/>
        <v>17077.2</v>
      </c>
      <c r="Z439" s="8">
        <f t="shared" si="276"/>
        <v>1219.8</v>
      </c>
      <c r="AA439" s="8">
        <f>O439+U439-X439+W439</f>
        <v>15857.4</v>
      </c>
      <c r="AB439" s="66"/>
      <c r="AC439" s="66"/>
      <c r="AD439" s="137"/>
    </row>
    <row r="440" spans="1:30" ht="15.75" x14ac:dyDescent="0.2">
      <c r="A440" s="99"/>
      <c r="B440" s="128"/>
      <c r="C440" s="99"/>
      <c r="D440" s="99"/>
      <c r="E440" s="126"/>
      <c r="F440" s="221"/>
      <c r="G440" s="140"/>
      <c r="H440" s="126"/>
      <c r="I440" s="99"/>
      <c r="J440" s="246"/>
      <c r="K440" s="166"/>
      <c r="L440" s="166"/>
      <c r="M440" s="8">
        <f>N440+O440</f>
        <v>17077.2</v>
      </c>
      <c r="N440" s="8">
        <v>1219.8</v>
      </c>
      <c r="O440" s="8">
        <v>15857.4</v>
      </c>
      <c r="P440" s="124"/>
      <c r="Q440" s="40" t="s">
        <v>7</v>
      </c>
      <c r="R440" s="31"/>
      <c r="S440" s="27">
        <f>T440+U440</f>
        <v>0</v>
      </c>
      <c r="T440" s="27">
        <v>0</v>
      </c>
      <c r="U440" s="27">
        <v>0</v>
      </c>
      <c r="V440" s="28">
        <f>X440</f>
        <v>0</v>
      </c>
      <c r="W440" s="27">
        <v>0</v>
      </c>
      <c r="X440" s="27">
        <v>0</v>
      </c>
      <c r="Y440" s="7">
        <f t="shared" si="276"/>
        <v>17077.2</v>
      </c>
      <c r="Z440" s="7">
        <f t="shared" si="276"/>
        <v>1219.8</v>
      </c>
      <c r="AA440" s="7">
        <f>O440+U440-X440+W440</f>
        <v>15857.4</v>
      </c>
      <c r="AB440" s="66"/>
      <c r="AC440" s="66"/>
      <c r="AD440" s="138"/>
    </row>
    <row r="441" spans="1:30" ht="15.75" x14ac:dyDescent="0.2">
      <c r="A441" s="99"/>
      <c r="B441" s="128"/>
      <c r="C441" s="99"/>
      <c r="D441" s="99"/>
      <c r="E441" s="126"/>
      <c r="F441" s="221"/>
      <c r="G441" s="140"/>
      <c r="H441" s="126"/>
      <c r="I441" s="99"/>
      <c r="J441" s="246"/>
      <c r="K441" s="166"/>
      <c r="L441" s="166"/>
      <c r="M441" s="125"/>
      <c r="N441" s="125"/>
      <c r="O441" s="125"/>
      <c r="P441" s="124"/>
      <c r="Q441" s="32" t="s">
        <v>3</v>
      </c>
      <c r="R441" s="45">
        <f>R440</f>
        <v>0</v>
      </c>
      <c r="S441" s="29">
        <f t="shared" ref="S441:X441" si="277">SUM(S437:S440)</f>
        <v>0</v>
      </c>
      <c r="T441" s="29">
        <f t="shared" si="277"/>
        <v>0</v>
      </c>
      <c r="U441" s="29">
        <f t="shared" si="277"/>
        <v>0</v>
      </c>
      <c r="V441" s="29">
        <f t="shared" si="277"/>
        <v>0</v>
      </c>
      <c r="W441" s="29">
        <f t="shared" si="277"/>
        <v>1219.8</v>
      </c>
      <c r="X441" s="29">
        <f t="shared" si="277"/>
        <v>0</v>
      </c>
      <c r="Y441" s="139"/>
      <c r="Z441" s="139"/>
      <c r="AA441" s="139"/>
      <c r="AB441" s="66"/>
      <c r="AC441" s="66"/>
      <c r="AD441" s="20"/>
    </row>
    <row r="442" spans="1:30" ht="15.75" x14ac:dyDescent="0.2">
      <c r="A442" s="99">
        <v>10</v>
      </c>
      <c r="B442" s="128" t="s">
        <v>166</v>
      </c>
      <c r="C442" s="99" t="s">
        <v>92</v>
      </c>
      <c r="D442" s="99"/>
      <c r="E442" s="126" t="s">
        <v>59</v>
      </c>
      <c r="F442" s="221"/>
      <c r="G442" s="140" t="s">
        <v>99</v>
      </c>
      <c r="H442" s="126" t="s">
        <v>84</v>
      </c>
      <c r="I442" s="99"/>
      <c r="J442" s="246"/>
      <c r="K442" s="34"/>
      <c r="L442" s="34"/>
      <c r="M442" s="9">
        <f>N442+O442</f>
        <v>0</v>
      </c>
      <c r="N442" s="8">
        <v>1829.7</v>
      </c>
      <c r="O442" s="8">
        <v>-1829.7</v>
      </c>
      <c r="P442" s="123" t="s">
        <v>95</v>
      </c>
      <c r="Q442" s="40" t="s">
        <v>4</v>
      </c>
      <c r="R442" s="30"/>
      <c r="S442" s="27">
        <f>T442+U442</f>
        <v>3659.4</v>
      </c>
      <c r="T442" s="27">
        <v>1829.7</v>
      </c>
      <c r="U442" s="27">
        <v>1829.7</v>
      </c>
      <c r="V442" s="28">
        <f>X442</f>
        <v>3659.4</v>
      </c>
      <c r="W442" s="27">
        <v>1829.7</v>
      </c>
      <c r="X442" s="27">
        <v>3659.4</v>
      </c>
      <c r="Y442" s="8">
        <f t="shared" ref="Y442:Z445" si="278">M442+S442-V442</f>
        <v>0</v>
      </c>
      <c r="Z442" s="8">
        <f t="shared" si="278"/>
        <v>1829.7</v>
      </c>
      <c r="AA442" s="8">
        <f>O442+U442-X442+W442</f>
        <v>-1829.7</v>
      </c>
      <c r="AB442" s="66" t="s">
        <v>110</v>
      </c>
      <c r="AC442" s="66"/>
      <c r="AD442" s="20"/>
    </row>
    <row r="443" spans="1:30" ht="15.75" x14ac:dyDescent="0.2">
      <c r="A443" s="99"/>
      <c r="B443" s="128"/>
      <c r="C443" s="99"/>
      <c r="D443" s="99"/>
      <c r="E443" s="126"/>
      <c r="F443" s="221"/>
      <c r="G443" s="140"/>
      <c r="H443" s="126"/>
      <c r="I443" s="99"/>
      <c r="J443" s="246"/>
      <c r="K443" s="38"/>
      <c r="L443" s="38"/>
      <c r="M443" s="8">
        <f>N443+O443</f>
        <v>0</v>
      </c>
      <c r="N443" s="8">
        <v>0</v>
      </c>
      <c r="O443" s="8">
        <v>0</v>
      </c>
      <c r="P443" s="124"/>
      <c r="Q443" s="40" t="s">
        <v>5</v>
      </c>
      <c r="R443" s="31"/>
      <c r="S443" s="27">
        <f>T443+U443</f>
        <v>10978.2</v>
      </c>
      <c r="T443" s="27">
        <v>5489.1</v>
      </c>
      <c r="U443" s="27">
        <v>5489.1</v>
      </c>
      <c r="V443" s="28">
        <f>X443</f>
        <v>10978.2</v>
      </c>
      <c r="W443" s="27">
        <v>3659.4</v>
      </c>
      <c r="X443" s="27">
        <v>10978.2</v>
      </c>
      <c r="Y443" s="8">
        <f t="shared" si="278"/>
        <v>0</v>
      </c>
      <c r="Z443" s="8">
        <f t="shared" si="278"/>
        <v>1829.7000000000003</v>
      </c>
      <c r="AA443" s="8">
        <f>O443+U443-X443+W443</f>
        <v>-1829.7000000000003</v>
      </c>
      <c r="AB443" s="66"/>
      <c r="AC443" s="66"/>
      <c r="AD443" s="20"/>
    </row>
    <row r="444" spans="1:30" ht="15.75" x14ac:dyDescent="0.2">
      <c r="A444" s="99"/>
      <c r="B444" s="128"/>
      <c r="C444" s="99"/>
      <c r="D444" s="99"/>
      <c r="E444" s="126"/>
      <c r="F444" s="221"/>
      <c r="G444" s="140"/>
      <c r="H444" s="126"/>
      <c r="I444" s="99"/>
      <c r="J444" s="246"/>
      <c r="K444" s="33">
        <v>45535</v>
      </c>
      <c r="L444" s="33">
        <v>45838</v>
      </c>
      <c r="M444" s="8">
        <f>N444+O444</f>
        <v>0</v>
      </c>
      <c r="N444" s="8">
        <f t="shared" ref="N444:O445" si="279">Z443</f>
        <v>1829.7000000000003</v>
      </c>
      <c r="O444" s="8">
        <f t="shared" si="279"/>
        <v>-1829.7000000000003</v>
      </c>
      <c r="P444" s="124"/>
      <c r="Q444" s="40" t="s">
        <v>6</v>
      </c>
      <c r="R444" s="31"/>
      <c r="S444" s="27">
        <f>T444+U444</f>
        <v>10978.2</v>
      </c>
      <c r="T444" s="27">
        <v>5489.1</v>
      </c>
      <c r="U444" s="27">
        <v>5489.1</v>
      </c>
      <c r="V444" s="28">
        <f>X444</f>
        <v>10978.2</v>
      </c>
      <c r="W444" s="27">
        <v>7318.8</v>
      </c>
      <c r="X444" s="27">
        <v>10978.2</v>
      </c>
      <c r="Y444" s="8">
        <f t="shared" si="278"/>
        <v>0</v>
      </c>
      <c r="Z444" s="8">
        <f t="shared" si="278"/>
        <v>0</v>
      </c>
      <c r="AA444" s="8">
        <f>O444+U444-X444+W444</f>
        <v>0</v>
      </c>
      <c r="AB444" s="66"/>
      <c r="AC444" s="66"/>
      <c r="AD444" s="20"/>
    </row>
    <row r="445" spans="1:30" ht="15.75" x14ac:dyDescent="0.2">
      <c r="A445" s="99"/>
      <c r="B445" s="128"/>
      <c r="C445" s="99"/>
      <c r="D445" s="99"/>
      <c r="E445" s="126"/>
      <c r="F445" s="221"/>
      <c r="G445" s="140"/>
      <c r="H445" s="126"/>
      <c r="I445" s="99"/>
      <c r="J445" s="246"/>
      <c r="K445" s="36"/>
      <c r="L445" s="36">
        <v>46053</v>
      </c>
      <c r="M445" s="8">
        <f>N445+O445</f>
        <v>0</v>
      </c>
      <c r="N445" s="8">
        <f t="shared" si="279"/>
        <v>0</v>
      </c>
      <c r="O445" s="8">
        <f t="shared" si="279"/>
        <v>0</v>
      </c>
      <c r="P445" s="124"/>
      <c r="Q445" s="40" t="s">
        <v>7</v>
      </c>
      <c r="R445" s="31"/>
      <c r="S445" s="27">
        <f>T445+U445</f>
        <v>10978.2</v>
      </c>
      <c r="T445" s="27">
        <v>5489.1</v>
      </c>
      <c r="U445" s="27">
        <v>5489.1</v>
      </c>
      <c r="V445" s="28">
        <f>X445</f>
        <v>10978.2</v>
      </c>
      <c r="W445" s="27">
        <v>5489.1</v>
      </c>
      <c r="X445" s="27">
        <v>10978.2</v>
      </c>
      <c r="Y445" s="7">
        <f t="shared" si="278"/>
        <v>0</v>
      </c>
      <c r="Z445" s="7">
        <f t="shared" si="278"/>
        <v>0</v>
      </c>
      <c r="AA445" s="7">
        <f>O445+U445-X445+W445</f>
        <v>0</v>
      </c>
      <c r="AB445" s="66"/>
      <c r="AC445" s="66"/>
      <c r="AD445" s="20"/>
    </row>
    <row r="446" spans="1:30" ht="15.75" x14ac:dyDescent="0.2">
      <c r="A446" s="99"/>
      <c r="B446" s="128"/>
      <c r="C446" s="99"/>
      <c r="D446" s="99"/>
      <c r="E446" s="126"/>
      <c r="F446" s="221"/>
      <c r="G446" s="140"/>
      <c r="H446" s="126"/>
      <c r="I446" s="99"/>
      <c r="J446" s="246"/>
      <c r="K446" s="38"/>
      <c r="L446" s="38"/>
      <c r="M446" s="125"/>
      <c r="N446" s="125"/>
      <c r="O446" s="125"/>
      <c r="P446" s="124"/>
      <c r="Q446" s="32" t="s">
        <v>3</v>
      </c>
      <c r="R446" s="45">
        <f>R445</f>
        <v>0</v>
      </c>
      <c r="S446" s="29">
        <f t="shared" ref="S446:X446" si="280">SUM(S442:S445)</f>
        <v>36594</v>
      </c>
      <c r="T446" s="29">
        <f t="shared" si="280"/>
        <v>18297</v>
      </c>
      <c r="U446" s="29">
        <f t="shared" si="280"/>
        <v>18297</v>
      </c>
      <c r="V446" s="29">
        <f t="shared" si="280"/>
        <v>36594</v>
      </c>
      <c r="W446" s="29">
        <f t="shared" si="280"/>
        <v>18297</v>
      </c>
      <c r="X446" s="29">
        <f t="shared" si="280"/>
        <v>36594</v>
      </c>
      <c r="Y446" s="139"/>
      <c r="Z446" s="139"/>
      <c r="AA446" s="139"/>
      <c r="AB446" s="66"/>
      <c r="AC446" s="66"/>
      <c r="AD446" s="20"/>
    </row>
    <row r="447" spans="1:30" ht="15.75" x14ac:dyDescent="0.2">
      <c r="A447" s="99">
        <v>11</v>
      </c>
      <c r="B447" s="129" t="s">
        <v>166</v>
      </c>
      <c r="C447" s="167" t="s">
        <v>336</v>
      </c>
      <c r="D447" s="167"/>
      <c r="E447" s="100" t="s">
        <v>59</v>
      </c>
      <c r="F447" s="223"/>
      <c r="G447" s="170" t="s">
        <v>102</v>
      </c>
      <c r="H447" s="100" t="s">
        <v>84</v>
      </c>
      <c r="I447" s="167"/>
      <c r="J447" s="226"/>
      <c r="K447" s="229">
        <v>45352</v>
      </c>
      <c r="L447" s="229">
        <v>45716</v>
      </c>
      <c r="M447" s="9">
        <f>N447+O447</f>
        <v>3634.7200000000003</v>
      </c>
      <c r="N447" s="8">
        <v>609.9</v>
      </c>
      <c r="O447" s="8">
        <v>3024.82</v>
      </c>
      <c r="P447" s="200" t="s">
        <v>95</v>
      </c>
      <c r="Q447" s="40" t="s">
        <v>4</v>
      </c>
      <c r="R447" s="30"/>
      <c r="S447" s="27">
        <f>T447+U447</f>
        <v>0</v>
      </c>
      <c r="T447" s="27">
        <v>0</v>
      </c>
      <c r="U447" s="27">
        <v>0</v>
      </c>
      <c r="V447" s="28">
        <f>X447</f>
        <v>3634.72</v>
      </c>
      <c r="W447" s="27">
        <v>609.9</v>
      </c>
      <c r="X447" s="27">
        <v>3634.72</v>
      </c>
      <c r="Y447" s="8">
        <f t="shared" ref="Y447:Z450" si="281">M447+S447-V447</f>
        <v>0</v>
      </c>
      <c r="Z447" s="8">
        <f t="shared" si="281"/>
        <v>0</v>
      </c>
      <c r="AA447" s="8">
        <f>O447+U447-X447+W447</f>
        <v>0</v>
      </c>
      <c r="AB447" s="66" t="s">
        <v>112</v>
      </c>
      <c r="AC447" s="66"/>
      <c r="AD447" s="20"/>
    </row>
    <row r="448" spans="1:30" ht="15.75" x14ac:dyDescent="0.2">
      <c r="A448" s="99"/>
      <c r="B448" s="130"/>
      <c r="C448" s="168"/>
      <c r="D448" s="168"/>
      <c r="E448" s="101"/>
      <c r="F448" s="224"/>
      <c r="G448" s="171"/>
      <c r="H448" s="101"/>
      <c r="I448" s="168"/>
      <c r="J448" s="227"/>
      <c r="K448" s="230"/>
      <c r="L448" s="230"/>
      <c r="M448" s="8">
        <f>N448+O448</f>
        <v>0</v>
      </c>
      <c r="N448" s="8">
        <v>0</v>
      </c>
      <c r="O448" s="8">
        <v>0</v>
      </c>
      <c r="P448" s="201"/>
      <c r="Q448" s="40" t="s">
        <v>5</v>
      </c>
      <c r="R448" s="31"/>
      <c r="S448" s="27">
        <f>T448+U448</f>
        <v>0</v>
      </c>
      <c r="T448" s="27">
        <v>0</v>
      </c>
      <c r="U448" s="27">
        <v>0</v>
      </c>
      <c r="V448" s="28">
        <f>X448</f>
        <v>0</v>
      </c>
      <c r="W448" s="27">
        <v>0</v>
      </c>
      <c r="X448" s="27">
        <v>0</v>
      </c>
      <c r="Y448" s="8">
        <f t="shared" si="281"/>
        <v>0</v>
      </c>
      <c r="Z448" s="8">
        <f t="shared" si="281"/>
        <v>0</v>
      </c>
      <c r="AA448" s="8">
        <f>O448+U448-X448+W448</f>
        <v>0</v>
      </c>
      <c r="AB448" s="66"/>
      <c r="AC448" s="66"/>
      <c r="AD448" s="20"/>
    </row>
    <row r="449" spans="1:30" ht="15.75" x14ac:dyDescent="0.2">
      <c r="A449" s="99"/>
      <c r="B449" s="130"/>
      <c r="C449" s="168"/>
      <c r="D449" s="168"/>
      <c r="E449" s="101"/>
      <c r="F449" s="224"/>
      <c r="G449" s="171"/>
      <c r="H449" s="101"/>
      <c r="I449" s="168"/>
      <c r="J449" s="227"/>
      <c r="K449" s="230"/>
      <c r="L449" s="230"/>
      <c r="M449" s="8">
        <f>N449+O449</f>
        <v>0</v>
      </c>
      <c r="N449" s="8">
        <v>0</v>
      </c>
      <c r="O449" s="8">
        <v>0</v>
      </c>
      <c r="P449" s="201"/>
      <c r="Q449" s="40" t="s">
        <v>6</v>
      </c>
      <c r="R449" s="31"/>
      <c r="S449" s="27">
        <f>T449+U449</f>
        <v>0</v>
      </c>
      <c r="T449" s="27">
        <v>0</v>
      </c>
      <c r="U449" s="27">
        <v>0</v>
      </c>
      <c r="V449" s="28">
        <f>X449</f>
        <v>0</v>
      </c>
      <c r="W449" s="27">
        <v>0</v>
      </c>
      <c r="X449" s="27">
        <v>0</v>
      </c>
      <c r="Y449" s="8">
        <f t="shared" si="281"/>
        <v>0</v>
      </c>
      <c r="Z449" s="8">
        <f t="shared" si="281"/>
        <v>0</v>
      </c>
      <c r="AA449" s="8">
        <f>O449+U449-X449+W449</f>
        <v>0</v>
      </c>
      <c r="AB449" s="66"/>
      <c r="AC449" s="66"/>
      <c r="AD449" s="20"/>
    </row>
    <row r="450" spans="1:30" ht="15.75" x14ac:dyDescent="0.2">
      <c r="A450" s="99"/>
      <c r="B450" s="130"/>
      <c r="C450" s="168"/>
      <c r="D450" s="168"/>
      <c r="E450" s="101"/>
      <c r="F450" s="224"/>
      <c r="G450" s="171"/>
      <c r="H450" s="101"/>
      <c r="I450" s="168"/>
      <c r="J450" s="227"/>
      <c r="K450" s="231"/>
      <c r="L450" s="231"/>
      <c r="M450" s="8">
        <f>N450+O450</f>
        <v>0</v>
      </c>
      <c r="N450" s="8">
        <v>0</v>
      </c>
      <c r="O450" s="8">
        <v>0</v>
      </c>
      <c r="P450" s="201"/>
      <c r="Q450" s="40" t="s">
        <v>7</v>
      </c>
      <c r="R450" s="31"/>
      <c r="S450" s="27">
        <f>T450+U450</f>
        <v>0</v>
      </c>
      <c r="T450" s="27">
        <v>0</v>
      </c>
      <c r="U450" s="27">
        <v>0</v>
      </c>
      <c r="V450" s="28">
        <f>X450</f>
        <v>0</v>
      </c>
      <c r="W450" s="27">
        <v>0</v>
      </c>
      <c r="X450" s="27">
        <v>0</v>
      </c>
      <c r="Y450" s="8">
        <f t="shared" si="281"/>
        <v>0</v>
      </c>
      <c r="Z450" s="8">
        <f t="shared" si="281"/>
        <v>0</v>
      </c>
      <c r="AA450" s="8">
        <f>O450+U450-X450+W450</f>
        <v>0</v>
      </c>
      <c r="AB450" s="66"/>
      <c r="AC450" s="66"/>
      <c r="AD450" s="20"/>
    </row>
    <row r="451" spans="1:30" ht="15.75" x14ac:dyDescent="0.2">
      <c r="A451" s="99"/>
      <c r="B451" s="131"/>
      <c r="C451" s="169"/>
      <c r="D451" s="169"/>
      <c r="E451" s="102"/>
      <c r="F451" s="225"/>
      <c r="G451" s="172"/>
      <c r="H451" s="102"/>
      <c r="I451" s="169"/>
      <c r="J451" s="228"/>
      <c r="K451" s="69"/>
      <c r="L451" s="69"/>
      <c r="M451" s="96"/>
      <c r="N451" s="97"/>
      <c r="O451" s="98"/>
      <c r="P451" s="202"/>
      <c r="Q451" s="32" t="s">
        <v>3</v>
      </c>
      <c r="R451" s="45">
        <f>R450</f>
        <v>0</v>
      </c>
      <c r="S451" s="29">
        <f t="shared" ref="S451:X451" si="282">SUM(S447:S450)</f>
        <v>0</v>
      </c>
      <c r="T451" s="29">
        <f t="shared" si="282"/>
        <v>0</v>
      </c>
      <c r="U451" s="29">
        <f t="shared" si="282"/>
        <v>0</v>
      </c>
      <c r="V451" s="29">
        <f t="shared" si="282"/>
        <v>3634.72</v>
      </c>
      <c r="W451" s="29">
        <f t="shared" si="282"/>
        <v>609.9</v>
      </c>
      <c r="X451" s="29">
        <f t="shared" si="282"/>
        <v>3634.72</v>
      </c>
      <c r="Y451" s="151"/>
      <c r="Z451" s="152"/>
      <c r="AA451" s="153"/>
      <c r="AB451" s="66"/>
      <c r="AC451" s="66"/>
      <c r="AD451" s="20"/>
    </row>
    <row r="452" spans="1:30" ht="15.75" x14ac:dyDescent="0.2">
      <c r="A452" s="99">
        <v>12</v>
      </c>
      <c r="B452" s="129" t="s">
        <v>166</v>
      </c>
      <c r="C452" s="167" t="s">
        <v>450</v>
      </c>
      <c r="D452" s="167"/>
      <c r="E452" s="100" t="s">
        <v>59</v>
      </c>
      <c r="F452" s="223"/>
      <c r="G452" s="170" t="s">
        <v>451</v>
      </c>
      <c r="H452" s="100" t="s">
        <v>84</v>
      </c>
      <c r="I452" s="167"/>
      <c r="J452" s="226"/>
      <c r="K452" s="229">
        <v>45191</v>
      </c>
      <c r="L452" s="229">
        <v>45504</v>
      </c>
      <c r="M452" s="9">
        <f>N452+O452</f>
        <v>243.96</v>
      </c>
      <c r="N452" s="8">
        <v>0</v>
      </c>
      <c r="O452" s="8">
        <v>243.96</v>
      </c>
      <c r="P452" s="200" t="s">
        <v>95</v>
      </c>
      <c r="Q452" s="40" t="s">
        <v>4</v>
      </c>
      <c r="R452" s="30"/>
      <c r="S452" s="27">
        <f>T452+U452</f>
        <v>0</v>
      </c>
      <c r="T452" s="27">
        <v>0</v>
      </c>
      <c r="U452" s="27">
        <v>0</v>
      </c>
      <c r="V452" s="28">
        <f>X452</f>
        <v>243.96</v>
      </c>
      <c r="W452" s="27">
        <v>0</v>
      </c>
      <c r="X452" s="27">
        <v>243.96</v>
      </c>
      <c r="Y452" s="8">
        <f t="shared" ref="Y452:Z455" si="283">M452+S452-V452</f>
        <v>0</v>
      </c>
      <c r="Z452" s="8">
        <f t="shared" si="283"/>
        <v>0</v>
      </c>
      <c r="AA452" s="8">
        <f>O452+U452-X452+W452</f>
        <v>0</v>
      </c>
      <c r="AB452" s="66" t="s">
        <v>112</v>
      </c>
      <c r="AC452" s="66"/>
      <c r="AD452" s="20"/>
    </row>
    <row r="453" spans="1:30" ht="15.75" x14ac:dyDescent="0.2">
      <c r="A453" s="99"/>
      <c r="B453" s="130"/>
      <c r="C453" s="168"/>
      <c r="D453" s="168"/>
      <c r="E453" s="101"/>
      <c r="F453" s="224"/>
      <c r="G453" s="171"/>
      <c r="H453" s="101"/>
      <c r="I453" s="168"/>
      <c r="J453" s="227"/>
      <c r="K453" s="230"/>
      <c r="L453" s="230"/>
      <c r="M453" s="8">
        <f>N453+O453</f>
        <v>0</v>
      </c>
      <c r="N453" s="8">
        <v>0</v>
      </c>
      <c r="O453" s="8">
        <v>0</v>
      </c>
      <c r="P453" s="201"/>
      <c r="Q453" s="40" t="s">
        <v>5</v>
      </c>
      <c r="R453" s="31"/>
      <c r="S453" s="27">
        <f>T453+U453</f>
        <v>0</v>
      </c>
      <c r="T453" s="27">
        <v>0</v>
      </c>
      <c r="U453" s="27">
        <v>0</v>
      </c>
      <c r="V453" s="28">
        <f>X453</f>
        <v>0</v>
      </c>
      <c r="W453" s="27">
        <v>0</v>
      </c>
      <c r="X453" s="27">
        <v>0</v>
      </c>
      <c r="Y453" s="8">
        <f t="shared" si="283"/>
        <v>0</v>
      </c>
      <c r="Z453" s="8">
        <f t="shared" si="283"/>
        <v>0</v>
      </c>
      <c r="AA453" s="8">
        <f>O453+U453-X453+W453</f>
        <v>0</v>
      </c>
      <c r="AB453" s="66"/>
      <c r="AC453" s="66"/>
      <c r="AD453" s="20"/>
    </row>
    <row r="454" spans="1:30" ht="15.75" x14ac:dyDescent="0.2">
      <c r="A454" s="99"/>
      <c r="B454" s="130"/>
      <c r="C454" s="168"/>
      <c r="D454" s="168"/>
      <c r="E454" s="101"/>
      <c r="F454" s="224"/>
      <c r="G454" s="171"/>
      <c r="H454" s="101"/>
      <c r="I454" s="168"/>
      <c r="J454" s="227"/>
      <c r="K454" s="230"/>
      <c r="L454" s="230"/>
      <c r="M454" s="8">
        <f>N454+O454</f>
        <v>0</v>
      </c>
      <c r="N454" s="8">
        <v>0</v>
      </c>
      <c r="O454" s="8">
        <v>0</v>
      </c>
      <c r="P454" s="201"/>
      <c r="Q454" s="40" t="s">
        <v>6</v>
      </c>
      <c r="R454" s="31"/>
      <c r="S454" s="27">
        <f>T454+U454</f>
        <v>0</v>
      </c>
      <c r="T454" s="27">
        <v>0</v>
      </c>
      <c r="U454" s="27">
        <v>0</v>
      </c>
      <c r="V454" s="28">
        <f>X454</f>
        <v>0</v>
      </c>
      <c r="W454" s="27">
        <v>0</v>
      </c>
      <c r="X454" s="27">
        <v>0</v>
      </c>
      <c r="Y454" s="8">
        <f t="shared" si="283"/>
        <v>0</v>
      </c>
      <c r="Z454" s="8">
        <f t="shared" si="283"/>
        <v>0</v>
      </c>
      <c r="AA454" s="8">
        <f>O454+U454-X454+W454</f>
        <v>0</v>
      </c>
      <c r="AB454" s="66"/>
      <c r="AC454" s="66"/>
      <c r="AD454" s="20"/>
    </row>
    <row r="455" spans="1:30" ht="15.75" x14ac:dyDescent="0.2">
      <c r="A455" s="99"/>
      <c r="B455" s="130"/>
      <c r="C455" s="168"/>
      <c r="D455" s="168"/>
      <c r="E455" s="101"/>
      <c r="F455" s="224"/>
      <c r="G455" s="171"/>
      <c r="H455" s="101"/>
      <c r="I455" s="168"/>
      <c r="J455" s="227"/>
      <c r="K455" s="231"/>
      <c r="L455" s="231"/>
      <c r="M455" s="8">
        <f>N455+O455</f>
        <v>0</v>
      </c>
      <c r="N455" s="8">
        <v>0</v>
      </c>
      <c r="O455" s="8">
        <v>0</v>
      </c>
      <c r="P455" s="201"/>
      <c r="Q455" s="40" t="s">
        <v>7</v>
      </c>
      <c r="R455" s="31"/>
      <c r="S455" s="27">
        <f>T455+U455</f>
        <v>0</v>
      </c>
      <c r="T455" s="27">
        <v>0</v>
      </c>
      <c r="U455" s="27">
        <v>0</v>
      </c>
      <c r="V455" s="28">
        <f>X455</f>
        <v>0</v>
      </c>
      <c r="W455" s="27">
        <v>0</v>
      </c>
      <c r="X455" s="27">
        <v>0</v>
      </c>
      <c r="Y455" s="7">
        <f t="shared" si="283"/>
        <v>0</v>
      </c>
      <c r="Z455" s="7">
        <f t="shared" si="283"/>
        <v>0</v>
      </c>
      <c r="AA455" s="7">
        <f>O455+U455-X455+W455</f>
        <v>0</v>
      </c>
      <c r="AB455" s="66"/>
      <c r="AC455" s="66"/>
      <c r="AD455" s="20"/>
    </row>
    <row r="456" spans="1:30" ht="15.75" x14ac:dyDescent="0.2">
      <c r="A456" s="99"/>
      <c r="B456" s="131"/>
      <c r="C456" s="169"/>
      <c r="D456" s="169"/>
      <c r="E456" s="102"/>
      <c r="F456" s="225"/>
      <c r="G456" s="172"/>
      <c r="H456" s="102"/>
      <c r="I456" s="169"/>
      <c r="J456" s="228"/>
      <c r="K456" s="69"/>
      <c r="L456" s="69"/>
      <c r="M456" s="96"/>
      <c r="N456" s="97"/>
      <c r="O456" s="98"/>
      <c r="P456" s="202"/>
      <c r="Q456" s="32" t="s">
        <v>3</v>
      </c>
      <c r="R456" s="45">
        <f>R455</f>
        <v>0</v>
      </c>
      <c r="S456" s="29">
        <f t="shared" ref="S456:X456" si="284">SUM(S452:S455)</f>
        <v>0</v>
      </c>
      <c r="T456" s="29">
        <f t="shared" si="284"/>
        <v>0</v>
      </c>
      <c r="U456" s="29">
        <f t="shared" si="284"/>
        <v>0</v>
      </c>
      <c r="V456" s="29">
        <f t="shared" si="284"/>
        <v>243.96</v>
      </c>
      <c r="W456" s="29">
        <f t="shared" si="284"/>
        <v>0</v>
      </c>
      <c r="X456" s="29">
        <f t="shared" si="284"/>
        <v>243.96</v>
      </c>
      <c r="Y456" s="151"/>
      <c r="Z456" s="152"/>
      <c r="AA456" s="153"/>
      <c r="AB456" s="66"/>
      <c r="AC456" s="66"/>
      <c r="AD456" s="20"/>
    </row>
    <row r="457" spans="1:30" ht="15.75" x14ac:dyDescent="0.2">
      <c r="A457" s="99">
        <v>13</v>
      </c>
      <c r="B457" s="129" t="s">
        <v>166</v>
      </c>
      <c r="C457" s="167" t="s">
        <v>374</v>
      </c>
      <c r="D457" s="167"/>
      <c r="E457" s="100" t="s">
        <v>59</v>
      </c>
      <c r="F457" s="223"/>
      <c r="G457" s="170" t="s">
        <v>375</v>
      </c>
      <c r="H457" s="100" t="s">
        <v>84</v>
      </c>
      <c r="I457" s="167"/>
      <c r="J457" s="226"/>
      <c r="K457" s="229">
        <v>45404</v>
      </c>
      <c r="L457" s="266" t="s">
        <v>500</v>
      </c>
      <c r="M457" s="9">
        <f>N457+O457</f>
        <v>2439.6</v>
      </c>
      <c r="N457" s="8">
        <v>1219.8</v>
      </c>
      <c r="O457" s="8">
        <v>1219.8</v>
      </c>
      <c r="P457" s="200" t="s">
        <v>95</v>
      </c>
      <c r="Q457" s="40" t="s">
        <v>4</v>
      </c>
      <c r="R457" s="30"/>
      <c r="S457" s="27">
        <f>T457+U457</f>
        <v>2439.6</v>
      </c>
      <c r="T457" s="27">
        <v>1219.8</v>
      </c>
      <c r="U457" s="27">
        <v>1219.8</v>
      </c>
      <c r="V457" s="28">
        <f>X457</f>
        <v>4879.2</v>
      </c>
      <c r="W457" s="27">
        <v>1219.8</v>
      </c>
      <c r="X457" s="27">
        <v>4879.2</v>
      </c>
      <c r="Y457" s="8">
        <f t="shared" ref="Y457:Y460" si="285">M457+S457-V457</f>
        <v>0</v>
      </c>
      <c r="Z457" s="8">
        <f t="shared" ref="Z457:Z460" si="286">N457+T457-W457</f>
        <v>1219.8</v>
      </c>
      <c r="AA457" s="8">
        <f>O457+U457-X457+W457</f>
        <v>-1219.8</v>
      </c>
      <c r="AB457" s="66" t="s">
        <v>112</v>
      </c>
      <c r="AC457" s="66"/>
      <c r="AD457" s="20"/>
    </row>
    <row r="458" spans="1:30" ht="15.75" x14ac:dyDescent="0.2">
      <c r="A458" s="99"/>
      <c r="B458" s="130"/>
      <c r="C458" s="168"/>
      <c r="D458" s="168"/>
      <c r="E458" s="101"/>
      <c r="F458" s="224"/>
      <c r="G458" s="171"/>
      <c r="H458" s="101"/>
      <c r="I458" s="168"/>
      <c r="J458" s="227"/>
      <c r="K458" s="230"/>
      <c r="L458" s="267"/>
      <c r="M458" s="8">
        <f>N458+O458</f>
        <v>0</v>
      </c>
      <c r="N458" s="8">
        <v>0</v>
      </c>
      <c r="O458" s="8">
        <v>0</v>
      </c>
      <c r="P458" s="201"/>
      <c r="Q458" s="40" t="s">
        <v>5</v>
      </c>
      <c r="R458" s="31"/>
      <c r="S458" s="27">
        <f>T458+U458</f>
        <v>7318.8</v>
      </c>
      <c r="T458" s="27">
        <v>3659.4</v>
      </c>
      <c r="U458" s="27">
        <v>3659.4</v>
      </c>
      <c r="V458" s="28">
        <f>X458</f>
        <v>7318.8</v>
      </c>
      <c r="W458" s="27">
        <v>2439.6</v>
      </c>
      <c r="X458" s="27">
        <v>7318.8</v>
      </c>
      <c r="Y458" s="8">
        <f t="shared" si="285"/>
        <v>0</v>
      </c>
      <c r="Z458" s="8">
        <f t="shared" si="286"/>
        <v>1219.8000000000002</v>
      </c>
      <c r="AA458" s="8">
        <f>O458+U458-X458+W458</f>
        <v>-1219.8000000000002</v>
      </c>
      <c r="AB458" s="66"/>
      <c r="AC458" s="66"/>
      <c r="AD458" s="20"/>
    </row>
    <row r="459" spans="1:30" ht="15.75" x14ac:dyDescent="0.2">
      <c r="A459" s="99"/>
      <c r="B459" s="130"/>
      <c r="C459" s="168"/>
      <c r="D459" s="168"/>
      <c r="E459" s="101"/>
      <c r="F459" s="224"/>
      <c r="G459" s="171"/>
      <c r="H459" s="101"/>
      <c r="I459" s="168"/>
      <c r="J459" s="227"/>
      <c r="K459" s="230"/>
      <c r="L459" s="267"/>
      <c r="M459" s="8">
        <f>N459+O459</f>
        <v>0</v>
      </c>
      <c r="N459" s="8">
        <v>0</v>
      </c>
      <c r="O459" s="8">
        <v>0</v>
      </c>
      <c r="P459" s="201"/>
      <c r="Q459" s="40" t="s">
        <v>6</v>
      </c>
      <c r="R459" s="31"/>
      <c r="S459" s="27">
        <f>T459+U459</f>
        <v>5611.08</v>
      </c>
      <c r="T459" s="27">
        <v>2805.54</v>
      </c>
      <c r="U459" s="27">
        <v>2805.54</v>
      </c>
      <c r="V459" s="28">
        <f>X459</f>
        <v>5611.08</v>
      </c>
      <c r="W459" s="27">
        <v>4879.2</v>
      </c>
      <c r="X459" s="27">
        <v>5611.08</v>
      </c>
      <c r="Y459" s="8">
        <f t="shared" si="285"/>
        <v>0</v>
      </c>
      <c r="Z459" s="8">
        <f t="shared" si="286"/>
        <v>-2073.66</v>
      </c>
      <c r="AA459" s="8">
        <f>O459+U459-X459+W459</f>
        <v>2073.66</v>
      </c>
      <c r="AB459" s="66"/>
      <c r="AC459" s="66"/>
      <c r="AD459" s="20"/>
    </row>
    <row r="460" spans="1:30" ht="15.75" x14ac:dyDescent="0.2">
      <c r="A460" s="99"/>
      <c r="B460" s="130"/>
      <c r="C460" s="168"/>
      <c r="D460" s="168"/>
      <c r="E460" s="101"/>
      <c r="F460" s="224"/>
      <c r="G460" s="171"/>
      <c r="H460" s="101"/>
      <c r="I460" s="168"/>
      <c r="J460" s="227"/>
      <c r="K460" s="231"/>
      <c r="L460" s="268"/>
      <c r="M460" s="8">
        <f>N460+O460</f>
        <v>0</v>
      </c>
      <c r="N460" s="8">
        <v>0</v>
      </c>
      <c r="O460" s="8">
        <v>0</v>
      </c>
      <c r="P460" s="201"/>
      <c r="Q460" s="40" t="s">
        <v>7</v>
      </c>
      <c r="R460" s="31"/>
      <c r="S460" s="27">
        <f>T460+U460</f>
        <v>0</v>
      </c>
      <c r="T460" s="27">
        <v>0</v>
      </c>
      <c r="U460" s="27">
        <v>0</v>
      </c>
      <c r="V460" s="28">
        <f>X460</f>
        <v>0</v>
      </c>
      <c r="W460" s="27">
        <v>365.94</v>
      </c>
      <c r="X460" s="27">
        <v>0</v>
      </c>
      <c r="Y460" s="7">
        <f t="shared" si="285"/>
        <v>0</v>
      </c>
      <c r="Z460" s="7">
        <f t="shared" si="286"/>
        <v>-365.94</v>
      </c>
      <c r="AA460" s="7">
        <f>O460+U460-X460+W460</f>
        <v>365.94</v>
      </c>
      <c r="AB460" s="66"/>
      <c r="AC460" s="66"/>
      <c r="AD460" s="20"/>
    </row>
    <row r="461" spans="1:30" ht="15.75" x14ac:dyDescent="0.2">
      <c r="A461" s="99"/>
      <c r="B461" s="131"/>
      <c r="C461" s="169"/>
      <c r="D461" s="169"/>
      <c r="E461" s="102"/>
      <c r="F461" s="225"/>
      <c r="G461" s="172"/>
      <c r="H461" s="102"/>
      <c r="I461" s="169"/>
      <c r="J461" s="228"/>
      <c r="K461" s="69"/>
      <c r="L461" s="69"/>
      <c r="M461" s="96"/>
      <c r="N461" s="97"/>
      <c r="O461" s="98"/>
      <c r="P461" s="202"/>
      <c r="Q461" s="32" t="s">
        <v>3</v>
      </c>
      <c r="R461" s="45">
        <f>R460</f>
        <v>0</v>
      </c>
      <c r="S461" s="29">
        <f t="shared" ref="S461:X461" si="287">SUM(S457:S460)</f>
        <v>15369.48</v>
      </c>
      <c r="T461" s="29">
        <f t="shared" si="287"/>
        <v>7684.74</v>
      </c>
      <c r="U461" s="29">
        <f t="shared" si="287"/>
        <v>7684.74</v>
      </c>
      <c r="V461" s="29">
        <f t="shared" si="287"/>
        <v>17809.080000000002</v>
      </c>
      <c r="W461" s="29">
        <f t="shared" si="287"/>
        <v>8904.5399999999991</v>
      </c>
      <c r="X461" s="29">
        <f t="shared" si="287"/>
        <v>17809.080000000002</v>
      </c>
      <c r="Y461" s="151"/>
      <c r="Z461" s="152"/>
      <c r="AA461" s="153"/>
      <c r="AB461" s="66"/>
      <c r="AC461" s="66"/>
      <c r="AD461" s="20"/>
    </row>
    <row r="462" spans="1:30" ht="15.75" x14ac:dyDescent="0.2">
      <c r="A462" s="99">
        <v>14</v>
      </c>
      <c r="B462" s="129" t="s">
        <v>166</v>
      </c>
      <c r="C462" s="167" t="s">
        <v>390</v>
      </c>
      <c r="D462" s="167"/>
      <c r="E462" s="100" t="s">
        <v>59</v>
      </c>
      <c r="F462" s="223"/>
      <c r="G462" s="170" t="s">
        <v>391</v>
      </c>
      <c r="H462" s="100" t="s">
        <v>84</v>
      </c>
      <c r="I462" s="167"/>
      <c r="J462" s="226"/>
      <c r="K462" s="38">
        <v>45505</v>
      </c>
      <c r="L462" s="38">
        <v>45838</v>
      </c>
      <c r="M462" s="9">
        <f>N462+O462</f>
        <v>3659.4</v>
      </c>
      <c r="N462" s="8">
        <v>609.9</v>
      </c>
      <c r="O462" s="8">
        <v>3049.5</v>
      </c>
      <c r="P462" s="200" t="s">
        <v>95</v>
      </c>
      <c r="Q462" s="40" t="s">
        <v>4</v>
      </c>
      <c r="R462" s="30"/>
      <c r="S462" s="27">
        <f>T462+U462</f>
        <v>1219.8</v>
      </c>
      <c r="T462" s="27">
        <v>609.9</v>
      </c>
      <c r="U462" s="27">
        <v>609.9</v>
      </c>
      <c r="V462" s="28">
        <f>X462</f>
        <v>4879.2</v>
      </c>
      <c r="W462" s="27">
        <v>609.9</v>
      </c>
      <c r="X462" s="27">
        <v>4879.2</v>
      </c>
      <c r="Y462" s="8">
        <f t="shared" ref="Y462:Y465" si="288">M462+S462-V462</f>
        <v>0</v>
      </c>
      <c r="Z462" s="8">
        <f t="shared" ref="Z462:Z465" si="289">N462+T462-W462</f>
        <v>609.9</v>
      </c>
      <c r="AA462" s="8">
        <f>O462+U462-X462+W462</f>
        <v>-609.89999999999975</v>
      </c>
      <c r="AB462" s="66" t="s">
        <v>112</v>
      </c>
      <c r="AC462" s="66"/>
      <c r="AD462" s="20"/>
    </row>
    <row r="463" spans="1:30" ht="15.75" x14ac:dyDescent="0.2">
      <c r="A463" s="99"/>
      <c r="B463" s="130"/>
      <c r="C463" s="168"/>
      <c r="D463" s="168"/>
      <c r="E463" s="101"/>
      <c r="F463" s="224"/>
      <c r="G463" s="171"/>
      <c r="H463" s="101"/>
      <c r="I463" s="168"/>
      <c r="J463" s="227"/>
      <c r="K463" s="38"/>
      <c r="L463" s="38"/>
      <c r="M463" s="8">
        <f>N463+O463</f>
        <v>0</v>
      </c>
      <c r="N463" s="8">
        <v>0</v>
      </c>
      <c r="O463" s="8">
        <v>0</v>
      </c>
      <c r="P463" s="201"/>
      <c r="Q463" s="40" t="s">
        <v>5</v>
      </c>
      <c r="R463" s="31"/>
      <c r="S463" s="27">
        <f>T463+U463</f>
        <v>3659.4</v>
      </c>
      <c r="T463" s="27">
        <v>1829.7</v>
      </c>
      <c r="U463" s="27">
        <v>1829.7</v>
      </c>
      <c r="V463" s="28">
        <f>X463</f>
        <v>3659.4</v>
      </c>
      <c r="W463" s="27">
        <v>1219.8</v>
      </c>
      <c r="X463" s="27">
        <v>3659.4</v>
      </c>
      <c r="Y463" s="8">
        <f t="shared" si="288"/>
        <v>0</v>
      </c>
      <c r="Z463" s="8">
        <f t="shared" si="289"/>
        <v>609.90000000000009</v>
      </c>
      <c r="AA463" s="8">
        <f>O463+U463-X463+W463</f>
        <v>-609.90000000000009</v>
      </c>
      <c r="AB463" s="66"/>
      <c r="AC463" s="66"/>
      <c r="AD463" s="20"/>
    </row>
    <row r="464" spans="1:30" ht="15.75" x14ac:dyDescent="0.2">
      <c r="A464" s="99"/>
      <c r="B464" s="130"/>
      <c r="C464" s="168"/>
      <c r="D464" s="168"/>
      <c r="E464" s="101"/>
      <c r="F464" s="224"/>
      <c r="G464" s="171"/>
      <c r="H464" s="101"/>
      <c r="I464" s="168"/>
      <c r="J464" s="227"/>
      <c r="K464" s="38"/>
      <c r="L464" s="38">
        <v>46053</v>
      </c>
      <c r="M464" s="8">
        <f>N464+O464</f>
        <v>0</v>
      </c>
      <c r="N464" s="8">
        <v>0</v>
      </c>
      <c r="O464" s="8">
        <v>0</v>
      </c>
      <c r="P464" s="201"/>
      <c r="Q464" s="40" t="s">
        <v>6</v>
      </c>
      <c r="R464" s="31"/>
      <c r="S464" s="27">
        <f>T464+U464</f>
        <v>0</v>
      </c>
      <c r="T464" s="27">
        <v>0</v>
      </c>
      <c r="U464" s="27">
        <v>0</v>
      </c>
      <c r="V464" s="28">
        <f>X464</f>
        <v>0</v>
      </c>
      <c r="W464" s="27">
        <v>1219.8</v>
      </c>
      <c r="X464" s="27">
        <v>0</v>
      </c>
      <c r="Y464" s="8">
        <f t="shared" si="288"/>
        <v>0</v>
      </c>
      <c r="Z464" s="8">
        <f t="shared" si="289"/>
        <v>-1219.8</v>
      </c>
      <c r="AA464" s="8">
        <f>O464+U464-X464+W464</f>
        <v>1219.8</v>
      </c>
      <c r="AB464" s="66"/>
      <c r="AC464" s="66"/>
      <c r="AD464" s="20"/>
    </row>
    <row r="465" spans="1:30" ht="15.75" x14ac:dyDescent="0.2">
      <c r="A465" s="99"/>
      <c r="B465" s="130"/>
      <c r="C465" s="168"/>
      <c r="D465" s="168"/>
      <c r="E465" s="101"/>
      <c r="F465" s="224"/>
      <c r="G465" s="171"/>
      <c r="H465" s="101"/>
      <c r="I465" s="168"/>
      <c r="J465" s="227"/>
      <c r="K465" s="38"/>
      <c r="L465" s="38"/>
      <c r="M465" s="8">
        <f>N465+O465</f>
        <v>0</v>
      </c>
      <c r="N465" s="8">
        <v>0</v>
      </c>
      <c r="O465" s="8">
        <v>0</v>
      </c>
      <c r="P465" s="201"/>
      <c r="Q465" s="40" t="s">
        <v>7</v>
      </c>
      <c r="R465" s="31"/>
      <c r="S465" s="27">
        <f>T465+U465</f>
        <v>0</v>
      </c>
      <c r="T465" s="27">
        <v>0</v>
      </c>
      <c r="U465" s="27">
        <v>0</v>
      </c>
      <c r="V465" s="28">
        <f>X465</f>
        <v>0</v>
      </c>
      <c r="W465" s="27">
        <v>0</v>
      </c>
      <c r="X465" s="27">
        <v>0</v>
      </c>
      <c r="Y465" s="7">
        <f t="shared" si="288"/>
        <v>0</v>
      </c>
      <c r="Z465" s="7">
        <f t="shared" si="289"/>
        <v>0</v>
      </c>
      <c r="AA465" s="7">
        <f>O465+U465-X465+W465</f>
        <v>0</v>
      </c>
      <c r="AB465" s="66"/>
      <c r="AC465" s="66"/>
      <c r="AD465" s="20"/>
    </row>
    <row r="466" spans="1:30" ht="15.75" x14ac:dyDescent="0.2">
      <c r="A466" s="99"/>
      <c r="B466" s="131"/>
      <c r="C466" s="169"/>
      <c r="D466" s="169"/>
      <c r="E466" s="102"/>
      <c r="F466" s="225"/>
      <c r="G466" s="172"/>
      <c r="H466" s="102"/>
      <c r="I466" s="169"/>
      <c r="J466" s="228"/>
      <c r="K466" s="38"/>
      <c r="L466" s="38"/>
      <c r="M466" s="96"/>
      <c r="N466" s="97"/>
      <c r="O466" s="98"/>
      <c r="P466" s="202"/>
      <c r="Q466" s="32" t="s">
        <v>3</v>
      </c>
      <c r="R466" s="45">
        <f>R465</f>
        <v>0</v>
      </c>
      <c r="S466" s="29">
        <f t="shared" ref="S466:X466" si="290">SUM(S462:S465)</f>
        <v>4879.2</v>
      </c>
      <c r="T466" s="29">
        <f t="shared" si="290"/>
        <v>2439.6</v>
      </c>
      <c r="U466" s="29">
        <f t="shared" si="290"/>
        <v>2439.6</v>
      </c>
      <c r="V466" s="29">
        <f t="shared" si="290"/>
        <v>8538.6</v>
      </c>
      <c r="W466" s="29">
        <f t="shared" si="290"/>
        <v>3049.5</v>
      </c>
      <c r="X466" s="29">
        <f t="shared" si="290"/>
        <v>8538.6</v>
      </c>
      <c r="Y466" s="151"/>
      <c r="Z466" s="152"/>
      <c r="AA466" s="153"/>
      <c r="AB466" s="66"/>
      <c r="AC466" s="66"/>
      <c r="AD466" s="20"/>
    </row>
    <row r="467" spans="1:30" ht="15.75" x14ac:dyDescent="0.2">
      <c r="A467" s="99">
        <v>15</v>
      </c>
      <c r="B467" s="129" t="s">
        <v>166</v>
      </c>
      <c r="C467" s="167" t="s">
        <v>411</v>
      </c>
      <c r="D467" s="167"/>
      <c r="E467" s="100" t="s">
        <v>59</v>
      </c>
      <c r="F467" s="223"/>
      <c r="G467" s="170" t="s">
        <v>412</v>
      </c>
      <c r="H467" s="100" t="s">
        <v>84</v>
      </c>
      <c r="I467" s="167"/>
      <c r="J467" s="226"/>
      <c r="K467" s="34"/>
      <c r="L467" s="34"/>
      <c r="M467" s="9">
        <f>N467+O467</f>
        <v>1731.34</v>
      </c>
      <c r="N467" s="8">
        <v>865.67</v>
      </c>
      <c r="O467" s="8">
        <v>865.67</v>
      </c>
      <c r="P467" s="200" t="s">
        <v>95</v>
      </c>
      <c r="Q467" s="72" t="s">
        <v>4</v>
      </c>
      <c r="R467" s="30"/>
      <c r="S467" s="27">
        <f>T467+U467</f>
        <v>1219.8</v>
      </c>
      <c r="T467" s="27">
        <v>609.9</v>
      </c>
      <c r="U467" s="27">
        <v>609.9</v>
      </c>
      <c r="V467" s="28">
        <f>X467</f>
        <v>2951.14</v>
      </c>
      <c r="W467" s="27">
        <v>865.67</v>
      </c>
      <c r="X467" s="27">
        <v>2951.14</v>
      </c>
      <c r="Y467" s="8">
        <f t="shared" ref="Y467:Y470" si="291">M467+S467-V467</f>
        <v>0</v>
      </c>
      <c r="Z467" s="8">
        <f t="shared" ref="Z467:Z470" si="292">N467+T467-W467</f>
        <v>609.9</v>
      </c>
      <c r="AA467" s="8">
        <f>O467+U467-X467+W467</f>
        <v>-609.9</v>
      </c>
      <c r="AB467" s="66" t="s">
        <v>112</v>
      </c>
      <c r="AC467" s="66"/>
      <c r="AD467" s="20"/>
    </row>
    <row r="468" spans="1:30" ht="15.75" x14ac:dyDescent="0.2">
      <c r="A468" s="99"/>
      <c r="B468" s="130"/>
      <c r="C468" s="168"/>
      <c r="D468" s="168"/>
      <c r="E468" s="101"/>
      <c r="F468" s="224"/>
      <c r="G468" s="171"/>
      <c r="H468" s="101"/>
      <c r="I468" s="168"/>
      <c r="J468" s="227"/>
      <c r="K468" s="38"/>
      <c r="L468" s="38"/>
      <c r="M468" s="8">
        <f>N468+O468</f>
        <v>0</v>
      </c>
      <c r="N468" s="8">
        <v>0</v>
      </c>
      <c r="O468" s="8">
        <v>0</v>
      </c>
      <c r="P468" s="201"/>
      <c r="Q468" s="72" t="s">
        <v>5</v>
      </c>
      <c r="R468" s="31"/>
      <c r="S468" s="27">
        <f>T468+U468</f>
        <v>7318.8</v>
      </c>
      <c r="T468" s="27">
        <v>3659.4</v>
      </c>
      <c r="U468" s="27">
        <v>3659.4</v>
      </c>
      <c r="V468" s="28">
        <f>X468</f>
        <v>7318.8</v>
      </c>
      <c r="W468" s="27">
        <v>1829.7</v>
      </c>
      <c r="X468" s="27">
        <v>7318.8</v>
      </c>
      <c r="Y468" s="8">
        <f t="shared" si="291"/>
        <v>0</v>
      </c>
      <c r="Z468" s="8">
        <f t="shared" si="292"/>
        <v>1829.7</v>
      </c>
      <c r="AA468" s="8">
        <f>O468+U468-X468+W468</f>
        <v>-1829.7</v>
      </c>
      <c r="AB468" s="66"/>
      <c r="AC468" s="66"/>
      <c r="AD468" s="20"/>
    </row>
    <row r="469" spans="1:30" ht="15.75" x14ac:dyDescent="0.2">
      <c r="A469" s="99"/>
      <c r="B469" s="130"/>
      <c r="C469" s="168"/>
      <c r="D469" s="168"/>
      <c r="E469" s="101"/>
      <c r="F469" s="224"/>
      <c r="G469" s="171"/>
      <c r="H469" s="101"/>
      <c r="I469" s="168"/>
      <c r="J469" s="227"/>
      <c r="K469" s="38"/>
      <c r="L469" s="38"/>
      <c r="M469" s="8">
        <f>N469+O469</f>
        <v>0</v>
      </c>
      <c r="N469" s="8">
        <v>0</v>
      </c>
      <c r="O469" s="8">
        <v>0</v>
      </c>
      <c r="P469" s="201"/>
      <c r="Q469" s="72" t="s">
        <v>6</v>
      </c>
      <c r="R469" s="31"/>
      <c r="S469" s="27">
        <f>T469+U469</f>
        <v>7318.8</v>
      </c>
      <c r="T469" s="27">
        <v>3659.4</v>
      </c>
      <c r="U469" s="27">
        <v>3659.4</v>
      </c>
      <c r="V469" s="28">
        <f>X469</f>
        <v>7318.8</v>
      </c>
      <c r="W469" s="27">
        <v>4879.2</v>
      </c>
      <c r="X469" s="27">
        <v>7318.8</v>
      </c>
      <c r="Y469" s="8">
        <f t="shared" si="291"/>
        <v>0</v>
      </c>
      <c r="Z469" s="8">
        <f t="shared" si="292"/>
        <v>-1219.7999999999997</v>
      </c>
      <c r="AA469" s="8">
        <f>O469+U469-X469+W469</f>
        <v>1219.7999999999997</v>
      </c>
      <c r="AB469" s="66"/>
      <c r="AC469" s="66"/>
      <c r="AD469" s="20"/>
    </row>
    <row r="470" spans="1:30" ht="15.75" x14ac:dyDescent="0.2">
      <c r="A470" s="99"/>
      <c r="B470" s="130"/>
      <c r="C470" s="168"/>
      <c r="D470" s="168"/>
      <c r="E470" s="101"/>
      <c r="F470" s="224"/>
      <c r="G470" s="171"/>
      <c r="H470" s="101"/>
      <c r="I470" s="168"/>
      <c r="J470" s="227"/>
      <c r="K470" s="38">
        <v>45636</v>
      </c>
      <c r="L470" s="38">
        <v>45970</v>
      </c>
      <c r="M470" s="8">
        <f>N470+O470</f>
        <v>0</v>
      </c>
      <c r="N470" s="8">
        <v>0</v>
      </c>
      <c r="O470" s="8">
        <v>0</v>
      </c>
      <c r="P470" s="201"/>
      <c r="Q470" s="72" t="s">
        <v>7</v>
      </c>
      <c r="R470" s="31"/>
      <c r="S470" s="27">
        <f>T470+U470</f>
        <v>7318.8</v>
      </c>
      <c r="T470" s="27">
        <v>3659.4</v>
      </c>
      <c r="U470" s="27">
        <v>3659.4</v>
      </c>
      <c r="V470" s="28">
        <f>X470</f>
        <v>2439.6</v>
      </c>
      <c r="W470" s="27">
        <v>3659.4</v>
      </c>
      <c r="X470" s="27">
        <v>2439.6</v>
      </c>
      <c r="Y470" s="7">
        <f t="shared" si="291"/>
        <v>4879.2000000000007</v>
      </c>
      <c r="Z470" s="7">
        <f t="shared" si="292"/>
        <v>0</v>
      </c>
      <c r="AA470" s="7">
        <f>O470+U470-X470+W470</f>
        <v>4879.2000000000007</v>
      </c>
      <c r="AB470" s="66"/>
      <c r="AC470" s="66"/>
      <c r="AD470" s="20"/>
    </row>
    <row r="471" spans="1:30" ht="15.75" x14ac:dyDescent="0.2">
      <c r="A471" s="99"/>
      <c r="B471" s="131"/>
      <c r="C471" s="169"/>
      <c r="D471" s="169"/>
      <c r="E471" s="102"/>
      <c r="F471" s="225"/>
      <c r="G471" s="172"/>
      <c r="H471" s="102"/>
      <c r="I471" s="169"/>
      <c r="J471" s="228"/>
      <c r="K471" s="38"/>
      <c r="L471" s="38"/>
      <c r="M471" s="96"/>
      <c r="N471" s="97"/>
      <c r="O471" s="98"/>
      <c r="P471" s="202"/>
      <c r="Q471" s="32" t="s">
        <v>3</v>
      </c>
      <c r="R471" s="73">
        <f>R470</f>
        <v>0</v>
      </c>
      <c r="S471" s="29">
        <f t="shared" ref="S471:X471" si="293">SUM(S467:S470)</f>
        <v>23176.2</v>
      </c>
      <c r="T471" s="29">
        <f t="shared" si="293"/>
        <v>11588.1</v>
      </c>
      <c r="U471" s="29">
        <f t="shared" si="293"/>
        <v>11588.1</v>
      </c>
      <c r="V471" s="29">
        <f t="shared" si="293"/>
        <v>20028.34</v>
      </c>
      <c r="W471" s="29">
        <f t="shared" si="293"/>
        <v>11233.97</v>
      </c>
      <c r="X471" s="29">
        <f t="shared" si="293"/>
        <v>20028.34</v>
      </c>
      <c r="Y471" s="151"/>
      <c r="Z471" s="152"/>
      <c r="AA471" s="153"/>
      <c r="AB471" s="66"/>
      <c r="AC471" s="66"/>
      <c r="AD471" s="20"/>
    </row>
    <row r="472" spans="1:30" ht="15.75" customHeight="1" x14ac:dyDescent="0.2">
      <c r="A472" s="99">
        <v>16</v>
      </c>
      <c r="B472" s="129" t="s">
        <v>166</v>
      </c>
      <c r="C472" s="167" t="s">
        <v>90</v>
      </c>
      <c r="D472" s="167"/>
      <c r="E472" s="100" t="s">
        <v>59</v>
      </c>
      <c r="F472" s="223"/>
      <c r="G472" s="170" t="s">
        <v>412</v>
      </c>
      <c r="H472" s="100" t="s">
        <v>84</v>
      </c>
      <c r="I472" s="167"/>
      <c r="J472" s="226"/>
      <c r="K472" s="34"/>
      <c r="L472" s="34"/>
      <c r="M472" s="9">
        <f>N472+O472</f>
        <v>0</v>
      </c>
      <c r="N472" s="8">
        <v>0</v>
      </c>
      <c r="O472" s="8">
        <v>0</v>
      </c>
      <c r="P472" s="200" t="s">
        <v>95</v>
      </c>
      <c r="Q472" s="75" t="s">
        <v>4</v>
      </c>
      <c r="R472" s="30"/>
      <c r="S472" s="27">
        <f>T472+U472</f>
        <v>0</v>
      </c>
      <c r="T472" s="27">
        <v>0</v>
      </c>
      <c r="U472" s="27">
        <v>0</v>
      </c>
      <c r="V472" s="28">
        <f>X472</f>
        <v>0</v>
      </c>
      <c r="W472" s="27">
        <v>0</v>
      </c>
      <c r="X472" s="27">
        <v>0</v>
      </c>
      <c r="Y472" s="8">
        <f t="shared" ref="Y472:Y475" si="294">M472+S472-V472</f>
        <v>0</v>
      </c>
      <c r="Z472" s="8">
        <f t="shared" ref="Z472:Z475" si="295">N472+T472-W472</f>
        <v>0</v>
      </c>
      <c r="AA472" s="8">
        <f>O472+U472-X472+W472</f>
        <v>0</v>
      </c>
      <c r="AB472" s="66" t="s">
        <v>112</v>
      </c>
      <c r="AC472" s="66"/>
      <c r="AD472" s="20"/>
    </row>
    <row r="473" spans="1:30" ht="15.75" x14ac:dyDescent="0.2">
      <c r="A473" s="99"/>
      <c r="B473" s="130"/>
      <c r="C473" s="168"/>
      <c r="D473" s="168"/>
      <c r="E473" s="101"/>
      <c r="F473" s="224"/>
      <c r="G473" s="171"/>
      <c r="H473" s="101"/>
      <c r="I473" s="168"/>
      <c r="J473" s="227"/>
      <c r="K473" s="38"/>
      <c r="L473" s="38"/>
      <c r="M473" s="8">
        <f>N473+O473</f>
        <v>0</v>
      </c>
      <c r="N473" s="8">
        <v>0</v>
      </c>
      <c r="O473" s="8">
        <v>0</v>
      </c>
      <c r="P473" s="201"/>
      <c r="Q473" s="75" t="s">
        <v>5</v>
      </c>
      <c r="R473" s="31"/>
      <c r="S473" s="27">
        <f>T473+U473</f>
        <v>4013.54</v>
      </c>
      <c r="T473" s="27">
        <v>2006.77</v>
      </c>
      <c r="U473" s="27">
        <v>2006.77</v>
      </c>
      <c r="V473" s="28">
        <f>X473</f>
        <v>4013.54</v>
      </c>
      <c r="W473" s="27">
        <v>0</v>
      </c>
      <c r="X473" s="27">
        <v>4013.54</v>
      </c>
      <c r="Y473" s="8">
        <f t="shared" si="294"/>
        <v>0</v>
      </c>
      <c r="Z473" s="8">
        <f t="shared" si="295"/>
        <v>2006.77</v>
      </c>
      <c r="AA473" s="8">
        <f>O473+U473-X473+W473</f>
        <v>-2006.77</v>
      </c>
      <c r="AB473" s="66"/>
      <c r="AC473" s="66"/>
      <c r="AD473" s="20"/>
    </row>
    <row r="474" spans="1:30" ht="15.75" x14ac:dyDescent="0.2">
      <c r="A474" s="99"/>
      <c r="B474" s="130"/>
      <c r="C474" s="168"/>
      <c r="D474" s="168"/>
      <c r="E474" s="101"/>
      <c r="F474" s="224"/>
      <c r="G474" s="171"/>
      <c r="H474" s="101"/>
      <c r="I474" s="168"/>
      <c r="J474" s="227"/>
      <c r="K474" s="38"/>
      <c r="L474" s="38"/>
      <c r="M474" s="8">
        <f>N474+O474</f>
        <v>0</v>
      </c>
      <c r="N474" s="8">
        <v>0</v>
      </c>
      <c r="O474" s="8">
        <v>0</v>
      </c>
      <c r="P474" s="201"/>
      <c r="Q474" s="75" t="s">
        <v>6</v>
      </c>
      <c r="R474" s="31"/>
      <c r="S474" s="27">
        <f>T474+U474</f>
        <v>8172.66</v>
      </c>
      <c r="T474" s="27">
        <v>4086.33</v>
      </c>
      <c r="U474" s="27">
        <v>4086.33</v>
      </c>
      <c r="V474" s="28">
        <f>X474</f>
        <v>8172.66</v>
      </c>
      <c r="W474" s="27">
        <v>4446.37</v>
      </c>
      <c r="X474" s="27">
        <v>8172.66</v>
      </c>
      <c r="Y474" s="8">
        <f t="shared" si="294"/>
        <v>0</v>
      </c>
      <c r="Z474" s="8">
        <f t="shared" si="295"/>
        <v>-360.03999999999996</v>
      </c>
      <c r="AA474" s="8">
        <f>O474+U474-X474+W474</f>
        <v>360.03999999999996</v>
      </c>
      <c r="AB474" s="66"/>
      <c r="AC474" s="66"/>
      <c r="AD474" s="20"/>
    </row>
    <row r="475" spans="1:30" ht="15.75" x14ac:dyDescent="0.2">
      <c r="A475" s="99"/>
      <c r="B475" s="130"/>
      <c r="C475" s="168"/>
      <c r="D475" s="168"/>
      <c r="E475" s="101"/>
      <c r="F475" s="224"/>
      <c r="G475" s="171"/>
      <c r="H475" s="101"/>
      <c r="I475" s="168"/>
      <c r="J475" s="227"/>
      <c r="K475" s="38">
        <v>45784</v>
      </c>
      <c r="L475" s="38">
        <v>46123</v>
      </c>
      <c r="M475" s="8">
        <f>N475+O475</f>
        <v>0</v>
      </c>
      <c r="N475" s="8">
        <v>0</v>
      </c>
      <c r="O475" s="8">
        <v>0</v>
      </c>
      <c r="P475" s="201"/>
      <c r="Q475" s="75" t="s">
        <v>7</v>
      </c>
      <c r="R475" s="31"/>
      <c r="S475" s="27">
        <f>T475+U475</f>
        <v>10978.2</v>
      </c>
      <c r="T475" s="27">
        <v>5489.1</v>
      </c>
      <c r="U475" s="27">
        <v>5489.1</v>
      </c>
      <c r="V475" s="28">
        <f>X475</f>
        <v>10978.2</v>
      </c>
      <c r="W475" s="27">
        <v>5306.13</v>
      </c>
      <c r="X475" s="27">
        <v>10978.2</v>
      </c>
      <c r="Y475" s="7">
        <f t="shared" si="294"/>
        <v>0</v>
      </c>
      <c r="Z475" s="7">
        <f t="shared" si="295"/>
        <v>182.97000000000025</v>
      </c>
      <c r="AA475" s="7">
        <f>O475+U475-X475+W475</f>
        <v>-182.97000000000025</v>
      </c>
      <c r="AB475" s="66"/>
      <c r="AC475" s="66"/>
      <c r="AD475" s="20"/>
    </row>
    <row r="476" spans="1:30" ht="15.75" x14ac:dyDescent="0.2">
      <c r="A476" s="99"/>
      <c r="B476" s="131"/>
      <c r="C476" s="169"/>
      <c r="D476" s="169"/>
      <c r="E476" s="102"/>
      <c r="F476" s="225"/>
      <c r="G476" s="172"/>
      <c r="H476" s="102"/>
      <c r="I476" s="169"/>
      <c r="J476" s="228"/>
      <c r="K476" s="38"/>
      <c r="L476" s="38"/>
      <c r="M476" s="96"/>
      <c r="N476" s="97"/>
      <c r="O476" s="98"/>
      <c r="P476" s="202"/>
      <c r="Q476" s="32" t="s">
        <v>3</v>
      </c>
      <c r="R476" s="76">
        <f>R475</f>
        <v>0</v>
      </c>
      <c r="S476" s="29">
        <f t="shared" ref="S476:X476" si="296">SUM(S472:S475)</f>
        <v>23164.400000000001</v>
      </c>
      <c r="T476" s="29">
        <f t="shared" si="296"/>
        <v>11582.2</v>
      </c>
      <c r="U476" s="29">
        <f t="shared" si="296"/>
        <v>11582.2</v>
      </c>
      <c r="V476" s="29">
        <f t="shared" si="296"/>
        <v>23164.400000000001</v>
      </c>
      <c r="W476" s="29">
        <f t="shared" si="296"/>
        <v>9752.5</v>
      </c>
      <c r="X476" s="29">
        <f t="shared" si="296"/>
        <v>23164.400000000001</v>
      </c>
      <c r="Y476" s="151"/>
      <c r="Z476" s="152"/>
      <c r="AA476" s="153"/>
      <c r="AB476" s="66"/>
      <c r="AC476" s="66"/>
      <c r="AD476" s="20"/>
    </row>
    <row r="477" spans="1:30" ht="15.75" x14ac:dyDescent="0.2">
      <c r="A477" s="142" t="s">
        <v>280</v>
      </c>
      <c r="B477" s="185" t="s">
        <v>175</v>
      </c>
      <c r="C477" s="186"/>
      <c r="D477" s="186"/>
      <c r="E477" s="186"/>
      <c r="F477" s="186"/>
      <c r="G477" s="186"/>
      <c r="H477" s="186"/>
      <c r="I477" s="186"/>
      <c r="J477" s="186"/>
      <c r="K477" s="186"/>
      <c r="L477" s="187"/>
      <c r="M477" s="7">
        <f>N477+O477</f>
        <v>14576.16</v>
      </c>
      <c r="N477" s="29">
        <f>N482+N487+N492+N497+N502+N507+N512+N517+N522+N527+N532+N537+N542+N547+N552+N557+N572+N562+N567+N577+N582+N587+N592+N597+N602+N607+N612+N617+N622+N627+N632</f>
        <v>0</v>
      </c>
      <c r="O477" s="29">
        <f>O482+O487+O492+O497+O502+O507+O512+O517+O522+O527+O532+O537+O542+O547+O552+O557+O572+O562+O567+O577+O582+O587+O592+O597+O602+O607+O612+O617+O622+O627+O632</f>
        <v>14576.16</v>
      </c>
      <c r="P477" s="179"/>
      <c r="Q477" s="46" t="s">
        <v>4</v>
      </c>
      <c r="R477" s="11"/>
      <c r="S477" s="29">
        <f t="shared" ref="S477:S485" si="297">T477+U477</f>
        <v>474182.02</v>
      </c>
      <c r="T477" s="29">
        <f>T482+T487++T492+T497+T502+T507+T512+T517+T522+T527+T532+T537+T542+T547+T552+T557+T572+T562+T567+T577+T582+T587+T592+T597+T602+T607+T612+T617+T622+T627+T632+T637+T642+T647+T652+T657</f>
        <v>237091.29</v>
      </c>
      <c r="U477" s="29">
        <f>U482+U487++U492+U497+U502+U507+U512+U517+U522+U527+U532+U537+U542+U547+U552+U557+U572+U562+U567+U577+U582+U587+U592+U597+U602+U607+U612+U617+U622+U627+U632+U637+U642+U647+U652+U657</f>
        <v>237090.73</v>
      </c>
      <c r="V477" s="48">
        <f>X477</f>
        <v>481670.20000000007</v>
      </c>
      <c r="W477" s="29">
        <f>W482+W487+W492+W497+W502+W507+W512+W517+W522+W527+W532+W537+W542+W547+W552+W557+W572+W562+W567+W577+W582+W587+W592+W597+W602+W607+W612+W617+W622+W627+W632+W637+W642+W647+W652+W657</f>
        <v>157751.03</v>
      </c>
      <c r="X477" s="29">
        <f>X482+X487+X492+X497+X502+X507+X512+X517+X522+X527+X532+X537+X542+X547+X552+X557+X572+X562+X567+X577+X582+X587+X592+X597+X602+X607+X612+X617+X622+X627+X632+X637+X642+X647+X652+X657</f>
        <v>481670.20000000007</v>
      </c>
      <c r="Y477" s="7">
        <f t="shared" ref="Y477:Y480" si="298">M477+S477-V477</f>
        <v>7087.9799999999232</v>
      </c>
      <c r="Z477" s="7">
        <f>N477+T477-W477</f>
        <v>79340.260000000009</v>
      </c>
      <c r="AA477" s="7">
        <f>O477+U477-X477+W477</f>
        <v>-72252.280000000057</v>
      </c>
      <c r="AB477" s="43"/>
      <c r="AC477" s="43"/>
      <c r="AD477" s="18"/>
    </row>
    <row r="478" spans="1:30" ht="15.75" x14ac:dyDescent="0.2">
      <c r="A478" s="143"/>
      <c r="B478" s="188"/>
      <c r="C478" s="189"/>
      <c r="D478" s="189"/>
      <c r="E478" s="189"/>
      <c r="F478" s="189"/>
      <c r="G478" s="189"/>
      <c r="H478" s="189"/>
      <c r="I478" s="189"/>
      <c r="J478" s="189"/>
      <c r="K478" s="189"/>
      <c r="L478" s="190"/>
      <c r="M478" s="7">
        <f>N478+O478</f>
        <v>7058.9900000000052</v>
      </c>
      <c r="N478" s="29">
        <f t="shared" ref="N478:O480" si="299">N483+N488+N493+N498+N503+N508+N513+N518+N523+N528+N533+N538+N543+N548+N553+N558+N573+N563+N568+N578+N583+N588+N593+N598+N603+N608+N613+N618+N623+N628+N633</f>
        <v>76843.789999999994</v>
      </c>
      <c r="O478" s="29">
        <f t="shared" si="299"/>
        <v>-69784.799999999988</v>
      </c>
      <c r="P478" s="180"/>
      <c r="Q478" s="46" t="s">
        <v>5</v>
      </c>
      <c r="R478" s="11"/>
      <c r="S478" s="29">
        <f t="shared" si="297"/>
        <v>456666.59</v>
      </c>
      <c r="T478" s="29">
        <f t="shared" ref="T478:U479" si="300">T483+T488++T493+T498+T503+T508+T513+T518+T523+T528+T533+T538+T543+T548+T553+T558+T573+T563+T568+T578+T583+T588+T593+T598+T603+T608+T613+T618+T623+T628+T633+T638+T643+T648+T653+T658</f>
        <v>228333.55</v>
      </c>
      <c r="U478" s="29">
        <f t="shared" si="300"/>
        <v>228333.04000000004</v>
      </c>
      <c r="V478" s="48">
        <f>X478</f>
        <v>463756.23</v>
      </c>
      <c r="W478" s="29">
        <f t="shared" ref="W478:X479" si="301">W483+W488+W493+W498+W503+W508+W513+W518+W523+W528+W533+W538+W543+W548+W553+W558+W573+W563+W568+W578+W583+W588+W593+W598+W603+W608+W613+W618+W623+W628+W633+W638+W643+W648+W653+W658</f>
        <v>307673.81</v>
      </c>
      <c r="X478" s="29">
        <f t="shared" si="301"/>
        <v>463756.23</v>
      </c>
      <c r="Y478" s="7">
        <f>M478+S478-V478</f>
        <v>-30.649999999965075</v>
      </c>
      <c r="Z478" s="7">
        <f t="shared" ref="Z478:Z480" si="302">N478+T478-W478</f>
        <v>-2496.4700000000303</v>
      </c>
      <c r="AA478" s="7">
        <f t="shared" ref="AA478:AA480" si="303">O478+U478-X478+W478</f>
        <v>2465.8200000000652</v>
      </c>
      <c r="AB478" s="43"/>
      <c r="AC478" s="43"/>
      <c r="AD478" s="18"/>
    </row>
    <row r="479" spans="1:30" ht="15.75" x14ac:dyDescent="0.2">
      <c r="A479" s="143"/>
      <c r="B479" s="188"/>
      <c r="C479" s="189"/>
      <c r="D479" s="189"/>
      <c r="E479" s="189"/>
      <c r="F479" s="189"/>
      <c r="G479" s="189"/>
      <c r="H479" s="189"/>
      <c r="I479" s="189"/>
      <c r="J479" s="189"/>
      <c r="K479" s="189"/>
      <c r="L479" s="190"/>
      <c r="M479" s="7">
        <f>N479+O479</f>
        <v>-0.66</v>
      </c>
      <c r="N479" s="29">
        <f t="shared" si="299"/>
        <v>0</v>
      </c>
      <c r="O479" s="29">
        <f t="shared" si="299"/>
        <v>-0.66</v>
      </c>
      <c r="P479" s="180"/>
      <c r="Q479" s="46" t="s">
        <v>6</v>
      </c>
      <c r="R479" s="11"/>
      <c r="S479" s="29">
        <f t="shared" si="297"/>
        <v>464264.76</v>
      </c>
      <c r="T479" s="29">
        <f t="shared" si="300"/>
        <v>232132.63999999998</v>
      </c>
      <c r="U479" s="29">
        <f t="shared" si="300"/>
        <v>232132.12</v>
      </c>
      <c r="V479" s="48">
        <f>X479</f>
        <v>464290.44000000006</v>
      </c>
      <c r="W479" s="29">
        <f t="shared" si="301"/>
        <v>232132.63999999998</v>
      </c>
      <c r="X479" s="29">
        <f t="shared" si="301"/>
        <v>464290.44000000006</v>
      </c>
      <c r="Y479" s="7">
        <f t="shared" si="298"/>
        <v>-26.340000000025611</v>
      </c>
      <c r="Z479" s="7">
        <f t="shared" si="302"/>
        <v>0</v>
      </c>
      <c r="AA479" s="7">
        <f t="shared" si="303"/>
        <v>-26.340000000083819</v>
      </c>
      <c r="AB479" s="43"/>
      <c r="AC479" s="43"/>
      <c r="AD479" s="18"/>
    </row>
    <row r="480" spans="1:30" ht="15.75" x14ac:dyDescent="0.2">
      <c r="A480" s="143"/>
      <c r="B480" s="188"/>
      <c r="C480" s="189"/>
      <c r="D480" s="189"/>
      <c r="E480" s="189"/>
      <c r="F480" s="189"/>
      <c r="G480" s="189"/>
      <c r="H480" s="189"/>
      <c r="I480" s="189"/>
      <c r="J480" s="189"/>
      <c r="K480" s="189"/>
      <c r="L480" s="190"/>
      <c r="M480" s="7">
        <f>N480+O480</f>
        <v>-25.66</v>
      </c>
      <c r="N480" s="29">
        <f t="shared" si="299"/>
        <v>0</v>
      </c>
      <c r="O480" s="29">
        <f t="shared" si="299"/>
        <v>-25.66</v>
      </c>
      <c r="P480" s="180"/>
      <c r="Q480" s="46" t="s">
        <v>7</v>
      </c>
      <c r="R480" s="11"/>
      <c r="S480" s="29">
        <f t="shared" si="297"/>
        <v>461029.2</v>
      </c>
      <c r="T480" s="29">
        <f>T485+T490++T495+T500+T505+T510+T515+T520+T525+T530+T535+T540+T545+T550+T555+T560+T575+T565+T570+T580+T585+T590+T595+T600+T605+T610+T615+T620+T625+T630+T635+T640+T645+T650+T655+T660+T665+T670</f>
        <v>230514.85</v>
      </c>
      <c r="U480" s="29">
        <f>U485+U490++U495+U500+U505+U510+U515+U520+U525+U530+U535+U540+U545+U550+U555+U560+U575+U565+U570+U580+U585+U590+U595+U600+U605+U610+U615+U620+U625+U630+U635+U640+U645+U650+U655+U660+U665+U670</f>
        <v>230514.35</v>
      </c>
      <c r="V480" s="48">
        <f>X480</f>
        <v>461002.86</v>
      </c>
      <c r="W480" s="29">
        <f>W485+W490+W495+W500+W505+W510+W515+W520+W525+W530+W535+W540+W545+W550+W555+W560+W575+W565+W570+W580+W585+W590+W595+W600+W605+W610+W615+W620+W625+W630+W635+W640+W645+W650+W655+W660+W665+W670</f>
        <v>230514.85</v>
      </c>
      <c r="X480" s="29">
        <f>X485+X490+X495+X500+X505+X510+X515+X520+X525+X530+X535+X540+X545+X550+X555+X560+X575+X565+X570+X580+X585+X590+X595+X600+X605+X610+X615+X620+X625+X630+X635+X640+X645+X650+X655+X660+X665+X670</f>
        <v>461002.86</v>
      </c>
      <c r="Y480" s="7">
        <f t="shared" si="298"/>
        <v>0.68000000005122274</v>
      </c>
      <c r="Z480" s="7">
        <f t="shared" si="302"/>
        <v>0</v>
      </c>
      <c r="AA480" s="7">
        <f t="shared" si="303"/>
        <v>0.68000000002211891</v>
      </c>
      <c r="AB480" s="43"/>
      <c r="AC480" s="43"/>
      <c r="AD480" s="18"/>
    </row>
    <row r="481" spans="1:30" ht="15.75" x14ac:dyDescent="0.2">
      <c r="A481" s="144"/>
      <c r="B481" s="191"/>
      <c r="C481" s="192"/>
      <c r="D481" s="192"/>
      <c r="E481" s="192"/>
      <c r="F481" s="192"/>
      <c r="G481" s="192"/>
      <c r="H481" s="192"/>
      <c r="I481" s="192"/>
      <c r="J481" s="192"/>
      <c r="K481" s="192"/>
      <c r="L481" s="193"/>
      <c r="M481" s="196"/>
      <c r="N481" s="197"/>
      <c r="O481" s="198"/>
      <c r="P481" s="181"/>
      <c r="Q481" s="46" t="s">
        <v>144</v>
      </c>
      <c r="R481" s="11"/>
      <c r="S481" s="29">
        <f t="shared" si="297"/>
        <v>1856142.5699999998</v>
      </c>
      <c r="T481" s="29">
        <f>SUM(T477:T480)</f>
        <v>928072.33</v>
      </c>
      <c r="U481" s="29">
        <f>SUM(U477:U480)</f>
        <v>928070.24</v>
      </c>
      <c r="V481" s="29">
        <f>SUM(V477:V480)</f>
        <v>1870719.73</v>
      </c>
      <c r="W481" s="29">
        <f>SUM(W477:W480)</f>
        <v>928072.33</v>
      </c>
      <c r="X481" s="29">
        <f>SUM(X477:X480)</f>
        <v>1870719.73</v>
      </c>
      <c r="Y481" s="247"/>
      <c r="Z481" s="248"/>
      <c r="AA481" s="249"/>
      <c r="AB481" s="43"/>
      <c r="AC481" s="43"/>
      <c r="AD481" s="18"/>
    </row>
    <row r="482" spans="1:30" ht="15.75" customHeight="1" x14ac:dyDescent="0.2">
      <c r="A482" s="167">
        <v>1</v>
      </c>
      <c r="B482" s="129" t="s">
        <v>176</v>
      </c>
      <c r="C482" s="167" t="s">
        <v>329</v>
      </c>
      <c r="D482" s="100" t="s">
        <v>330</v>
      </c>
      <c r="E482" s="100" t="s">
        <v>59</v>
      </c>
      <c r="F482" s="120"/>
      <c r="G482" s="170" t="s">
        <v>413</v>
      </c>
      <c r="H482" s="100" t="s">
        <v>331</v>
      </c>
      <c r="I482" s="120">
        <v>42.7</v>
      </c>
      <c r="J482" s="120">
        <v>16.18</v>
      </c>
      <c r="K482" s="176">
        <v>45627</v>
      </c>
      <c r="L482" s="176">
        <v>47422</v>
      </c>
      <c r="M482" s="9">
        <f>N482+O482</f>
        <v>0</v>
      </c>
      <c r="N482" s="8"/>
      <c r="O482" s="8">
        <v>0</v>
      </c>
      <c r="P482" s="200" t="s">
        <v>178</v>
      </c>
      <c r="Q482" s="83" t="s">
        <v>4</v>
      </c>
      <c r="R482" s="30"/>
      <c r="S482" s="27">
        <f t="shared" si="297"/>
        <v>2072.91</v>
      </c>
      <c r="T482" s="27">
        <v>1036.47</v>
      </c>
      <c r="U482" s="27">
        <v>1036.44</v>
      </c>
      <c r="V482" s="28">
        <f>X482</f>
        <v>2072.91</v>
      </c>
      <c r="W482" s="27">
        <v>690.98</v>
      </c>
      <c r="X482" s="27">
        <v>2072.91</v>
      </c>
      <c r="Y482" s="8">
        <f t="shared" ref="Y482:Z485" si="304">M482+S482-V482</f>
        <v>0</v>
      </c>
      <c r="Z482" s="8">
        <f t="shared" si="304"/>
        <v>345.49</v>
      </c>
      <c r="AA482" s="8">
        <f>O482+U482-X482+W482</f>
        <v>-345.48999999999978</v>
      </c>
      <c r="AB482" s="66"/>
      <c r="AC482" s="66"/>
      <c r="AD482" s="20"/>
    </row>
    <row r="483" spans="1:30" ht="15.75" x14ac:dyDescent="0.2">
      <c r="A483" s="168"/>
      <c r="B483" s="130"/>
      <c r="C483" s="168"/>
      <c r="D483" s="101"/>
      <c r="E483" s="101"/>
      <c r="F483" s="121"/>
      <c r="G483" s="171"/>
      <c r="H483" s="101"/>
      <c r="I483" s="121"/>
      <c r="J483" s="121"/>
      <c r="K483" s="177"/>
      <c r="L483" s="177"/>
      <c r="M483" s="8">
        <f>N483+O483</f>
        <v>0</v>
      </c>
      <c r="N483" s="8">
        <v>345.49</v>
      </c>
      <c r="O483" s="8">
        <v>-345.49</v>
      </c>
      <c r="P483" s="201"/>
      <c r="Q483" s="83" t="s">
        <v>5</v>
      </c>
      <c r="R483" s="31"/>
      <c r="S483" s="27">
        <f t="shared" si="297"/>
        <v>2072.91</v>
      </c>
      <c r="T483" s="27">
        <v>1036.47</v>
      </c>
      <c r="U483" s="27">
        <v>1036.44</v>
      </c>
      <c r="V483" s="28">
        <f>X483</f>
        <v>2072.91</v>
      </c>
      <c r="W483" s="27">
        <v>1381.96</v>
      </c>
      <c r="X483" s="27">
        <v>2072.91</v>
      </c>
      <c r="Y483" s="8">
        <f t="shared" si="304"/>
        <v>0</v>
      </c>
      <c r="Z483" s="8">
        <f t="shared" si="304"/>
        <v>0</v>
      </c>
      <c r="AA483" s="8">
        <f>O483+U483-X483+W483</f>
        <v>0</v>
      </c>
      <c r="AB483" s="66"/>
      <c r="AC483" s="66"/>
      <c r="AD483" s="20"/>
    </row>
    <row r="484" spans="1:30" ht="15.75" x14ac:dyDescent="0.2">
      <c r="A484" s="168"/>
      <c r="B484" s="130"/>
      <c r="C484" s="168"/>
      <c r="D484" s="101"/>
      <c r="E484" s="101"/>
      <c r="F484" s="121"/>
      <c r="G484" s="171"/>
      <c r="H484" s="101"/>
      <c r="I484" s="121"/>
      <c r="J484" s="121"/>
      <c r="K484" s="177"/>
      <c r="L484" s="177"/>
      <c r="M484" s="8">
        <f>N484+O484</f>
        <v>0</v>
      </c>
      <c r="N484" s="8">
        <v>0</v>
      </c>
      <c r="O484" s="8">
        <v>0</v>
      </c>
      <c r="P484" s="201"/>
      <c r="Q484" s="83" t="s">
        <v>6</v>
      </c>
      <c r="R484" s="31"/>
      <c r="S484" s="27">
        <f t="shared" si="297"/>
        <v>2072.91</v>
      </c>
      <c r="T484" s="27">
        <v>1036.47</v>
      </c>
      <c r="U484" s="27">
        <v>1036.44</v>
      </c>
      <c r="V484" s="28">
        <f>X484</f>
        <v>2072.91</v>
      </c>
      <c r="W484" s="27">
        <v>1036.47</v>
      </c>
      <c r="X484" s="27">
        <v>2072.91</v>
      </c>
      <c r="Y484" s="8">
        <f t="shared" si="304"/>
        <v>0</v>
      </c>
      <c r="Z484" s="8">
        <f t="shared" si="304"/>
        <v>0</v>
      </c>
      <c r="AA484" s="8">
        <f>O484+U484-X484+W484</f>
        <v>0</v>
      </c>
      <c r="AB484" s="66"/>
      <c r="AC484" s="66"/>
      <c r="AD484" s="20"/>
    </row>
    <row r="485" spans="1:30" ht="15.75" x14ac:dyDescent="0.2">
      <c r="A485" s="168"/>
      <c r="B485" s="130"/>
      <c r="C485" s="168"/>
      <c r="D485" s="101"/>
      <c r="E485" s="101"/>
      <c r="F485" s="121"/>
      <c r="G485" s="171"/>
      <c r="H485" s="101"/>
      <c r="I485" s="121"/>
      <c r="J485" s="121"/>
      <c r="K485" s="177"/>
      <c r="L485" s="177"/>
      <c r="M485" s="8">
        <f>N485+O485</f>
        <v>0</v>
      </c>
      <c r="N485" s="8">
        <v>0</v>
      </c>
      <c r="O485" s="8">
        <v>0</v>
      </c>
      <c r="P485" s="201"/>
      <c r="Q485" s="83" t="s">
        <v>7</v>
      </c>
      <c r="R485" s="31"/>
      <c r="S485" s="27">
        <f t="shared" si="297"/>
        <v>2072.91</v>
      </c>
      <c r="T485" s="27">
        <v>1036.47</v>
      </c>
      <c r="U485" s="27">
        <v>1036.44</v>
      </c>
      <c r="V485" s="28">
        <f>X485</f>
        <v>2072.91</v>
      </c>
      <c r="W485" s="27">
        <v>1036.47</v>
      </c>
      <c r="X485" s="27">
        <v>2072.91</v>
      </c>
      <c r="Y485" s="7">
        <f t="shared" si="304"/>
        <v>0</v>
      </c>
      <c r="Z485" s="7">
        <f t="shared" si="304"/>
        <v>0</v>
      </c>
      <c r="AA485" s="7">
        <f>O485+U485-X485+W485</f>
        <v>0</v>
      </c>
      <c r="AB485" s="66"/>
      <c r="AC485" s="66"/>
      <c r="AD485" s="20"/>
    </row>
    <row r="486" spans="1:30" ht="15.75" x14ac:dyDescent="0.2">
      <c r="A486" s="169"/>
      <c r="B486" s="131"/>
      <c r="C486" s="169"/>
      <c r="D486" s="102"/>
      <c r="E486" s="102"/>
      <c r="F486" s="122"/>
      <c r="G486" s="172"/>
      <c r="H486" s="102"/>
      <c r="I486" s="122"/>
      <c r="J486" s="122"/>
      <c r="K486" s="178"/>
      <c r="L486" s="178"/>
      <c r="M486" s="96"/>
      <c r="N486" s="97"/>
      <c r="O486" s="98"/>
      <c r="P486" s="202"/>
      <c r="Q486" s="32" t="s">
        <v>3</v>
      </c>
      <c r="R486" s="84">
        <f>R485</f>
        <v>0</v>
      </c>
      <c r="S486" s="29">
        <f t="shared" ref="S486:X486" si="305">SUM(S482:S485)</f>
        <v>8291.64</v>
      </c>
      <c r="T486" s="29">
        <f t="shared" si="305"/>
        <v>4145.88</v>
      </c>
      <c r="U486" s="29">
        <f t="shared" si="305"/>
        <v>4145.76</v>
      </c>
      <c r="V486" s="29">
        <f t="shared" si="305"/>
        <v>8291.64</v>
      </c>
      <c r="W486" s="29">
        <f t="shared" si="305"/>
        <v>4145.88</v>
      </c>
      <c r="X486" s="29">
        <f t="shared" si="305"/>
        <v>8291.64</v>
      </c>
      <c r="Y486" s="151"/>
      <c r="Z486" s="152"/>
      <c r="AA486" s="153"/>
      <c r="AB486" s="66"/>
      <c r="AC486" s="66"/>
      <c r="AD486" s="20"/>
    </row>
    <row r="487" spans="1:30" ht="15.75" customHeight="1" x14ac:dyDescent="0.2">
      <c r="A487" s="99">
        <v>2</v>
      </c>
      <c r="B487" s="128" t="s">
        <v>176</v>
      </c>
      <c r="C487" s="99" t="s">
        <v>179</v>
      </c>
      <c r="D487" s="100" t="s">
        <v>308</v>
      </c>
      <c r="E487" s="126" t="s">
        <v>310</v>
      </c>
      <c r="F487" s="120"/>
      <c r="G487" s="140" t="s">
        <v>180</v>
      </c>
      <c r="H487" s="126" t="s">
        <v>181</v>
      </c>
      <c r="I487" s="134">
        <v>382.6</v>
      </c>
      <c r="J487" s="120">
        <v>21.75</v>
      </c>
      <c r="K487" s="220" t="s">
        <v>309</v>
      </c>
      <c r="L487" s="261">
        <v>46904</v>
      </c>
      <c r="M487" s="9">
        <f>N487+O487</f>
        <v>0</v>
      </c>
      <c r="N487" s="8"/>
      <c r="O487" s="8">
        <v>0</v>
      </c>
      <c r="P487" s="123" t="s">
        <v>178</v>
      </c>
      <c r="Q487" s="83" t="s">
        <v>4</v>
      </c>
      <c r="R487" s="30"/>
      <c r="S487" s="27">
        <f>T487+U487</f>
        <v>24964.68</v>
      </c>
      <c r="T487" s="27">
        <v>12482.34</v>
      </c>
      <c r="U487" s="27">
        <v>12482.34</v>
      </c>
      <c r="V487" s="28">
        <f>X487</f>
        <v>24964.68</v>
      </c>
      <c r="W487" s="27">
        <v>8321.56</v>
      </c>
      <c r="X487" s="27">
        <v>24964.68</v>
      </c>
      <c r="Y487" s="8">
        <f t="shared" ref="Y487:Z490" si="306">M487+S487-V487</f>
        <v>0</v>
      </c>
      <c r="Z487" s="8">
        <f t="shared" si="306"/>
        <v>4160.7800000000007</v>
      </c>
      <c r="AA487" s="8">
        <f>O487+U487-X487+W487</f>
        <v>-4160.7800000000007</v>
      </c>
      <c r="AB487" s="44" t="s">
        <v>112</v>
      </c>
      <c r="AC487" s="44"/>
      <c r="AD487" s="20"/>
    </row>
    <row r="488" spans="1:30" ht="15.75" x14ac:dyDescent="0.2">
      <c r="A488" s="99"/>
      <c r="B488" s="128"/>
      <c r="C488" s="99"/>
      <c r="D488" s="101"/>
      <c r="E488" s="126"/>
      <c r="F488" s="121"/>
      <c r="G488" s="140"/>
      <c r="H488" s="126"/>
      <c r="I488" s="134"/>
      <c r="J488" s="121"/>
      <c r="K488" s="220"/>
      <c r="L488" s="261"/>
      <c r="M488" s="8">
        <f>N488+O488</f>
        <v>0</v>
      </c>
      <c r="N488" s="8">
        <f t="shared" ref="N488:O490" si="307">Z487</f>
        <v>4160.7800000000007</v>
      </c>
      <c r="O488" s="8">
        <f t="shared" si="307"/>
        <v>-4160.7800000000007</v>
      </c>
      <c r="P488" s="124"/>
      <c r="Q488" s="83" t="s">
        <v>5</v>
      </c>
      <c r="R488" s="31"/>
      <c r="S488" s="27">
        <f>T488+U488</f>
        <v>24964.68</v>
      </c>
      <c r="T488" s="27">
        <v>12482.34</v>
      </c>
      <c r="U488" s="27">
        <v>12482.34</v>
      </c>
      <c r="V488" s="28">
        <f>X488</f>
        <v>24964.68</v>
      </c>
      <c r="W488" s="27">
        <v>16643.12</v>
      </c>
      <c r="X488" s="27">
        <v>24964.68</v>
      </c>
      <c r="Y488" s="8">
        <f t="shared" si="306"/>
        <v>0</v>
      </c>
      <c r="Z488" s="8">
        <f t="shared" si="306"/>
        <v>0</v>
      </c>
      <c r="AA488" s="8">
        <f>O488+U488-X488+W488</f>
        <v>0</v>
      </c>
      <c r="AB488" s="44"/>
      <c r="AC488" s="44"/>
      <c r="AD488" s="20"/>
    </row>
    <row r="489" spans="1:30" ht="15.75" x14ac:dyDescent="0.2">
      <c r="A489" s="99"/>
      <c r="B489" s="128"/>
      <c r="C489" s="99"/>
      <c r="D489" s="101"/>
      <c r="E489" s="126"/>
      <c r="F489" s="121"/>
      <c r="G489" s="140"/>
      <c r="H489" s="126"/>
      <c r="I489" s="134"/>
      <c r="J489" s="121"/>
      <c r="K489" s="220"/>
      <c r="L489" s="261"/>
      <c r="M489" s="8">
        <f>N489+O489</f>
        <v>0</v>
      </c>
      <c r="N489" s="8">
        <f t="shared" si="307"/>
        <v>0</v>
      </c>
      <c r="O489" s="8">
        <f t="shared" si="307"/>
        <v>0</v>
      </c>
      <c r="P489" s="124"/>
      <c r="Q489" s="83" t="s">
        <v>6</v>
      </c>
      <c r="R489" s="31"/>
      <c r="S489" s="27">
        <f>T489+U489</f>
        <v>24964.68</v>
      </c>
      <c r="T489" s="27">
        <v>12482.34</v>
      </c>
      <c r="U489" s="27">
        <v>12482.34</v>
      </c>
      <c r="V489" s="28">
        <f>X489</f>
        <v>24964.68</v>
      </c>
      <c r="W489" s="27">
        <v>12482.34</v>
      </c>
      <c r="X489" s="27">
        <v>24964.68</v>
      </c>
      <c r="Y489" s="8">
        <f t="shared" si="306"/>
        <v>0</v>
      </c>
      <c r="Z489" s="8">
        <f>N489+T489-W489</f>
        <v>0</v>
      </c>
      <c r="AA489" s="8">
        <f>O489+U489-X489+W489</f>
        <v>0</v>
      </c>
      <c r="AB489" s="44"/>
      <c r="AC489" s="44"/>
      <c r="AD489" s="20"/>
    </row>
    <row r="490" spans="1:30" ht="15.75" x14ac:dyDescent="0.2">
      <c r="A490" s="99"/>
      <c r="B490" s="128"/>
      <c r="C490" s="99"/>
      <c r="D490" s="101"/>
      <c r="E490" s="126"/>
      <c r="F490" s="121"/>
      <c r="G490" s="140"/>
      <c r="H490" s="126"/>
      <c r="I490" s="134"/>
      <c r="J490" s="121"/>
      <c r="K490" s="220"/>
      <c r="L490" s="261"/>
      <c r="M490" s="8">
        <f>N490+O490</f>
        <v>0</v>
      </c>
      <c r="N490" s="8">
        <f t="shared" si="307"/>
        <v>0</v>
      </c>
      <c r="O490" s="8">
        <f t="shared" si="307"/>
        <v>0</v>
      </c>
      <c r="P490" s="124"/>
      <c r="Q490" s="83" t="s">
        <v>7</v>
      </c>
      <c r="R490" s="31"/>
      <c r="S490" s="27">
        <f>T490+U490</f>
        <v>24964.68</v>
      </c>
      <c r="T490" s="27">
        <v>12482.34</v>
      </c>
      <c r="U490" s="27">
        <v>12482.34</v>
      </c>
      <c r="V490" s="28">
        <f>X490</f>
        <v>24964.68</v>
      </c>
      <c r="W490" s="27">
        <v>12482.34</v>
      </c>
      <c r="X490" s="27">
        <v>24964.68</v>
      </c>
      <c r="Y490" s="7">
        <f>M490+S490-V490</f>
        <v>0</v>
      </c>
      <c r="Z490" s="7">
        <f t="shared" si="306"/>
        <v>0</v>
      </c>
      <c r="AA490" s="7">
        <f>O490+U490-X490+W490</f>
        <v>0</v>
      </c>
      <c r="AB490" s="44"/>
      <c r="AC490" s="44"/>
      <c r="AD490" s="20"/>
    </row>
    <row r="491" spans="1:30" ht="15.75" x14ac:dyDescent="0.2">
      <c r="A491" s="99"/>
      <c r="B491" s="128"/>
      <c r="C491" s="99"/>
      <c r="D491" s="102"/>
      <c r="E491" s="126"/>
      <c r="F491" s="122"/>
      <c r="G491" s="140"/>
      <c r="H491" s="126"/>
      <c r="I491" s="134"/>
      <c r="J491" s="122"/>
      <c r="K491" s="220"/>
      <c r="L491" s="220"/>
      <c r="M491" s="125"/>
      <c r="N491" s="125"/>
      <c r="O491" s="125"/>
      <c r="P491" s="124"/>
      <c r="Q491" s="32" t="s">
        <v>3</v>
      </c>
      <c r="R491" s="84">
        <f>R490</f>
        <v>0</v>
      </c>
      <c r="S491" s="29">
        <f t="shared" ref="S491:X491" si="308">SUM(S487:S490)</f>
        <v>99858.72</v>
      </c>
      <c r="T491" s="29">
        <f t="shared" si="308"/>
        <v>49929.36</v>
      </c>
      <c r="U491" s="29">
        <f t="shared" si="308"/>
        <v>49929.36</v>
      </c>
      <c r="V491" s="29">
        <f t="shared" si="308"/>
        <v>99858.72</v>
      </c>
      <c r="W491" s="29">
        <f t="shared" si="308"/>
        <v>49929.36</v>
      </c>
      <c r="X491" s="29">
        <f t="shared" si="308"/>
        <v>99858.72</v>
      </c>
      <c r="Y491" s="139"/>
      <c r="Z491" s="139"/>
      <c r="AA491" s="139"/>
      <c r="AB491" s="44"/>
      <c r="AC491" s="44"/>
      <c r="AD491" s="20"/>
    </row>
    <row r="492" spans="1:30" ht="15.75" x14ac:dyDescent="0.2">
      <c r="A492" s="99">
        <v>3</v>
      </c>
      <c r="B492" s="128" t="s">
        <v>176</v>
      </c>
      <c r="C492" s="99" t="s">
        <v>186</v>
      </c>
      <c r="D492" s="100" t="s">
        <v>355</v>
      </c>
      <c r="E492" s="126" t="s">
        <v>310</v>
      </c>
      <c r="F492" s="120"/>
      <c r="G492" s="140" t="s">
        <v>187</v>
      </c>
      <c r="H492" s="100" t="s">
        <v>188</v>
      </c>
      <c r="I492" s="134">
        <v>84.4</v>
      </c>
      <c r="J492" s="120">
        <v>20.75</v>
      </c>
      <c r="K492" s="166">
        <v>45444</v>
      </c>
      <c r="L492" s="166">
        <v>47238</v>
      </c>
      <c r="M492" s="9">
        <f>N492+O492</f>
        <v>0</v>
      </c>
      <c r="N492" s="8"/>
      <c r="O492" s="8">
        <v>0</v>
      </c>
      <c r="P492" s="123" t="s">
        <v>178</v>
      </c>
      <c r="Q492" s="83" t="s">
        <v>4</v>
      </c>
      <c r="R492" s="30"/>
      <c r="S492" s="27">
        <f>T492+U492</f>
        <v>5253.93</v>
      </c>
      <c r="T492" s="27">
        <v>2626.98</v>
      </c>
      <c r="U492" s="27">
        <v>2626.95</v>
      </c>
      <c r="V492" s="28">
        <f>X492</f>
        <v>5253.93</v>
      </c>
      <c r="W492" s="27">
        <v>1751.32</v>
      </c>
      <c r="X492" s="27">
        <v>5253.93</v>
      </c>
      <c r="Y492" s="8">
        <f t="shared" ref="Y492:Z495" si="309">M492+S492-V492</f>
        <v>0</v>
      </c>
      <c r="Z492" s="8">
        <f t="shared" si="309"/>
        <v>875.66000000000008</v>
      </c>
      <c r="AA492" s="8">
        <f>O492+U492-X492+W492</f>
        <v>-875.66000000000054</v>
      </c>
      <c r="AB492" s="66" t="s">
        <v>112</v>
      </c>
      <c r="AC492" s="66"/>
      <c r="AD492" s="207"/>
    </row>
    <row r="493" spans="1:30" ht="15.75" x14ac:dyDescent="0.2">
      <c r="A493" s="99"/>
      <c r="B493" s="128"/>
      <c r="C493" s="99"/>
      <c r="D493" s="101"/>
      <c r="E493" s="126"/>
      <c r="F493" s="121"/>
      <c r="G493" s="140"/>
      <c r="H493" s="101"/>
      <c r="I493" s="134"/>
      <c r="J493" s="121"/>
      <c r="K493" s="166"/>
      <c r="L493" s="166"/>
      <c r="M493" s="8">
        <f>N493+O493</f>
        <v>0</v>
      </c>
      <c r="N493" s="8">
        <v>875.66</v>
      </c>
      <c r="O493" s="8">
        <v>-875.66</v>
      </c>
      <c r="P493" s="124"/>
      <c r="Q493" s="83" t="s">
        <v>5</v>
      </c>
      <c r="R493" s="31"/>
      <c r="S493" s="27">
        <f>T493+U493</f>
        <v>5253.93</v>
      </c>
      <c r="T493" s="27">
        <v>2626.98</v>
      </c>
      <c r="U493" s="27">
        <v>2626.95</v>
      </c>
      <c r="V493" s="28">
        <f>X493</f>
        <v>5253.93</v>
      </c>
      <c r="W493" s="27">
        <v>3502.64</v>
      </c>
      <c r="X493" s="27">
        <v>5253.93</v>
      </c>
      <c r="Y493" s="8">
        <f t="shared" si="309"/>
        <v>0</v>
      </c>
      <c r="Z493" s="8">
        <f t="shared" si="309"/>
        <v>0</v>
      </c>
      <c r="AA493" s="8">
        <f>O493+U493-X493+W493</f>
        <v>0</v>
      </c>
      <c r="AB493" s="66"/>
      <c r="AC493" s="66"/>
      <c r="AD493" s="208"/>
    </row>
    <row r="494" spans="1:30" ht="15.75" x14ac:dyDescent="0.2">
      <c r="A494" s="99"/>
      <c r="B494" s="128"/>
      <c r="C494" s="99"/>
      <c r="D494" s="101"/>
      <c r="E494" s="126"/>
      <c r="F494" s="121"/>
      <c r="G494" s="140"/>
      <c r="H494" s="101"/>
      <c r="I494" s="134"/>
      <c r="J494" s="121"/>
      <c r="K494" s="166"/>
      <c r="L494" s="166"/>
      <c r="M494" s="8">
        <f>N494+O494</f>
        <v>0</v>
      </c>
      <c r="N494" s="8">
        <v>0</v>
      </c>
      <c r="O494" s="8">
        <v>0</v>
      </c>
      <c r="P494" s="124"/>
      <c r="Q494" s="83" t="s">
        <v>6</v>
      </c>
      <c r="R494" s="31"/>
      <c r="S494" s="27">
        <f>T494+U494</f>
        <v>5253.93</v>
      </c>
      <c r="T494" s="27">
        <v>2626.98</v>
      </c>
      <c r="U494" s="27">
        <v>2626.95</v>
      </c>
      <c r="V494" s="28">
        <f>X494</f>
        <v>5253.93</v>
      </c>
      <c r="W494" s="27">
        <v>2626.98</v>
      </c>
      <c r="X494" s="27">
        <v>5253.93</v>
      </c>
      <c r="Y494" s="8">
        <f t="shared" si="309"/>
        <v>0</v>
      </c>
      <c r="Z494" s="8">
        <f t="shared" si="309"/>
        <v>0</v>
      </c>
      <c r="AA494" s="8">
        <f>O494+U494-X494+W494</f>
        <v>0</v>
      </c>
      <c r="AB494" s="66"/>
      <c r="AC494" s="66"/>
      <c r="AD494" s="209"/>
    </row>
    <row r="495" spans="1:30" ht="15.75" x14ac:dyDescent="0.2">
      <c r="A495" s="99"/>
      <c r="B495" s="128"/>
      <c r="C495" s="99"/>
      <c r="D495" s="101"/>
      <c r="E495" s="126"/>
      <c r="F495" s="121"/>
      <c r="G495" s="140"/>
      <c r="H495" s="101"/>
      <c r="I495" s="134"/>
      <c r="J495" s="121"/>
      <c r="K495" s="166"/>
      <c r="L495" s="166"/>
      <c r="M495" s="8">
        <f>N495+O495</f>
        <v>0</v>
      </c>
      <c r="N495" s="8">
        <v>0</v>
      </c>
      <c r="O495" s="8">
        <v>0</v>
      </c>
      <c r="P495" s="124"/>
      <c r="Q495" s="83" t="s">
        <v>7</v>
      </c>
      <c r="R495" s="31"/>
      <c r="S495" s="27">
        <f>T495+U495</f>
        <v>5253.93</v>
      </c>
      <c r="T495" s="27">
        <v>2626.98</v>
      </c>
      <c r="U495" s="27">
        <v>2626.95</v>
      </c>
      <c r="V495" s="28">
        <f>X495</f>
        <v>5253.93</v>
      </c>
      <c r="W495" s="27">
        <v>2626.98</v>
      </c>
      <c r="X495" s="27">
        <v>5253.93</v>
      </c>
      <c r="Y495" s="7">
        <f t="shared" si="309"/>
        <v>0</v>
      </c>
      <c r="Z495" s="7">
        <f t="shared" si="309"/>
        <v>0</v>
      </c>
      <c r="AA495" s="7">
        <f>O495+U495-X495+W495</f>
        <v>0</v>
      </c>
      <c r="AB495" s="66"/>
      <c r="AC495" s="66"/>
      <c r="AD495" s="20"/>
    </row>
    <row r="496" spans="1:30" ht="15.75" x14ac:dyDescent="0.2">
      <c r="A496" s="99"/>
      <c r="B496" s="128"/>
      <c r="C496" s="99"/>
      <c r="D496" s="102"/>
      <c r="E496" s="126"/>
      <c r="F496" s="122"/>
      <c r="G496" s="140"/>
      <c r="H496" s="102"/>
      <c r="I496" s="134"/>
      <c r="J496" s="122"/>
      <c r="K496" s="166"/>
      <c r="L496" s="166"/>
      <c r="M496" s="125"/>
      <c r="N496" s="125"/>
      <c r="O496" s="125"/>
      <c r="P496" s="124"/>
      <c r="Q496" s="32" t="s">
        <v>3</v>
      </c>
      <c r="R496" s="84">
        <f>R495</f>
        <v>0</v>
      </c>
      <c r="S496" s="29">
        <f t="shared" ref="S496:X496" si="310">SUM(S492:S495)</f>
        <v>21015.72</v>
      </c>
      <c r="T496" s="29">
        <f t="shared" si="310"/>
        <v>10507.92</v>
      </c>
      <c r="U496" s="29">
        <f t="shared" si="310"/>
        <v>10507.8</v>
      </c>
      <c r="V496" s="29">
        <f t="shared" si="310"/>
        <v>21015.72</v>
      </c>
      <c r="W496" s="29">
        <f t="shared" si="310"/>
        <v>10507.92</v>
      </c>
      <c r="X496" s="29">
        <f t="shared" si="310"/>
        <v>21015.72</v>
      </c>
      <c r="Y496" s="139"/>
      <c r="Z496" s="139"/>
      <c r="AA496" s="139"/>
      <c r="AB496" s="66"/>
      <c r="AC496" s="66"/>
      <c r="AD496" s="20"/>
    </row>
    <row r="497" spans="1:30" ht="15.75" x14ac:dyDescent="0.2">
      <c r="A497" s="99">
        <v>4</v>
      </c>
      <c r="B497" s="128" t="s">
        <v>176</v>
      </c>
      <c r="C497" s="99" t="s">
        <v>189</v>
      </c>
      <c r="D497" s="100" t="s">
        <v>311</v>
      </c>
      <c r="E497" s="126" t="s">
        <v>310</v>
      </c>
      <c r="F497" s="120"/>
      <c r="G497" s="140" t="s">
        <v>190</v>
      </c>
      <c r="H497" s="126" t="s">
        <v>185</v>
      </c>
      <c r="I497" s="134">
        <v>176.4</v>
      </c>
      <c r="J497" s="120">
        <v>13.05</v>
      </c>
      <c r="K497" s="166" t="s">
        <v>309</v>
      </c>
      <c r="L497" s="166">
        <v>46904</v>
      </c>
      <c r="M497" s="9">
        <f>N497+O497</f>
        <v>-1</v>
      </c>
      <c r="N497" s="8"/>
      <c r="O497" s="8">
        <v>-1</v>
      </c>
      <c r="P497" s="123" t="s">
        <v>178</v>
      </c>
      <c r="Q497" s="83" t="s">
        <v>4</v>
      </c>
      <c r="R497" s="30"/>
      <c r="S497" s="27">
        <f>T497+U497</f>
        <v>6906.06</v>
      </c>
      <c r="T497" s="27">
        <v>3453.03</v>
      </c>
      <c r="U497" s="27">
        <v>3453.03</v>
      </c>
      <c r="V497" s="28">
        <f>X497</f>
        <v>6906.06</v>
      </c>
      <c r="W497" s="27">
        <v>2302.02</v>
      </c>
      <c r="X497" s="27">
        <v>6906.06</v>
      </c>
      <c r="Y497" s="8">
        <f t="shared" ref="Y497:Z500" si="311">M497+S497-V497</f>
        <v>-1</v>
      </c>
      <c r="Z497" s="8">
        <f t="shared" si="311"/>
        <v>1151.0100000000002</v>
      </c>
      <c r="AA497" s="8">
        <f>O497+U497-X497+W497</f>
        <v>-1152.0100000000002</v>
      </c>
      <c r="AB497" s="66" t="s">
        <v>112</v>
      </c>
      <c r="AC497" s="66"/>
      <c r="AD497" s="20"/>
    </row>
    <row r="498" spans="1:30" ht="15.75" x14ac:dyDescent="0.2">
      <c r="A498" s="99"/>
      <c r="B498" s="128"/>
      <c r="C498" s="99"/>
      <c r="D498" s="101"/>
      <c r="E498" s="126"/>
      <c r="F498" s="121"/>
      <c r="G498" s="140"/>
      <c r="H498" s="126"/>
      <c r="I498" s="134"/>
      <c r="J498" s="121"/>
      <c r="K498" s="166"/>
      <c r="L498" s="166"/>
      <c r="M498" s="8">
        <f>N498+O498</f>
        <v>0</v>
      </c>
      <c r="N498" s="8">
        <v>1151.01</v>
      </c>
      <c r="O498" s="8">
        <v>-1151.01</v>
      </c>
      <c r="P498" s="124"/>
      <c r="Q498" s="83" t="s">
        <v>5</v>
      </c>
      <c r="R498" s="31"/>
      <c r="S498" s="27">
        <f>T498+U498</f>
        <v>6906.06</v>
      </c>
      <c r="T498" s="27">
        <v>3453.03</v>
      </c>
      <c r="U498" s="27">
        <v>3453.03</v>
      </c>
      <c r="V498" s="28">
        <f>X498</f>
        <v>6906.06</v>
      </c>
      <c r="W498" s="27">
        <v>4604.04</v>
      </c>
      <c r="X498" s="27">
        <v>6906.06</v>
      </c>
      <c r="Y498" s="8">
        <f t="shared" si="311"/>
        <v>0</v>
      </c>
      <c r="Z498" s="8">
        <f t="shared" si="311"/>
        <v>0</v>
      </c>
      <c r="AA498" s="8">
        <f>O498+U498-X498+W498</f>
        <v>0</v>
      </c>
      <c r="AB498" s="66"/>
      <c r="AC498" s="66"/>
      <c r="AD498" s="20"/>
    </row>
    <row r="499" spans="1:30" ht="15.75" x14ac:dyDescent="0.2">
      <c r="A499" s="99"/>
      <c r="B499" s="128"/>
      <c r="C499" s="99"/>
      <c r="D499" s="101"/>
      <c r="E499" s="126"/>
      <c r="F499" s="121"/>
      <c r="G499" s="140"/>
      <c r="H499" s="126"/>
      <c r="I499" s="134"/>
      <c r="J499" s="121"/>
      <c r="K499" s="166"/>
      <c r="L499" s="166"/>
      <c r="M499" s="8">
        <f>N499+O499</f>
        <v>0</v>
      </c>
      <c r="N499" s="8">
        <f t="shared" ref="N499:O500" si="312">Z498</f>
        <v>0</v>
      </c>
      <c r="O499" s="8">
        <f t="shared" si="312"/>
        <v>0</v>
      </c>
      <c r="P499" s="124"/>
      <c r="Q499" s="83" t="s">
        <v>6</v>
      </c>
      <c r="R499" s="31"/>
      <c r="S499" s="27">
        <f>T499+U499</f>
        <v>6906.06</v>
      </c>
      <c r="T499" s="27">
        <v>3453.03</v>
      </c>
      <c r="U499" s="27">
        <v>3453.03</v>
      </c>
      <c r="V499" s="28">
        <f>X499</f>
        <v>6906.06</v>
      </c>
      <c r="W499" s="27">
        <v>3453.03</v>
      </c>
      <c r="X499" s="27">
        <v>6906.06</v>
      </c>
      <c r="Y499" s="8">
        <f t="shared" si="311"/>
        <v>0</v>
      </c>
      <c r="Z499" s="8">
        <f t="shared" si="311"/>
        <v>0</v>
      </c>
      <c r="AA499" s="8">
        <f>O499+U499-X499+W499</f>
        <v>0</v>
      </c>
      <c r="AB499" s="66"/>
      <c r="AC499" s="66"/>
      <c r="AD499" s="20"/>
    </row>
    <row r="500" spans="1:30" ht="15.75" x14ac:dyDescent="0.2">
      <c r="A500" s="99"/>
      <c r="B500" s="128"/>
      <c r="C500" s="99"/>
      <c r="D500" s="101"/>
      <c r="E500" s="126"/>
      <c r="F500" s="121"/>
      <c r="G500" s="140"/>
      <c r="H500" s="126"/>
      <c r="I500" s="134"/>
      <c r="J500" s="121"/>
      <c r="K500" s="166"/>
      <c r="L500" s="166"/>
      <c r="M500" s="8">
        <f>N500+O500</f>
        <v>0</v>
      </c>
      <c r="N500" s="8">
        <f t="shared" si="312"/>
        <v>0</v>
      </c>
      <c r="O500" s="8">
        <f t="shared" si="312"/>
        <v>0</v>
      </c>
      <c r="P500" s="124"/>
      <c r="Q500" s="83" t="s">
        <v>7</v>
      </c>
      <c r="R500" s="31"/>
      <c r="S500" s="27">
        <f>T500+U500</f>
        <v>6906.06</v>
      </c>
      <c r="T500" s="27">
        <v>3453.03</v>
      </c>
      <c r="U500" s="27">
        <v>3453.03</v>
      </c>
      <c r="V500" s="28">
        <f>X500</f>
        <v>6906.06</v>
      </c>
      <c r="W500" s="27">
        <v>3453.03</v>
      </c>
      <c r="X500" s="27">
        <v>6906.06</v>
      </c>
      <c r="Y500" s="7">
        <f t="shared" si="311"/>
        <v>0</v>
      </c>
      <c r="Z500" s="7">
        <f t="shared" si="311"/>
        <v>0</v>
      </c>
      <c r="AA500" s="7">
        <f>O500+U500-X500+W500</f>
        <v>0</v>
      </c>
      <c r="AB500" s="66"/>
      <c r="AC500" s="66"/>
      <c r="AD500" s="20"/>
    </row>
    <row r="501" spans="1:30" ht="15.75" x14ac:dyDescent="0.2">
      <c r="A501" s="99"/>
      <c r="B501" s="128"/>
      <c r="C501" s="99"/>
      <c r="D501" s="102"/>
      <c r="E501" s="126"/>
      <c r="F501" s="122"/>
      <c r="G501" s="140"/>
      <c r="H501" s="126"/>
      <c r="I501" s="134"/>
      <c r="J501" s="122"/>
      <c r="K501" s="166"/>
      <c r="L501" s="166"/>
      <c r="M501" s="125"/>
      <c r="N501" s="125"/>
      <c r="O501" s="125"/>
      <c r="P501" s="124"/>
      <c r="Q501" s="32" t="s">
        <v>3</v>
      </c>
      <c r="R501" s="84">
        <f>R500</f>
        <v>0</v>
      </c>
      <c r="S501" s="29">
        <f t="shared" ref="S501:X501" si="313">SUM(S497:S500)</f>
        <v>27624.240000000002</v>
      </c>
      <c r="T501" s="29">
        <f t="shared" si="313"/>
        <v>13812.12</v>
      </c>
      <c r="U501" s="29">
        <f t="shared" si="313"/>
        <v>13812.12</v>
      </c>
      <c r="V501" s="29">
        <f t="shared" si="313"/>
        <v>27624.240000000002</v>
      </c>
      <c r="W501" s="29">
        <f t="shared" si="313"/>
        <v>13812.12</v>
      </c>
      <c r="X501" s="29">
        <f t="shared" si="313"/>
        <v>27624.240000000002</v>
      </c>
      <c r="Y501" s="139"/>
      <c r="Z501" s="139"/>
      <c r="AA501" s="139"/>
      <c r="AB501" s="66"/>
      <c r="AC501" s="66"/>
      <c r="AD501" s="20"/>
    </row>
    <row r="502" spans="1:30" ht="15.75" x14ac:dyDescent="0.2">
      <c r="A502" s="99">
        <v>5</v>
      </c>
      <c r="B502" s="128" t="s">
        <v>176</v>
      </c>
      <c r="C502" s="99" t="s">
        <v>192</v>
      </c>
      <c r="D502" s="100" t="s">
        <v>312</v>
      </c>
      <c r="E502" s="126" t="s">
        <v>313</v>
      </c>
      <c r="F502" s="120"/>
      <c r="G502" s="140" t="s">
        <v>193</v>
      </c>
      <c r="H502" s="126" t="s">
        <v>194</v>
      </c>
      <c r="I502" s="134">
        <v>91.6</v>
      </c>
      <c r="J502" s="120">
        <v>13.05</v>
      </c>
      <c r="K502" s="166" t="s">
        <v>314</v>
      </c>
      <c r="L502" s="166">
        <v>46904</v>
      </c>
      <c r="M502" s="9">
        <f>N502+O502</f>
        <v>0</v>
      </c>
      <c r="N502" s="8"/>
      <c r="O502" s="8">
        <v>0</v>
      </c>
      <c r="P502" s="123" t="s">
        <v>178</v>
      </c>
      <c r="Q502" s="83" t="s">
        <v>4</v>
      </c>
      <c r="R502" s="30"/>
      <c r="S502" s="27">
        <f>T502+U502</f>
        <v>3586.14</v>
      </c>
      <c r="T502" s="27">
        <v>1793.07</v>
      </c>
      <c r="U502" s="27">
        <v>1793.07</v>
      </c>
      <c r="V502" s="28">
        <f>X502</f>
        <v>3586.14</v>
      </c>
      <c r="W502" s="27">
        <v>1195.3800000000001</v>
      </c>
      <c r="X502" s="27">
        <v>3586.14</v>
      </c>
      <c r="Y502" s="8">
        <f t="shared" ref="Y502:Z505" si="314">M502+S502-V502</f>
        <v>0</v>
      </c>
      <c r="Z502" s="8">
        <f t="shared" si="314"/>
        <v>597.68999999999983</v>
      </c>
      <c r="AA502" s="8">
        <f>O502+U502-X502+W502</f>
        <v>-597.68999999999983</v>
      </c>
      <c r="AB502" s="66" t="s">
        <v>112</v>
      </c>
      <c r="AC502" s="66"/>
      <c r="AD502" s="20"/>
    </row>
    <row r="503" spans="1:30" ht="15.75" x14ac:dyDescent="0.2">
      <c r="A503" s="99"/>
      <c r="B503" s="128"/>
      <c r="C503" s="99"/>
      <c r="D503" s="101"/>
      <c r="E503" s="126"/>
      <c r="F503" s="121"/>
      <c r="G503" s="140"/>
      <c r="H503" s="126"/>
      <c r="I503" s="134"/>
      <c r="J503" s="121"/>
      <c r="K503" s="166"/>
      <c r="L503" s="166"/>
      <c r="M503" s="8">
        <f>N503+O503</f>
        <v>0</v>
      </c>
      <c r="N503" s="8">
        <v>597.69000000000005</v>
      </c>
      <c r="O503" s="8">
        <v>-597.69000000000005</v>
      </c>
      <c r="P503" s="124"/>
      <c r="Q503" s="83" t="s">
        <v>5</v>
      </c>
      <c r="R503" s="31"/>
      <c r="S503" s="27">
        <f>T503+U503</f>
        <v>3586.14</v>
      </c>
      <c r="T503" s="27">
        <v>1793.07</v>
      </c>
      <c r="U503" s="27">
        <v>1793.07</v>
      </c>
      <c r="V503" s="28">
        <f>X503</f>
        <v>3586.14</v>
      </c>
      <c r="W503" s="27">
        <v>2390.7600000000002</v>
      </c>
      <c r="X503" s="27">
        <v>3586.14</v>
      </c>
      <c r="Y503" s="8">
        <f t="shared" si="314"/>
        <v>0</v>
      </c>
      <c r="Z503" s="8">
        <f t="shared" si="314"/>
        <v>0</v>
      </c>
      <c r="AA503" s="8">
        <f>O503+U503-X503+W503</f>
        <v>0</v>
      </c>
      <c r="AB503" s="66"/>
      <c r="AC503" s="66"/>
      <c r="AD503" s="20"/>
    </row>
    <row r="504" spans="1:30" ht="15.75" x14ac:dyDescent="0.2">
      <c r="A504" s="99"/>
      <c r="B504" s="128"/>
      <c r="C504" s="99"/>
      <c r="D504" s="101"/>
      <c r="E504" s="126"/>
      <c r="F504" s="121"/>
      <c r="G504" s="140"/>
      <c r="H504" s="126"/>
      <c r="I504" s="134"/>
      <c r="J504" s="121"/>
      <c r="K504" s="166"/>
      <c r="L504" s="166"/>
      <c r="M504" s="8">
        <f>N504+O504</f>
        <v>0</v>
      </c>
      <c r="N504" s="8">
        <f t="shared" ref="N504:O505" si="315">Z503</f>
        <v>0</v>
      </c>
      <c r="O504" s="8">
        <f t="shared" si="315"/>
        <v>0</v>
      </c>
      <c r="P504" s="124"/>
      <c r="Q504" s="83" t="s">
        <v>6</v>
      </c>
      <c r="R504" s="31"/>
      <c r="S504" s="27">
        <f>T504+U504</f>
        <v>3586.14</v>
      </c>
      <c r="T504" s="27">
        <v>1793.07</v>
      </c>
      <c r="U504" s="27">
        <v>1793.07</v>
      </c>
      <c r="V504" s="28">
        <f>X504</f>
        <v>3586.14</v>
      </c>
      <c r="W504" s="27">
        <v>1793.07</v>
      </c>
      <c r="X504" s="27">
        <v>3586.14</v>
      </c>
      <c r="Y504" s="8">
        <f t="shared" si="314"/>
        <v>0</v>
      </c>
      <c r="Z504" s="8">
        <f t="shared" si="314"/>
        <v>0</v>
      </c>
      <c r="AA504" s="8">
        <f>O504+U504-X504+W504</f>
        <v>0</v>
      </c>
      <c r="AB504" s="66"/>
      <c r="AC504" s="66"/>
      <c r="AD504" s="20"/>
    </row>
    <row r="505" spans="1:30" ht="15.75" x14ac:dyDescent="0.2">
      <c r="A505" s="99"/>
      <c r="B505" s="128"/>
      <c r="C505" s="99"/>
      <c r="D505" s="101"/>
      <c r="E505" s="126"/>
      <c r="F505" s="121"/>
      <c r="G505" s="140"/>
      <c r="H505" s="126"/>
      <c r="I505" s="134"/>
      <c r="J505" s="121"/>
      <c r="K505" s="166"/>
      <c r="L505" s="166"/>
      <c r="M505" s="8">
        <f>N505+O505</f>
        <v>0</v>
      </c>
      <c r="N505" s="8">
        <f t="shared" si="315"/>
        <v>0</v>
      </c>
      <c r="O505" s="8">
        <f t="shared" si="315"/>
        <v>0</v>
      </c>
      <c r="P505" s="124"/>
      <c r="Q505" s="83" t="s">
        <v>7</v>
      </c>
      <c r="R505" s="31"/>
      <c r="S505" s="27">
        <f>T505+U505</f>
        <v>3586.14</v>
      </c>
      <c r="T505" s="27">
        <v>1793.07</v>
      </c>
      <c r="U505" s="27">
        <v>1793.07</v>
      </c>
      <c r="V505" s="28">
        <f>X505</f>
        <v>3586.14</v>
      </c>
      <c r="W505" s="27">
        <v>1793.07</v>
      </c>
      <c r="X505" s="27">
        <v>3586.14</v>
      </c>
      <c r="Y505" s="7">
        <f t="shared" si="314"/>
        <v>0</v>
      </c>
      <c r="Z505" s="7">
        <f t="shared" si="314"/>
        <v>0</v>
      </c>
      <c r="AA505" s="7">
        <f>O505+U505-X505+W505</f>
        <v>0</v>
      </c>
      <c r="AB505" s="66"/>
      <c r="AC505" s="66"/>
      <c r="AD505" s="20"/>
    </row>
    <row r="506" spans="1:30" ht="15.75" x14ac:dyDescent="0.2">
      <c r="A506" s="99"/>
      <c r="B506" s="128"/>
      <c r="C506" s="99"/>
      <c r="D506" s="102"/>
      <c r="E506" s="126"/>
      <c r="F506" s="122"/>
      <c r="G506" s="140"/>
      <c r="H506" s="126"/>
      <c r="I506" s="134"/>
      <c r="J506" s="122"/>
      <c r="K506" s="166"/>
      <c r="L506" s="166"/>
      <c r="M506" s="125"/>
      <c r="N506" s="125"/>
      <c r="O506" s="125"/>
      <c r="P506" s="124"/>
      <c r="Q506" s="32" t="s">
        <v>3</v>
      </c>
      <c r="R506" s="84">
        <f>R505</f>
        <v>0</v>
      </c>
      <c r="S506" s="29">
        <f t="shared" ref="S506:X506" si="316">SUM(S502:S505)</f>
        <v>14344.56</v>
      </c>
      <c r="T506" s="29">
        <f t="shared" si="316"/>
        <v>7172.28</v>
      </c>
      <c r="U506" s="29">
        <f t="shared" si="316"/>
        <v>7172.28</v>
      </c>
      <c r="V506" s="29">
        <f t="shared" si="316"/>
        <v>14344.56</v>
      </c>
      <c r="W506" s="29">
        <f t="shared" si="316"/>
        <v>7172.28</v>
      </c>
      <c r="X506" s="29">
        <f t="shared" si="316"/>
        <v>14344.56</v>
      </c>
      <c r="Y506" s="139"/>
      <c r="Z506" s="139"/>
      <c r="AA506" s="139"/>
      <c r="AB506" s="66"/>
      <c r="AC506" s="66"/>
      <c r="AD506" s="20"/>
    </row>
    <row r="507" spans="1:30" ht="15.75" x14ac:dyDescent="0.2">
      <c r="A507" s="99">
        <v>6</v>
      </c>
      <c r="B507" s="128" t="s">
        <v>176</v>
      </c>
      <c r="C507" s="99" t="s">
        <v>196</v>
      </c>
      <c r="D507" s="100" t="s">
        <v>315</v>
      </c>
      <c r="E507" s="126" t="s">
        <v>313</v>
      </c>
      <c r="F507" s="120"/>
      <c r="G507" s="140" t="s">
        <v>197</v>
      </c>
      <c r="H507" s="126" t="s">
        <v>185</v>
      </c>
      <c r="I507" s="119">
        <v>113.5</v>
      </c>
      <c r="J507" s="120">
        <v>13.05</v>
      </c>
      <c r="K507" s="166" t="s">
        <v>309</v>
      </c>
      <c r="L507" s="166">
        <v>46904</v>
      </c>
      <c r="M507" s="9">
        <f>N507+O507</f>
        <v>0</v>
      </c>
      <c r="N507" s="8"/>
      <c r="O507" s="8">
        <v>0</v>
      </c>
      <c r="P507" s="123" t="s">
        <v>178</v>
      </c>
      <c r="Q507" s="83" t="s">
        <v>4</v>
      </c>
      <c r="R507" s="30"/>
      <c r="S507" s="27">
        <f>T507+U507</f>
        <v>4443.54</v>
      </c>
      <c r="T507" s="27">
        <v>2221.77</v>
      </c>
      <c r="U507" s="27">
        <v>2221.77</v>
      </c>
      <c r="V507" s="28">
        <f>X507</f>
        <v>4443.54</v>
      </c>
      <c r="W507" s="27">
        <v>1481.18</v>
      </c>
      <c r="X507" s="27">
        <v>4443.54</v>
      </c>
      <c r="Y507" s="8">
        <f t="shared" ref="Y507:Z510" si="317">M507+S507-V507</f>
        <v>0</v>
      </c>
      <c r="Z507" s="8">
        <f t="shared" si="317"/>
        <v>740.58999999999992</v>
      </c>
      <c r="AA507" s="8">
        <f>O507+U507-X507+W507</f>
        <v>-740.58999999999992</v>
      </c>
      <c r="AB507" s="66" t="s">
        <v>112</v>
      </c>
      <c r="AC507" s="66"/>
      <c r="AD507" s="136"/>
    </row>
    <row r="508" spans="1:30" ht="15.75" x14ac:dyDescent="0.2">
      <c r="A508" s="99"/>
      <c r="B508" s="128"/>
      <c r="C508" s="99"/>
      <c r="D508" s="101"/>
      <c r="E508" s="126"/>
      <c r="F508" s="121"/>
      <c r="G508" s="140"/>
      <c r="H508" s="126"/>
      <c r="I508" s="119"/>
      <c r="J508" s="121"/>
      <c r="K508" s="166"/>
      <c r="L508" s="166"/>
      <c r="M508" s="8">
        <f>N508+O508</f>
        <v>0</v>
      </c>
      <c r="N508" s="8">
        <v>740.59</v>
      </c>
      <c r="O508" s="8">
        <v>-740.59</v>
      </c>
      <c r="P508" s="124"/>
      <c r="Q508" s="83" t="s">
        <v>5</v>
      </c>
      <c r="R508" s="31"/>
      <c r="S508" s="27">
        <f>T508+U508</f>
        <v>4443.54</v>
      </c>
      <c r="T508" s="27">
        <v>2221.77</v>
      </c>
      <c r="U508" s="27">
        <v>2221.77</v>
      </c>
      <c r="V508" s="28">
        <f>X508</f>
        <v>4443.54</v>
      </c>
      <c r="W508" s="27">
        <v>2962.36</v>
      </c>
      <c r="X508" s="27">
        <v>4443.54</v>
      </c>
      <c r="Y508" s="8">
        <f t="shared" si="317"/>
        <v>0</v>
      </c>
      <c r="Z508" s="8">
        <f t="shared" si="317"/>
        <v>0</v>
      </c>
      <c r="AA508" s="8">
        <f>O508+U508-X508+W508</f>
        <v>0</v>
      </c>
      <c r="AB508" s="66"/>
      <c r="AC508" s="66"/>
      <c r="AD508" s="137"/>
    </row>
    <row r="509" spans="1:30" ht="15.75" x14ac:dyDescent="0.2">
      <c r="A509" s="99"/>
      <c r="B509" s="128"/>
      <c r="C509" s="99"/>
      <c r="D509" s="101"/>
      <c r="E509" s="126"/>
      <c r="F509" s="121"/>
      <c r="G509" s="140"/>
      <c r="H509" s="126"/>
      <c r="I509" s="119"/>
      <c r="J509" s="121"/>
      <c r="K509" s="166"/>
      <c r="L509" s="166"/>
      <c r="M509" s="8">
        <f>N509+O509</f>
        <v>0</v>
      </c>
      <c r="N509" s="8">
        <f t="shared" ref="N509:O510" si="318">Z508</f>
        <v>0</v>
      </c>
      <c r="O509" s="8">
        <f t="shared" si="318"/>
        <v>0</v>
      </c>
      <c r="P509" s="124"/>
      <c r="Q509" s="83" t="s">
        <v>6</v>
      </c>
      <c r="R509" s="31"/>
      <c r="S509" s="27">
        <f>T509+U509</f>
        <v>4443.54</v>
      </c>
      <c r="T509" s="27">
        <v>2221.77</v>
      </c>
      <c r="U509" s="27">
        <v>2221.77</v>
      </c>
      <c r="V509" s="28">
        <f>X509</f>
        <v>4443.54</v>
      </c>
      <c r="W509" s="27">
        <v>2221.77</v>
      </c>
      <c r="X509" s="27">
        <v>4443.54</v>
      </c>
      <c r="Y509" s="8">
        <f t="shared" si="317"/>
        <v>0</v>
      </c>
      <c r="Z509" s="8">
        <f t="shared" si="317"/>
        <v>0</v>
      </c>
      <c r="AA509" s="8">
        <f>O509+U509-X509+W509</f>
        <v>0</v>
      </c>
      <c r="AB509" s="66"/>
      <c r="AC509" s="66"/>
      <c r="AD509" s="138"/>
    </row>
    <row r="510" spans="1:30" ht="15.75" x14ac:dyDescent="0.2">
      <c r="A510" s="99"/>
      <c r="B510" s="128"/>
      <c r="C510" s="99"/>
      <c r="D510" s="101"/>
      <c r="E510" s="126"/>
      <c r="F510" s="121"/>
      <c r="G510" s="140"/>
      <c r="H510" s="126"/>
      <c r="I510" s="119"/>
      <c r="J510" s="121"/>
      <c r="K510" s="166"/>
      <c r="L510" s="166"/>
      <c r="M510" s="8">
        <f>N510+O510</f>
        <v>0</v>
      </c>
      <c r="N510" s="8">
        <f t="shared" si="318"/>
        <v>0</v>
      </c>
      <c r="O510" s="8">
        <f t="shared" si="318"/>
        <v>0</v>
      </c>
      <c r="P510" s="124"/>
      <c r="Q510" s="83" t="s">
        <v>7</v>
      </c>
      <c r="R510" s="31"/>
      <c r="S510" s="27">
        <f>T510+U510</f>
        <v>4443.54</v>
      </c>
      <c r="T510" s="27">
        <v>2221.77</v>
      </c>
      <c r="U510" s="27">
        <v>2221.77</v>
      </c>
      <c r="V510" s="28">
        <f>X510</f>
        <v>4443.54</v>
      </c>
      <c r="W510" s="27">
        <v>2221.77</v>
      </c>
      <c r="X510" s="27">
        <v>4443.54</v>
      </c>
      <c r="Y510" s="7">
        <f t="shared" si="317"/>
        <v>0</v>
      </c>
      <c r="Z510" s="7">
        <f t="shared" si="317"/>
        <v>0</v>
      </c>
      <c r="AA510" s="7">
        <f>O510+U510-X510+W510</f>
        <v>0</v>
      </c>
      <c r="AB510" s="66"/>
      <c r="AC510" s="66"/>
      <c r="AD510" s="20"/>
    </row>
    <row r="511" spans="1:30" ht="15.75" x14ac:dyDescent="0.2">
      <c r="A511" s="99"/>
      <c r="B511" s="128"/>
      <c r="C511" s="99"/>
      <c r="D511" s="102"/>
      <c r="E511" s="126"/>
      <c r="F511" s="122"/>
      <c r="G511" s="140"/>
      <c r="H511" s="126"/>
      <c r="I511" s="119"/>
      <c r="J511" s="122"/>
      <c r="K511" s="166"/>
      <c r="L511" s="166"/>
      <c r="M511" s="125"/>
      <c r="N511" s="125"/>
      <c r="O511" s="125"/>
      <c r="P511" s="124"/>
      <c r="Q511" s="32" t="s">
        <v>3</v>
      </c>
      <c r="R511" s="84">
        <f>R510</f>
        <v>0</v>
      </c>
      <c r="S511" s="29">
        <f t="shared" ref="S511:X511" si="319">SUM(S507:S510)</f>
        <v>17774.16</v>
      </c>
      <c r="T511" s="29">
        <f t="shared" si="319"/>
        <v>8887.08</v>
      </c>
      <c r="U511" s="29">
        <f t="shared" si="319"/>
        <v>8887.08</v>
      </c>
      <c r="V511" s="29">
        <f t="shared" si="319"/>
        <v>17774.16</v>
      </c>
      <c r="W511" s="29">
        <f t="shared" si="319"/>
        <v>8887.08</v>
      </c>
      <c r="X511" s="29">
        <f t="shared" si="319"/>
        <v>17774.16</v>
      </c>
      <c r="Y511" s="139"/>
      <c r="Z511" s="139"/>
      <c r="AA511" s="139"/>
      <c r="AB511" s="66"/>
      <c r="AC511" s="66"/>
      <c r="AD511" s="20"/>
    </row>
    <row r="512" spans="1:30" ht="15.75" x14ac:dyDescent="0.2">
      <c r="A512" s="99">
        <v>7</v>
      </c>
      <c r="B512" s="128" t="s">
        <v>176</v>
      </c>
      <c r="C512" s="99" t="s">
        <v>200</v>
      </c>
      <c r="D512" s="100" t="s">
        <v>316</v>
      </c>
      <c r="E512" s="126" t="s">
        <v>317</v>
      </c>
      <c r="F512" s="120"/>
      <c r="G512" s="140" t="s">
        <v>201</v>
      </c>
      <c r="H512" s="126" t="s">
        <v>185</v>
      </c>
      <c r="I512" s="119">
        <v>43.9</v>
      </c>
      <c r="J512" s="120">
        <v>13.05</v>
      </c>
      <c r="K512" s="166">
        <v>45108</v>
      </c>
      <c r="L512" s="166">
        <v>46903</v>
      </c>
      <c r="M512" s="9">
        <f>N512+O512</f>
        <v>0</v>
      </c>
      <c r="N512" s="8"/>
      <c r="O512" s="8">
        <v>0</v>
      </c>
      <c r="P512" s="123" t="s">
        <v>178</v>
      </c>
      <c r="Q512" s="83" t="s">
        <v>4</v>
      </c>
      <c r="R512" s="30"/>
      <c r="S512" s="27">
        <f>T512+U512</f>
        <v>1718.7</v>
      </c>
      <c r="T512" s="27">
        <v>859.35</v>
      </c>
      <c r="U512" s="27">
        <v>859.35</v>
      </c>
      <c r="V512" s="28">
        <f>X512</f>
        <v>1718.7</v>
      </c>
      <c r="W512" s="27">
        <v>572.9</v>
      </c>
      <c r="X512" s="27">
        <v>1718.7</v>
      </c>
      <c r="Y512" s="8">
        <f t="shared" ref="Y512:Z515" si="320">M512+S512-V512</f>
        <v>0</v>
      </c>
      <c r="Z512" s="8">
        <f t="shared" si="320"/>
        <v>286.45000000000005</v>
      </c>
      <c r="AA512" s="8">
        <f>O512+U512-X512+W512</f>
        <v>-286.45000000000005</v>
      </c>
      <c r="AB512" s="66" t="s">
        <v>112</v>
      </c>
      <c r="AC512" s="66"/>
      <c r="AD512" s="20"/>
    </row>
    <row r="513" spans="1:30" ht="15.75" x14ac:dyDescent="0.2">
      <c r="A513" s="99"/>
      <c r="B513" s="128"/>
      <c r="C513" s="99"/>
      <c r="D513" s="101"/>
      <c r="E513" s="126"/>
      <c r="F513" s="121"/>
      <c r="G513" s="140"/>
      <c r="H513" s="126"/>
      <c r="I513" s="119"/>
      <c r="J513" s="121"/>
      <c r="K513" s="166"/>
      <c r="L513" s="166"/>
      <c r="M513" s="8">
        <f>N513+O513</f>
        <v>0</v>
      </c>
      <c r="N513" s="8">
        <v>286.45</v>
      </c>
      <c r="O513" s="8">
        <v>-286.45</v>
      </c>
      <c r="P513" s="124"/>
      <c r="Q513" s="83" t="s">
        <v>5</v>
      </c>
      <c r="R513" s="31"/>
      <c r="S513" s="27">
        <f>T513+U513</f>
        <v>1718.7</v>
      </c>
      <c r="T513" s="27">
        <v>859.35</v>
      </c>
      <c r="U513" s="27">
        <v>859.35</v>
      </c>
      <c r="V513" s="28">
        <f>X513</f>
        <v>1718.7</v>
      </c>
      <c r="W513" s="27">
        <v>1145.8</v>
      </c>
      <c r="X513" s="27">
        <v>1718.7</v>
      </c>
      <c r="Y513" s="8">
        <f t="shared" si="320"/>
        <v>0</v>
      </c>
      <c r="Z513" s="8">
        <f t="shared" si="320"/>
        <v>0</v>
      </c>
      <c r="AA513" s="8">
        <f>O513+U513-X513+W513</f>
        <v>0</v>
      </c>
      <c r="AB513" s="66"/>
      <c r="AC513" s="66"/>
      <c r="AD513" s="20"/>
    </row>
    <row r="514" spans="1:30" ht="15.75" x14ac:dyDescent="0.2">
      <c r="A514" s="99"/>
      <c r="B514" s="128"/>
      <c r="C514" s="99"/>
      <c r="D514" s="101"/>
      <c r="E514" s="126"/>
      <c r="F514" s="121"/>
      <c r="G514" s="140"/>
      <c r="H514" s="126"/>
      <c r="I514" s="119"/>
      <c r="J514" s="121"/>
      <c r="K514" s="166"/>
      <c r="L514" s="166"/>
      <c r="M514" s="8">
        <f>N514+O514</f>
        <v>0</v>
      </c>
      <c r="N514" s="8">
        <v>0</v>
      </c>
      <c r="O514" s="8">
        <v>0</v>
      </c>
      <c r="P514" s="124"/>
      <c r="Q514" s="83" t="s">
        <v>6</v>
      </c>
      <c r="R514" s="31"/>
      <c r="S514" s="27">
        <f>T514+U514</f>
        <v>1718.7</v>
      </c>
      <c r="T514" s="27">
        <v>859.35</v>
      </c>
      <c r="U514" s="27">
        <v>859.35</v>
      </c>
      <c r="V514" s="28">
        <f>X514</f>
        <v>1718.7</v>
      </c>
      <c r="W514" s="27">
        <v>859.35</v>
      </c>
      <c r="X514" s="27">
        <v>1718.7</v>
      </c>
      <c r="Y514" s="8">
        <f t="shared" si="320"/>
        <v>0</v>
      </c>
      <c r="Z514" s="8">
        <f t="shared" si="320"/>
        <v>0</v>
      </c>
      <c r="AA514" s="8">
        <f>O514+U514-X514+W514</f>
        <v>0</v>
      </c>
      <c r="AB514" s="66"/>
      <c r="AC514" s="66"/>
      <c r="AD514" s="20"/>
    </row>
    <row r="515" spans="1:30" ht="15.75" x14ac:dyDescent="0.2">
      <c r="A515" s="99"/>
      <c r="B515" s="128"/>
      <c r="C515" s="99"/>
      <c r="D515" s="101"/>
      <c r="E515" s="126"/>
      <c r="F515" s="121"/>
      <c r="G515" s="140"/>
      <c r="H515" s="126"/>
      <c r="I515" s="119"/>
      <c r="J515" s="121"/>
      <c r="K515" s="166"/>
      <c r="L515" s="166"/>
      <c r="M515" s="8">
        <f>N515+O515</f>
        <v>0</v>
      </c>
      <c r="N515" s="8">
        <v>0</v>
      </c>
      <c r="O515" s="8">
        <v>0</v>
      </c>
      <c r="P515" s="124"/>
      <c r="Q515" s="83" t="s">
        <v>7</v>
      </c>
      <c r="R515" s="31"/>
      <c r="S515" s="27">
        <f>T515+U515</f>
        <v>1718.7</v>
      </c>
      <c r="T515" s="27">
        <v>859.35</v>
      </c>
      <c r="U515" s="27">
        <v>859.35</v>
      </c>
      <c r="V515" s="28">
        <f>X515</f>
        <v>1718.7</v>
      </c>
      <c r="W515" s="27">
        <v>859.35</v>
      </c>
      <c r="X515" s="27">
        <v>1718.7</v>
      </c>
      <c r="Y515" s="7">
        <f t="shared" si="320"/>
        <v>0</v>
      </c>
      <c r="Z515" s="7">
        <f t="shared" si="320"/>
        <v>0</v>
      </c>
      <c r="AA515" s="7">
        <f>O515+U515-X515+W515</f>
        <v>0</v>
      </c>
      <c r="AB515" s="66"/>
      <c r="AC515" s="66"/>
      <c r="AD515" s="20"/>
    </row>
    <row r="516" spans="1:30" ht="15.75" x14ac:dyDescent="0.2">
      <c r="A516" s="99"/>
      <c r="B516" s="128"/>
      <c r="C516" s="99"/>
      <c r="D516" s="102"/>
      <c r="E516" s="126"/>
      <c r="F516" s="122"/>
      <c r="G516" s="140"/>
      <c r="H516" s="126"/>
      <c r="I516" s="119"/>
      <c r="J516" s="122"/>
      <c r="K516" s="166"/>
      <c r="L516" s="166"/>
      <c r="M516" s="125"/>
      <c r="N516" s="125"/>
      <c r="O516" s="125"/>
      <c r="P516" s="124"/>
      <c r="Q516" s="32" t="s">
        <v>3</v>
      </c>
      <c r="R516" s="84">
        <f>R515</f>
        <v>0</v>
      </c>
      <c r="S516" s="29">
        <f t="shared" ref="S516:X516" si="321">SUM(S512:S515)</f>
        <v>6874.8</v>
      </c>
      <c r="T516" s="29">
        <f t="shared" si="321"/>
        <v>3437.4</v>
      </c>
      <c r="U516" s="29">
        <f t="shared" si="321"/>
        <v>3437.4</v>
      </c>
      <c r="V516" s="29">
        <f t="shared" si="321"/>
        <v>6874.8</v>
      </c>
      <c r="W516" s="29">
        <f t="shared" si="321"/>
        <v>3437.3999999999996</v>
      </c>
      <c r="X516" s="29">
        <f t="shared" si="321"/>
        <v>6874.8</v>
      </c>
      <c r="Y516" s="139"/>
      <c r="Z516" s="139"/>
      <c r="AA516" s="139"/>
      <c r="AB516" s="66"/>
      <c r="AC516" s="66"/>
      <c r="AD516" s="20"/>
    </row>
    <row r="517" spans="1:30" ht="15.75" x14ac:dyDescent="0.2">
      <c r="A517" s="99">
        <v>8</v>
      </c>
      <c r="B517" s="128" t="s">
        <v>176</v>
      </c>
      <c r="C517" s="99" t="s">
        <v>202</v>
      </c>
      <c r="D517" s="100" t="s">
        <v>318</v>
      </c>
      <c r="E517" s="126" t="s">
        <v>319</v>
      </c>
      <c r="F517" s="120"/>
      <c r="G517" s="140" t="s">
        <v>203</v>
      </c>
      <c r="H517" s="126" t="s">
        <v>185</v>
      </c>
      <c r="I517" s="134">
        <v>156.19999999999999</v>
      </c>
      <c r="J517" s="120">
        <v>13.05</v>
      </c>
      <c r="K517" s="166">
        <v>45108</v>
      </c>
      <c r="L517" s="166">
        <v>46904</v>
      </c>
      <c r="M517" s="9">
        <f>N517+O517</f>
        <v>0</v>
      </c>
      <c r="N517" s="8">
        <v>0</v>
      </c>
      <c r="O517" s="8">
        <v>0</v>
      </c>
      <c r="P517" s="123" t="s">
        <v>178</v>
      </c>
      <c r="Q517" s="83" t="s">
        <v>4</v>
      </c>
      <c r="R517" s="30"/>
      <c r="S517" s="27">
        <f>T517+U517</f>
        <v>6115.23</v>
      </c>
      <c r="T517" s="27">
        <v>3057.63</v>
      </c>
      <c r="U517" s="27">
        <v>3057.6</v>
      </c>
      <c r="V517" s="28">
        <f>X517</f>
        <v>6115.23</v>
      </c>
      <c r="W517" s="27">
        <v>2038.42</v>
      </c>
      <c r="X517" s="27">
        <v>6115.23</v>
      </c>
      <c r="Y517" s="8">
        <f t="shared" ref="Y517:Z520" si="322">M517+S517-V517</f>
        <v>0</v>
      </c>
      <c r="Z517" s="8">
        <f t="shared" si="322"/>
        <v>1019.21</v>
      </c>
      <c r="AA517" s="8">
        <f>O517+U517-X517+W517</f>
        <v>-1019.2099999999996</v>
      </c>
      <c r="AB517" s="66" t="s">
        <v>112</v>
      </c>
      <c r="AC517" s="66"/>
      <c r="AD517" s="20"/>
    </row>
    <row r="518" spans="1:30" ht="15.75" x14ac:dyDescent="0.2">
      <c r="A518" s="99"/>
      <c r="B518" s="128"/>
      <c r="C518" s="99"/>
      <c r="D518" s="101"/>
      <c r="E518" s="126"/>
      <c r="F518" s="121"/>
      <c r="G518" s="140"/>
      <c r="H518" s="126"/>
      <c r="I518" s="134"/>
      <c r="J518" s="121"/>
      <c r="K518" s="166"/>
      <c r="L518" s="166"/>
      <c r="M518" s="8">
        <f>N518+O518</f>
        <v>0</v>
      </c>
      <c r="N518" s="8">
        <v>1019.21</v>
      </c>
      <c r="O518" s="8">
        <f t="shared" ref="N518:O520" si="323">AA517</f>
        <v>-1019.2099999999996</v>
      </c>
      <c r="P518" s="124"/>
      <c r="Q518" s="83" t="s">
        <v>5</v>
      </c>
      <c r="R518" s="31"/>
      <c r="S518" s="27">
        <f>T518+U518</f>
        <v>6115.23</v>
      </c>
      <c r="T518" s="27">
        <v>3057.63</v>
      </c>
      <c r="U518" s="27">
        <v>3057.6</v>
      </c>
      <c r="V518" s="28">
        <f>X518</f>
        <v>6115.23</v>
      </c>
      <c r="W518" s="27">
        <v>4076.84</v>
      </c>
      <c r="X518" s="27">
        <v>6115.23</v>
      </c>
      <c r="Y518" s="8">
        <f t="shared" si="322"/>
        <v>0</v>
      </c>
      <c r="Z518" s="8">
        <f t="shared" si="322"/>
        <v>0</v>
      </c>
      <c r="AA518" s="8">
        <f>O518+U518-X518+W518</f>
        <v>0</v>
      </c>
      <c r="AB518" s="66"/>
      <c r="AC518" s="66"/>
      <c r="AD518" s="20"/>
    </row>
    <row r="519" spans="1:30" ht="15.75" x14ac:dyDescent="0.2">
      <c r="A519" s="99"/>
      <c r="B519" s="128"/>
      <c r="C519" s="99"/>
      <c r="D519" s="101"/>
      <c r="E519" s="126"/>
      <c r="F519" s="121"/>
      <c r="G519" s="140"/>
      <c r="H519" s="126"/>
      <c r="I519" s="134"/>
      <c r="J519" s="121"/>
      <c r="K519" s="166"/>
      <c r="L519" s="166"/>
      <c r="M519" s="8">
        <f>N519+O519</f>
        <v>0</v>
      </c>
      <c r="N519" s="8">
        <f t="shared" si="323"/>
        <v>0</v>
      </c>
      <c r="O519" s="8">
        <f t="shared" si="323"/>
        <v>0</v>
      </c>
      <c r="P519" s="124"/>
      <c r="Q519" s="83" t="s">
        <v>6</v>
      </c>
      <c r="R519" s="31"/>
      <c r="S519" s="27">
        <f>T519+U519</f>
        <v>6115.23</v>
      </c>
      <c r="T519" s="27">
        <v>3057.63</v>
      </c>
      <c r="U519" s="27">
        <v>3057.6</v>
      </c>
      <c r="V519" s="28">
        <f>X519</f>
        <v>6115.23</v>
      </c>
      <c r="W519" s="27">
        <v>3057.63</v>
      </c>
      <c r="X519" s="27">
        <v>6115.23</v>
      </c>
      <c r="Y519" s="8">
        <f t="shared" si="322"/>
        <v>0</v>
      </c>
      <c r="Z519" s="8">
        <f t="shared" si="322"/>
        <v>0</v>
      </c>
      <c r="AA519" s="8">
        <f>O519+U519-X519+W519</f>
        <v>0</v>
      </c>
      <c r="AB519" s="66"/>
      <c r="AC519" s="66"/>
      <c r="AD519" s="20"/>
    </row>
    <row r="520" spans="1:30" ht="15.75" x14ac:dyDescent="0.2">
      <c r="A520" s="99"/>
      <c r="B520" s="128"/>
      <c r="C520" s="99"/>
      <c r="D520" s="101"/>
      <c r="E520" s="126"/>
      <c r="F520" s="121"/>
      <c r="G520" s="140"/>
      <c r="H520" s="126"/>
      <c r="I520" s="134"/>
      <c r="J520" s="121"/>
      <c r="K520" s="166"/>
      <c r="L520" s="166"/>
      <c r="M520" s="8">
        <f>N520+O520</f>
        <v>0</v>
      </c>
      <c r="N520" s="8">
        <f t="shared" si="323"/>
        <v>0</v>
      </c>
      <c r="O520" s="8">
        <f t="shared" si="323"/>
        <v>0</v>
      </c>
      <c r="P520" s="124"/>
      <c r="Q520" s="83" t="s">
        <v>7</v>
      </c>
      <c r="R520" s="31"/>
      <c r="S520" s="27">
        <f>T520+U520</f>
        <v>6115.23</v>
      </c>
      <c r="T520" s="27">
        <v>3057.63</v>
      </c>
      <c r="U520" s="27">
        <v>3057.6</v>
      </c>
      <c r="V520" s="28">
        <f>X520</f>
        <v>6115.23</v>
      </c>
      <c r="W520" s="27">
        <v>3057.63</v>
      </c>
      <c r="X520" s="27">
        <v>6115.23</v>
      </c>
      <c r="Y520" s="7">
        <f t="shared" si="322"/>
        <v>0</v>
      </c>
      <c r="Z520" s="7">
        <f t="shared" si="322"/>
        <v>0</v>
      </c>
      <c r="AA520" s="7">
        <f>O520+U520-X520+W520</f>
        <v>0</v>
      </c>
      <c r="AB520" s="66"/>
      <c r="AC520" s="66"/>
      <c r="AD520" s="20"/>
    </row>
    <row r="521" spans="1:30" ht="15.75" x14ac:dyDescent="0.2">
      <c r="A521" s="99"/>
      <c r="B521" s="128"/>
      <c r="C521" s="99"/>
      <c r="D521" s="102"/>
      <c r="E521" s="126"/>
      <c r="F521" s="122"/>
      <c r="G521" s="140"/>
      <c r="H521" s="126"/>
      <c r="I521" s="134"/>
      <c r="J521" s="122"/>
      <c r="K521" s="166"/>
      <c r="L521" s="166"/>
      <c r="M521" s="125"/>
      <c r="N521" s="125"/>
      <c r="O521" s="125"/>
      <c r="P521" s="124"/>
      <c r="Q521" s="32" t="s">
        <v>3</v>
      </c>
      <c r="R521" s="84">
        <f>R520</f>
        <v>0</v>
      </c>
      <c r="S521" s="29">
        <f t="shared" ref="S521:X521" si="324">SUM(S517:S520)</f>
        <v>24460.92</v>
      </c>
      <c r="T521" s="29">
        <f t="shared" si="324"/>
        <v>12230.52</v>
      </c>
      <c r="U521" s="29">
        <f t="shared" si="324"/>
        <v>12230.4</v>
      </c>
      <c r="V521" s="29">
        <f t="shared" si="324"/>
        <v>24460.92</v>
      </c>
      <c r="W521" s="29">
        <f t="shared" si="324"/>
        <v>12230.52</v>
      </c>
      <c r="X521" s="29">
        <f t="shared" si="324"/>
        <v>24460.92</v>
      </c>
      <c r="Y521" s="139"/>
      <c r="Z521" s="139"/>
      <c r="AA521" s="139"/>
      <c r="AB521" s="66"/>
      <c r="AC521" s="66"/>
      <c r="AD521" s="20"/>
    </row>
    <row r="522" spans="1:30" ht="15.75" x14ac:dyDescent="0.2">
      <c r="A522" s="99">
        <v>9</v>
      </c>
      <c r="B522" s="128" t="s">
        <v>176</v>
      </c>
      <c r="C522" s="99" t="s">
        <v>205</v>
      </c>
      <c r="D522" s="100" t="s">
        <v>321</v>
      </c>
      <c r="E522" s="126" t="s">
        <v>317</v>
      </c>
      <c r="F522" s="120"/>
      <c r="G522" s="140" t="s">
        <v>206</v>
      </c>
      <c r="H522" s="126" t="s">
        <v>207</v>
      </c>
      <c r="I522" s="134">
        <v>66.099999999999994</v>
      </c>
      <c r="J522" s="120">
        <v>21.75</v>
      </c>
      <c r="K522" s="166">
        <v>45108</v>
      </c>
      <c r="L522" s="166">
        <v>46904</v>
      </c>
      <c r="M522" s="9">
        <f>N522+O522</f>
        <v>0</v>
      </c>
      <c r="N522" s="8"/>
      <c r="O522" s="8">
        <v>0</v>
      </c>
      <c r="P522" s="123" t="s">
        <v>178</v>
      </c>
      <c r="Q522" s="83" t="s">
        <v>4</v>
      </c>
      <c r="R522" s="30"/>
      <c r="S522" s="27">
        <f>T522+U522</f>
        <v>4313.04</v>
      </c>
      <c r="T522" s="27">
        <v>2156.52</v>
      </c>
      <c r="U522" s="27">
        <v>2156.52</v>
      </c>
      <c r="V522" s="28">
        <f>X522</f>
        <v>1437.68</v>
      </c>
      <c r="W522" s="27">
        <v>1437.68</v>
      </c>
      <c r="X522" s="27">
        <v>1437.68</v>
      </c>
      <c r="Y522" s="8">
        <f t="shared" ref="Y522:Z525" si="325">M522+S522-V522</f>
        <v>2875.3599999999997</v>
      </c>
      <c r="Z522" s="8">
        <f t="shared" si="325"/>
        <v>718.83999999999992</v>
      </c>
      <c r="AA522" s="8">
        <f>O522+U522-X522+W522</f>
        <v>2156.52</v>
      </c>
      <c r="AB522" s="66" t="s">
        <v>112</v>
      </c>
      <c r="AC522" s="66"/>
      <c r="AD522" s="20"/>
    </row>
    <row r="523" spans="1:30" ht="15.75" x14ac:dyDescent="0.2">
      <c r="A523" s="99"/>
      <c r="B523" s="128"/>
      <c r="C523" s="99"/>
      <c r="D523" s="101"/>
      <c r="E523" s="126"/>
      <c r="F523" s="121"/>
      <c r="G523" s="140"/>
      <c r="H523" s="126"/>
      <c r="I523" s="134"/>
      <c r="J523" s="121"/>
      <c r="K523" s="166"/>
      <c r="L523" s="166"/>
      <c r="M523" s="8">
        <f>N523+O523</f>
        <v>2845.36</v>
      </c>
      <c r="N523" s="8">
        <v>718.84</v>
      </c>
      <c r="O523" s="8">
        <v>2126.52</v>
      </c>
      <c r="P523" s="124"/>
      <c r="Q523" s="83" t="s">
        <v>5</v>
      </c>
      <c r="R523" s="31"/>
      <c r="S523" s="27">
        <f>T523+U523</f>
        <v>4313.04</v>
      </c>
      <c r="T523" s="27">
        <v>2156.52</v>
      </c>
      <c r="U523" s="27">
        <v>2156.52</v>
      </c>
      <c r="V523" s="28">
        <f>X523</f>
        <v>7188.4</v>
      </c>
      <c r="W523" s="27">
        <v>2875.36</v>
      </c>
      <c r="X523" s="27">
        <v>7188.4</v>
      </c>
      <c r="Y523" s="8">
        <f t="shared" si="325"/>
        <v>-30</v>
      </c>
      <c r="Z523" s="8">
        <f t="shared" si="325"/>
        <v>0</v>
      </c>
      <c r="AA523" s="8">
        <f>O523+U523-X523+W523</f>
        <v>-29.999999999999545</v>
      </c>
      <c r="AB523" s="66"/>
      <c r="AC523" s="66"/>
      <c r="AD523" s="20"/>
    </row>
    <row r="524" spans="1:30" ht="15.75" x14ac:dyDescent="0.2">
      <c r="A524" s="99"/>
      <c r="B524" s="128"/>
      <c r="C524" s="99"/>
      <c r="D524" s="101"/>
      <c r="E524" s="126"/>
      <c r="F524" s="121"/>
      <c r="G524" s="140"/>
      <c r="H524" s="126"/>
      <c r="I524" s="134"/>
      <c r="J524" s="121"/>
      <c r="K524" s="166"/>
      <c r="L524" s="166"/>
      <c r="M524" s="8">
        <f>N524+O524</f>
        <v>0</v>
      </c>
      <c r="N524" s="8">
        <f t="shared" ref="N524" si="326">Z523</f>
        <v>0</v>
      </c>
      <c r="O524" s="8">
        <v>0</v>
      </c>
      <c r="P524" s="124"/>
      <c r="Q524" s="83" t="s">
        <v>6</v>
      </c>
      <c r="R524" s="31"/>
      <c r="S524" s="27">
        <f>T524+U524</f>
        <v>4313.04</v>
      </c>
      <c r="T524" s="27">
        <v>2156.52</v>
      </c>
      <c r="U524" s="27">
        <v>2156.52</v>
      </c>
      <c r="V524" s="28">
        <f>X524</f>
        <v>4313.04</v>
      </c>
      <c r="W524" s="27">
        <v>2156.52</v>
      </c>
      <c r="X524" s="27">
        <v>4313.04</v>
      </c>
      <c r="Y524" s="8">
        <f t="shared" si="325"/>
        <v>0</v>
      </c>
      <c r="Z524" s="8">
        <f t="shared" si="325"/>
        <v>0</v>
      </c>
      <c r="AA524" s="8">
        <f>O524+U524-X524+W524</f>
        <v>0</v>
      </c>
      <c r="AB524" s="66"/>
      <c r="AC524" s="66"/>
      <c r="AD524" s="20"/>
    </row>
    <row r="525" spans="1:30" ht="15.75" x14ac:dyDescent="0.2">
      <c r="A525" s="99"/>
      <c r="B525" s="128"/>
      <c r="C525" s="99"/>
      <c r="D525" s="101"/>
      <c r="E525" s="126"/>
      <c r="F525" s="121"/>
      <c r="G525" s="140"/>
      <c r="H525" s="126"/>
      <c r="I525" s="134"/>
      <c r="J525" s="121"/>
      <c r="K525" s="166"/>
      <c r="L525" s="166"/>
      <c r="M525" s="8">
        <f>N525+O525</f>
        <v>0</v>
      </c>
      <c r="N525" s="8">
        <f t="shared" ref="N525" si="327">Z524</f>
        <v>0</v>
      </c>
      <c r="O525" s="8">
        <f t="shared" ref="O525" si="328">AA524</f>
        <v>0</v>
      </c>
      <c r="P525" s="124"/>
      <c r="Q525" s="83" t="s">
        <v>7</v>
      </c>
      <c r="R525" s="31"/>
      <c r="S525" s="27">
        <f>T525+U525</f>
        <v>4313.04</v>
      </c>
      <c r="T525" s="27">
        <v>2156.52</v>
      </c>
      <c r="U525" s="27">
        <v>2156.52</v>
      </c>
      <c r="V525" s="28">
        <f>X525</f>
        <v>4313.04</v>
      </c>
      <c r="W525" s="27">
        <v>2156.52</v>
      </c>
      <c r="X525" s="27">
        <v>4313.04</v>
      </c>
      <c r="Y525" s="7">
        <f t="shared" si="325"/>
        <v>0</v>
      </c>
      <c r="Z525" s="7">
        <f t="shared" si="325"/>
        <v>0</v>
      </c>
      <c r="AA525" s="7">
        <f>O525+U525-X525+W525</f>
        <v>0</v>
      </c>
      <c r="AB525" s="66"/>
      <c r="AC525" s="66"/>
      <c r="AD525" s="20"/>
    </row>
    <row r="526" spans="1:30" ht="15.75" x14ac:dyDescent="0.2">
      <c r="A526" s="99"/>
      <c r="B526" s="128"/>
      <c r="C526" s="99"/>
      <c r="D526" s="102"/>
      <c r="E526" s="126"/>
      <c r="F526" s="122"/>
      <c r="G526" s="140"/>
      <c r="H526" s="126"/>
      <c r="I526" s="134"/>
      <c r="J526" s="122"/>
      <c r="K526" s="166"/>
      <c r="L526" s="166"/>
      <c r="M526" s="125"/>
      <c r="N526" s="125"/>
      <c r="O526" s="125"/>
      <c r="P526" s="124"/>
      <c r="Q526" s="32" t="s">
        <v>3</v>
      </c>
      <c r="R526" s="84">
        <f>R525</f>
        <v>0</v>
      </c>
      <c r="S526" s="29">
        <f t="shared" ref="S526:X526" si="329">SUM(S522:S525)</f>
        <v>17252.16</v>
      </c>
      <c r="T526" s="29">
        <f t="shared" si="329"/>
        <v>8626.08</v>
      </c>
      <c r="U526" s="29">
        <f t="shared" si="329"/>
        <v>8626.08</v>
      </c>
      <c r="V526" s="29">
        <f t="shared" si="329"/>
        <v>17252.16</v>
      </c>
      <c r="W526" s="29">
        <f t="shared" si="329"/>
        <v>8626.08</v>
      </c>
      <c r="X526" s="29">
        <f t="shared" si="329"/>
        <v>17252.16</v>
      </c>
      <c r="Y526" s="139"/>
      <c r="Z526" s="139"/>
      <c r="AA526" s="139"/>
      <c r="AB526" s="66"/>
      <c r="AC526" s="66"/>
      <c r="AD526" s="20"/>
    </row>
    <row r="527" spans="1:30" ht="15.75" customHeight="1" x14ac:dyDescent="0.2">
      <c r="A527" s="99">
        <v>10</v>
      </c>
      <c r="B527" s="128" t="s">
        <v>176</v>
      </c>
      <c r="C527" s="99" t="s">
        <v>208</v>
      </c>
      <c r="D527" s="100" t="s">
        <v>322</v>
      </c>
      <c r="E527" s="126" t="s">
        <v>317</v>
      </c>
      <c r="F527" s="120"/>
      <c r="G527" s="140" t="s">
        <v>209</v>
      </c>
      <c r="H527" s="126" t="s">
        <v>210</v>
      </c>
      <c r="I527" s="119">
        <v>644.70000000000005</v>
      </c>
      <c r="J527" s="120">
        <v>18.71</v>
      </c>
      <c r="K527" s="166" t="s">
        <v>309</v>
      </c>
      <c r="L527" s="166">
        <v>46904</v>
      </c>
      <c r="M527" s="9">
        <f>N527+O527</f>
        <v>0</v>
      </c>
      <c r="N527" s="8"/>
      <c r="O527" s="8">
        <v>0</v>
      </c>
      <c r="P527" s="123" t="s">
        <v>178</v>
      </c>
      <c r="Q527" s="83" t="s">
        <v>4</v>
      </c>
      <c r="R527" s="30"/>
      <c r="S527" s="27">
        <f>T527+U527</f>
        <v>36173.339999999997</v>
      </c>
      <c r="T527" s="27">
        <v>18086.7</v>
      </c>
      <c r="U527" s="27">
        <v>18086.64</v>
      </c>
      <c r="V527" s="28">
        <f>X527</f>
        <v>36173.339999999997</v>
      </c>
      <c r="W527" s="27">
        <v>12057.8</v>
      </c>
      <c r="X527" s="27">
        <v>36173.339999999997</v>
      </c>
      <c r="Y527" s="8">
        <f t="shared" ref="Y527:Z530" si="330">M527+S527-V527</f>
        <v>0</v>
      </c>
      <c r="Z527" s="8">
        <f t="shared" si="330"/>
        <v>6028.9000000000015</v>
      </c>
      <c r="AA527" s="8">
        <f>O527+U527-X527+W527</f>
        <v>-6028.8999999999978</v>
      </c>
      <c r="AB527" s="66" t="s">
        <v>110</v>
      </c>
      <c r="AC527" s="66"/>
      <c r="AD527" s="20"/>
    </row>
    <row r="528" spans="1:30" ht="15.75" x14ac:dyDescent="0.2">
      <c r="A528" s="99"/>
      <c r="B528" s="128"/>
      <c r="C528" s="99"/>
      <c r="D528" s="101"/>
      <c r="E528" s="126"/>
      <c r="F528" s="121"/>
      <c r="G528" s="140"/>
      <c r="H528" s="126"/>
      <c r="I528" s="119"/>
      <c r="J528" s="121"/>
      <c r="K528" s="166"/>
      <c r="L528" s="166"/>
      <c r="M528" s="8">
        <f>N528+O528</f>
        <v>0</v>
      </c>
      <c r="N528" s="8">
        <v>6028.9</v>
      </c>
      <c r="O528" s="8">
        <v>-6028.9</v>
      </c>
      <c r="P528" s="124"/>
      <c r="Q528" s="83" t="s">
        <v>5</v>
      </c>
      <c r="R528" s="31"/>
      <c r="S528" s="27">
        <f>T528+U528</f>
        <v>36173.339999999997</v>
      </c>
      <c r="T528" s="27">
        <v>18086.7</v>
      </c>
      <c r="U528" s="27">
        <v>18086.64</v>
      </c>
      <c r="V528" s="28">
        <f>X528</f>
        <v>36173.339999999997</v>
      </c>
      <c r="W528" s="27">
        <v>24115.599999999999</v>
      </c>
      <c r="X528" s="27">
        <v>36173.339999999997</v>
      </c>
      <c r="Y528" s="8">
        <f t="shared" si="330"/>
        <v>0</v>
      </c>
      <c r="Z528" s="8">
        <f t="shared" si="330"/>
        <v>0</v>
      </c>
      <c r="AA528" s="8">
        <f>O528+U528-X528+W528</f>
        <v>0</v>
      </c>
      <c r="AB528" s="66"/>
      <c r="AC528" s="66"/>
      <c r="AD528" s="20"/>
    </row>
    <row r="529" spans="1:30" ht="15.75" x14ac:dyDescent="0.2">
      <c r="A529" s="99"/>
      <c r="B529" s="128"/>
      <c r="C529" s="99"/>
      <c r="D529" s="101"/>
      <c r="E529" s="126"/>
      <c r="F529" s="121"/>
      <c r="G529" s="140"/>
      <c r="H529" s="126"/>
      <c r="I529" s="119"/>
      <c r="J529" s="121"/>
      <c r="K529" s="166"/>
      <c r="L529" s="166"/>
      <c r="M529" s="8">
        <f>N529+O529</f>
        <v>0</v>
      </c>
      <c r="N529" s="8">
        <f t="shared" ref="N529:O530" si="331">Z528</f>
        <v>0</v>
      </c>
      <c r="O529" s="8">
        <f t="shared" si="331"/>
        <v>0</v>
      </c>
      <c r="P529" s="124"/>
      <c r="Q529" s="83" t="s">
        <v>6</v>
      </c>
      <c r="R529" s="31"/>
      <c r="S529" s="27">
        <f>T529+U529</f>
        <v>36173.339999999997</v>
      </c>
      <c r="T529" s="27">
        <v>18086.7</v>
      </c>
      <c r="U529" s="27">
        <v>18086.64</v>
      </c>
      <c r="V529" s="28">
        <f>X529</f>
        <v>36173.339999999997</v>
      </c>
      <c r="W529" s="27">
        <v>18086.7</v>
      </c>
      <c r="X529" s="27">
        <v>36173.339999999997</v>
      </c>
      <c r="Y529" s="8">
        <f t="shared" si="330"/>
        <v>0</v>
      </c>
      <c r="Z529" s="8">
        <f t="shared" si="330"/>
        <v>0</v>
      </c>
      <c r="AA529" s="8">
        <f>O529+U529-X529+W529</f>
        <v>0</v>
      </c>
      <c r="AB529" s="66"/>
      <c r="AC529" s="66"/>
      <c r="AD529" s="20"/>
    </row>
    <row r="530" spans="1:30" ht="15.75" x14ac:dyDescent="0.2">
      <c r="A530" s="99"/>
      <c r="B530" s="128"/>
      <c r="C530" s="99"/>
      <c r="D530" s="101"/>
      <c r="E530" s="126"/>
      <c r="F530" s="121"/>
      <c r="G530" s="140"/>
      <c r="H530" s="126"/>
      <c r="I530" s="119"/>
      <c r="J530" s="121"/>
      <c r="K530" s="166"/>
      <c r="L530" s="166"/>
      <c r="M530" s="8">
        <f>N530+O530</f>
        <v>0</v>
      </c>
      <c r="N530" s="8">
        <f t="shared" si="331"/>
        <v>0</v>
      </c>
      <c r="O530" s="8">
        <f t="shared" si="331"/>
        <v>0</v>
      </c>
      <c r="P530" s="124"/>
      <c r="Q530" s="83" t="s">
        <v>7</v>
      </c>
      <c r="R530" s="31"/>
      <c r="S530" s="27">
        <f>T530+U530</f>
        <v>36173.339999999997</v>
      </c>
      <c r="T530" s="27">
        <v>18086.7</v>
      </c>
      <c r="U530" s="27">
        <v>18086.64</v>
      </c>
      <c r="V530" s="28">
        <f>X530</f>
        <v>36173.339999999997</v>
      </c>
      <c r="W530" s="27">
        <v>18086.7</v>
      </c>
      <c r="X530" s="27">
        <v>36173.339999999997</v>
      </c>
      <c r="Y530" s="7">
        <f t="shared" si="330"/>
        <v>0</v>
      </c>
      <c r="Z530" s="7">
        <f t="shared" si="330"/>
        <v>0</v>
      </c>
      <c r="AA530" s="7">
        <f>O530+U530-X530+W530</f>
        <v>0</v>
      </c>
      <c r="AB530" s="66"/>
      <c r="AC530" s="66"/>
      <c r="AD530" s="20"/>
    </row>
    <row r="531" spans="1:30" ht="15.75" x14ac:dyDescent="0.2">
      <c r="A531" s="99"/>
      <c r="B531" s="128"/>
      <c r="C531" s="99"/>
      <c r="D531" s="102"/>
      <c r="E531" s="126"/>
      <c r="F531" s="122"/>
      <c r="G531" s="140"/>
      <c r="H531" s="126"/>
      <c r="I531" s="119"/>
      <c r="J531" s="122"/>
      <c r="K531" s="166"/>
      <c r="L531" s="166"/>
      <c r="M531" s="125"/>
      <c r="N531" s="125"/>
      <c r="O531" s="125"/>
      <c r="P531" s="124"/>
      <c r="Q531" s="32" t="s">
        <v>3</v>
      </c>
      <c r="R531" s="84">
        <f>R530</f>
        <v>0</v>
      </c>
      <c r="S531" s="29">
        <f t="shared" ref="S531:X531" si="332">SUM(S527:S530)</f>
        <v>144693.35999999999</v>
      </c>
      <c r="T531" s="29">
        <f t="shared" si="332"/>
        <v>72346.8</v>
      </c>
      <c r="U531" s="29">
        <f t="shared" si="332"/>
        <v>72346.559999999998</v>
      </c>
      <c r="V531" s="29">
        <f t="shared" si="332"/>
        <v>144693.35999999999</v>
      </c>
      <c r="W531" s="29">
        <f t="shared" si="332"/>
        <v>72346.799999999988</v>
      </c>
      <c r="X531" s="29">
        <f t="shared" si="332"/>
        <v>144693.35999999999</v>
      </c>
      <c r="Y531" s="139"/>
      <c r="Z531" s="139"/>
      <c r="AA531" s="139"/>
      <c r="AB531" s="66"/>
      <c r="AC531" s="66"/>
      <c r="AD531" s="20"/>
    </row>
    <row r="532" spans="1:30" ht="15.75" x14ac:dyDescent="0.2">
      <c r="A532" s="99">
        <v>11</v>
      </c>
      <c r="B532" s="128" t="s">
        <v>176</v>
      </c>
      <c r="C532" s="99" t="s">
        <v>211</v>
      </c>
      <c r="D532" s="100" t="s">
        <v>414</v>
      </c>
      <c r="E532" s="126" t="s">
        <v>317</v>
      </c>
      <c r="F532" s="120">
        <v>6525</v>
      </c>
      <c r="G532" s="140" t="s">
        <v>415</v>
      </c>
      <c r="H532" s="126" t="s">
        <v>416</v>
      </c>
      <c r="I532" s="119">
        <v>450</v>
      </c>
      <c r="J532" s="120">
        <v>11.32</v>
      </c>
      <c r="K532" s="176">
        <v>45658</v>
      </c>
      <c r="L532" s="176">
        <v>45991</v>
      </c>
      <c r="M532" s="9">
        <f>N532+O532</f>
        <v>0</v>
      </c>
      <c r="N532" s="8"/>
      <c r="O532" s="8">
        <v>0</v>
      </c>
      <c r="P532" s="123" t="s">
        <v>178</v>
      </c>
      <c r="Q532" s="83" t="s">
        <v>4</v>
      </c>
      <c r="R532" s="30"/>
      <c r="S532" s="27">
        <f>T532+U532</f>
        <v>15284.16</v>
      </c>
      <c r="T532" s="27">
        <v>7642.08</v>
      </c>
      <c r="U532" s="27">
        <v>7642.08</v>
      </c>
      <c r="V532" s="28">
        <f>X532</f>
        <v>15284.16</v>
      </c>
      <c r="W532" s="27">
        <v>5094.72</v>
      </c>
      <c r="X532" s="27">
        <v>15284.16</v>
      </c>
      <c r="Y532" s="8">
        <f t="shared" ref="Y532:Z535" si="333">M532+S532-V532</f>
        <v>0</v>
      </c>
      <c r="Z532" s="8">
        <f t="shared" si="333"/>
        <v>2547.3599999999997</v>
      </c>
      <c r="AA532" s="8">
        <f>O532+U532-X532+W532</f>
        <v>-2547.3599999999997</v>
      </c>
      <c r="AB532" s="66" t="s">
        <v>112</v>
      </c>
      <c r="AC532" s="66"/>
      <c r="AD532" s="20"/>
    </row>
    <row r="533" spans="1:30" ht="15.75" x14ac:dyDescent="0.2">
      <c r="A533" s="99"/>
      <c r="B533" s="128"/>
      <c r="C533" s="99"/>
      <c r="D533" s="101"/>
      <c r="E533" s="126"/>
      <c r="F533" s="121"/>
      <c r="G533" s="140"/>
      <c r="H533" s="126"/>
      <c r="I533" s="119"/>
      <c r="J533" s="121"/>
      <c r="K533" s="177"/>
      <c r="L533" s="177"/>
      <c r="M533" s="8">
        <f>N533+O533</f>
        <v>0</v>
      </c>
      <c r="N533" s="8">
        <v>2547.36</v>
      </c>
      <c r="O533" s="8">
        <v>-2547.36</v>
      </c>
      <c r="P533" s="124"/>
      <c r="Q533" s="83" t="s">
        <v>5</v>
      </c>
      <c r="R533" s="31"/>
      <c r="S533" s="27">
        <f>T533+U533</f>
        <v>15284.16</v>
      </c>
      <c r="T533" s="27">
        <v>7642.08</v>
      </c>
      <c r="U533" s="27">
        <v>7642.08</v>
      </c>
      <c r="V533" s="28">
        <f>X533</f>
        <v>15284.16</v>
      </c>
      <c r="W533" s="27">
        <v>10189.44</v>
      </c>
      <c r="X533" s="27">
        <v>15284.16</v>
      </c>
      <c r="Y533" s="8">
        <f t="shared" si="333"/>
        <v>0</v>
      </c>
      <c r="Z533" s="8">
        <f t="shared" si="333"/>
        <v>0</v>
      </c>
      <c r="AA533" s="8">
        <f>O533+U533-X533+W533</f>
        <v>0</v>
      </c>
      <c r="AB533" s="66"/>
      <c r="AC533" s="66"/>
      <c r="AD533" s="20"/>
    </row>
    <row r="534" spans="1:30" ht="15.75" x14ac:dyDescent="0.2">
      <c r="A534" s="99"/>
      <c r="B534" s="128"/>
      <c r="C534" s="99"/>
      <c r="D534" s="101"/>
      <c r="E534" s="126"/>
      <c r="F534" s="121"/>
      <c r="G534" s="140"/>
      <c r="H534" s="126"/>
      <c r="I534" s="119"/>
      <c r="J534" s="121"/>
      <c r="K534" s="177"/>
      <c r="L534" s="177"/>
      <c r="M534" s="8">
        <f>N534+O534</f>
        <v>0</v>
      </c>
      <c r="N534" s="8">
        <v>0</v>
      </c>
      <c r="O534" s="8">
        <v>0</v>
      </c>
      <c r="P534" s="124"/>
      <c r="Q534" s="83" t="s">
        <v>6</v>
      </c>
      <c r="R534" s="31"/>
      <c r="S534" s="27">
        <f>T534+U534</f>
        <v>15284.16</v>
      </c>
      <c r="T534" s="27">
        <v>7642.08</v>
      </c>
      <c r="U534" s="27">
        <v>7642.08</v>
      </c>
      <c r="V534" s="28">
        <f>X534</f>
        <v>15284.16</v>
      </c>
      <c r="W534" s="27">
        <v>7642.08</v>
      </c>
      <c r="X534" s="27">
        <v>15284.16</v>
      </c>
      <c r="Y534" s="8">
        <f t="shared" si="333"/>
        <v>0</v>
      </c>
      <c r="Z534" s="8">
        <f t="shared" si="333"/>
        <v>0</v>
      </c>
      <c r="AA534" s="8">
        <f>O534+U534-X534+W534</f>
        <v>0</v>
      </c>
      <c r="AB534" s="66"/>
      <c r="AC534" s="66"/>
      <c r="AD534" s="20"/>
    </row>
    <row r="535" spans="1:30" ht="15.75" x14ac:dyDescent="0.2">
      <c r="A535" s="99"/>
      <c r="B535" s="128"/>
      <c r="C535" s="99"/>
      <c r="D535" s="101"/>
      <c r="E535" s="126"/>
      <c r="F535" s="121"/>
      <c r="G535" s="140"/>
      <c r="H535" s="126"/>
      <c r="I535" s="119"/>
      <c r="J535" s="121"/>
      <c r="K535" s="177"/>
      <c r="L535" s="177"/>
      <c r="M535" s="8">
        <f>N535+O535</f>
        <v>0</v>
      </c>
      <c r="N535" s="8">
        <v>0</v>
      </c>
      <c r="O535" s="8">
        <v>0</v>
      </c>
      <c r="P535" s="124"/>
      <c r="Q535" s="83" t="s">
        <v>7</v>
      </c>
      <c r="R535" s="31"/>
      <c r="S535" s="27">
        <f>T535+U535</f>
        <v>15284.16</v>
      </c>
      <c r="T535" s="27">
        <v>7642.08</v>
      </c>
      <c r="U535" s="27">
        <v>7642.08</v>
      </c>
      <c r="V535" s="28">
        <f>X535</f>
        <v>15284.16</v>
      </c>
      <c r="W535" s="27">
        <v>7642.08</v>
      </c>
      <c r="X535" s="27">
        <v>15284.16</v>
      </c>
      <c r="Y535" s="7">
        <f t="shared" si="333"/>
        <v>0</v>
      </c>
      <c r="Z535" s="7">
        <f t="shared" si="333"/>
        <v>0</v>
      </c>
      <c r="AA535" s="7">
        <f>O535+U535-X535+W535</f>
        <v>0</v>
      </c>
      <c r="AB535" s="66"/>
      <c r="AC535" s="66"/>
      <c r="AD535" s="20"/>
    </row>
    <row r="536" spans="1:30" ht="15.75" x14ac:dyDescent="0.2">
      <c r="A536" s="99"/>
      <c r="B536" s="128"/>
      <c r="C536" s="99"/>
      <c r="D536" s="102"/>
      <c r="E536" s="126"/>
      <c r="F536" s="122"/>
      <c r="G536" s="140"/>
      <c r="H536" s="126"/>
      <c r="I536" s="119"/>
      <c r="J536" s="122"/>
      <c r="K536" s="178"/>
      <c r="L536" s="178"/>
      <c r="M536" s="125"/>
      <c r="N536" s="125"/>
      <c r="O536" s="125"/>
      <c r="P536" s="124"/>
      <c r="Q536" s="32" t="s">
        <v>3</v>
      </c>
      <c r="R536" s="84">
        <f>R535</f>
        <v>0</v>
      </c>
      <c r="S536" s="29">
        <f t="shared" ref="S536:X536" si="334">SUM(S532:S535)</f>
        <v>61136.639999999999</v>
      </c>
      <c r="T536" s="29">
        <f t="shared" si="334"/>
        <v>30568.32</v>
      </c>
      <c r="U536" s="29">
        <f t="shared" si="334"/>
        <v>30568.32</v>
      </c>
      <c r="V536" s="29">
        <f t="shared" si="334"/>
        <v>61136.639999999999</v>
      </c>
      <c r="W536" s="29">
        <f t="shared" si="334"/>
        <v>30568.32</v>
      </c>
      <c r="X536" s="29">
        <f t="shared" si="334"/>
        <v>61136.639999999999</v>
      </c>
      <c r="Y536" s="139"/>
      <c r="Z536" s="139"/>
      <c r="AA536" s="139"/>
      <c r="AB536" s="66"/>
      <c r="AC536" s="66"/>
      <c r="AD536" s="20"/>
    </row>
    <row r="537" spans="1:30" ht="15.75" x14ac:dyDescent="0.2">
      <c r="A537" s="99">
        <v>12</v>
      </c>
      <c r="B537" s="128" t="s">
        <v>176</v>
      </c>
      <c r="C537" s="126" t="s">
        <v>213</v>
      </c>
      <c r="D537" s="100" t="s">
        <v>323</v>
      </c>
      <c r="E537" s="126" t="s">
        <v>317</v>
      </c>
      <c r="F537" s="120"/>
      <c r="G537" s="140" t="s">
        <v>212</v>
      </c>
      <c r="H537" s="126" t="s">
        <v>177</v>
      </c>
      <c r="I537" s="119">
        <v>139.4</v>
      </c>
      <c r="J537" s="120">
        <v>21.75</v>
      </c>
      <c r="K537" s="166">
        <v>45108</v>
      </c>
      <c r="L537" s="166">
        <v>46904</v>
      </c>
      <c r="M537" s="27">
        <f>N537+O537</f>
        <v>0</v>
      </c>
      <c r="N537" s="27"/>
      <c r="O537" s="27">
        <v>0</v>
      </c>
      <c r="P537" s="123" t="s">
        <v>178</v>
      </c>
      <c r="Q537" s="83" t="s">
        <v>4</v>
      </c>
      <c r="R537" s="30"/>
      <c r="S537" s="27">
        <f>T537+U537</f>
        <v>9095.8499999999985</v>
      </c>
      <c r="T537" s="27">
        <v>4547.9399999999996</v>
      </c>
      <c r="U537" s="27">
        <v>4547.91</v>
      </c>
      <c r="V537" s="28">
        <f>X537</f>
        <v>9095.85</v>
      </c>
      <c r="W537" s="27">
        <v>3031.96</v>
      </c>
      <c r="X537" s="27">
        <v>9095.85</v>
      </c>
      <c r="Y537" s="8">
        <f t="shared" ref="Y537:Z540" si="335">M537+S537-V537</f>
        <v>0</v>
      </c>
      <c r="Z537" s="8">
        <f t="shared" si="335"/>
        <v>1515.9799999999996</v>
      </c>
      <c r="AA537" s="8">
        <f>O537+U537-X537+W537</f>
        <v>-1515.9800000000005</v>
      </c>
      <c r="AB537" s="66" t="s">
        <v>110</v>
      </c>
      <c r="AC537" s="66"/>
      <c r="AD537" s="20"/>
    </row>
    <row r="538" spans="1:30" ht="15.75" x14ac:dyDescent="0.2">
      <c r="A538" s="99"/>
      <c r="B538" s="128"/>
      <c r="C538" s="126"/>
      <c r="D538" s="101"/>
      <c r="E538" s="126"/>
      <c r="F538" s="121"/>
      <c r="G538" s="140"/>
      <c r="H538" s="126"/>
      <c r="I538" s="119"/>
      <c r="J538" s="121"/>
      <c r="K538" s="166"/>
      <c r="L538" s="166"/>
      <c r="M538" s="27">
        <f>N538+O538</f>
        <v>0</v>
      </c>
      <c r="N538" s="27">
        <v>1515.98</v>
      </c>
      <c r="O538" s="27">
        <v>-1515.98</v>
      </c>
      <c r="P538" s="124"/>
      <c r="Q538" s="83" t="s">
        <v>5</v>
      </c>
      <c r="R538" s="31"/>
      <c r="S538" s="27">
        <f>T538+U538</f>
        <v>9095.8499999999985</v>
      </c>
      <c r="T538" s="27">
        <v>4547.9399999999996</v>
      </c>
      <c r="U538" s="27">
        <v>4547.91</v>
      </c>
      <c r="V538" s="28">
        <f>X538</f>
        <v>9095.85</v>
      </c>
      <c r="W538" s="27">
        <v>6063.92</v>
      </c>
      <c r="X538" s="27">
        <v>9095.85</v>
      </c>
      <c r="Y538" s="8">
        <f t="shared" si="335"/>
        <v>0</v>
      </c>
      <c r="Z538" s="8">
        <f t="shared" si="335"/>
        <v>0</v>
      </c>
      <c r="AA538" s="8">
        <f>O538+U538-X538+W538</f>
        <v>0</v>
      </c>
      <c r="AB538" s="66"/>
      <c r="AC538" s="66"/>
      <c r="AD538" s="20"/>
    </row>
    <row r="539" spans="1:30" ht="15.75" x14ac:dyDescent="0.2">
      <c r="A539" s="99"/>
      <c r="B539" s="128"/>
      <c r="C539" s="126"/>
      <c r="D539" s="101"/>
      <c r="E539" s="126"/>
      <c r="F539" s="121"/>
      <c r="G539" s="140"/>
      <c r="H539" s="126"/>
      <c r="I539" s="119"/>
      <c r="J539" s="121"/>
      <c r="K539" s="166"/>
      <c r="L539" s="166"/>
      <c r="M539" s="27">
        <f>N539+O539</f>
        <v>0</v>
      </c>
      <c r="N539" s="27">
        <v>0</v>
      </c>
      <c r="O539" s="27">
        <v>0</v>
      </c>
      <c r="P539" s="124"/>
      <c r="Q539" s="83" t="s">
        <v>6</v>
      </c>
      <c r="R539" s="31"/>
      <c r="S539" s="27">
        <f>T539+U539</f>
        <v>9095.8499999999985</v>
      </c>
      <c r="T539" s="27">
        <v>4547.9399999999996</v>
      </c>
      <c r="U539" s="27">
        <v>4547.91</v>
      </c>
      <c r="V539" s="28">
        <f>X539</f>
        <v>9095.85</v>
      </c>
      <c r="W539" s="27">
        <v>4547.9399999999996</v>
      </c>
      <c r="X539" s="27">
        <v>9095.85</v>
      </c>
      <c r="Y539" s="8">
        <f t="shared" si="335"/>
        <v>0</v>
      </c>
      <c r="Z539" s="8">
        <f t="shared" si="335"/>
        <v>0</v>
      </c>
      <c r="AA539" s="8">
        <f>O539+U539-X539+W539</f>
        <v>0</v>
      </c>
      <c r="AB539" s="66"/>
      <c r="AC539" s="66"/>
      <c r="AD539" s="20"/>
    </row>
    <row r="540" spans="1:30" ht="15.75" x14ac:dyDescent="0.2">
      <c r="A540" s="99"/>
      <c r="B540" s="128"/>
      <c r="C540" s="126"/>
      <c r="D540" s="101"/>
      <c r="E540" s="126"/>
      <c r="F540" s="121"/>
      <c r="G540" s="140"/>
      <c r="H540" s="126"/>
      <c r="I540" s="119"/>
      <c r="J540" s="121"/>
      <c r="K540" s="166"/>
      <c r="L540" s="166"/>
      <c r="M540" s="27">
        <f>N540+O540</f>
        <v>0</v>
      </c>
      <c r="N540" s="27">
        <v>0</v>
      </c>
      <c r="O540" s="27">
        <v>0</v>
      </c>
      <c r="P540" s="124"/>
      <c r="Q540" s="83" t="s">
        <v>7</v>
      </c>
      <c r="R540" s="31"/>
      <c r="S540" s="27">
        <f>T540+U540</f>
        <v>9095.8499999999985</v>
      </c>
      <c r="T540" s="27">
        <v>4547.9399999999996</v>
      </c>
      <c r="U540" s="27">
        <v>4547.91</v>
      </c>
      <c r="V540" s="28">
        <f>X540</f>
        <v>9095.85</v>
      </c>
      <c r="W540" s="27">
        <v>4547.9399999999996</v>
      </c>
      <c r="X540" s="27">
        <v>9095.85</v>
      </c>
      <c r="Y540" s="7">
        <f t="shared" si="335"/>
        <v>0</v>
      </c>
      <c r="Z540" s="7">
        <f t="shared" si="335"/>
        <v>0</v>
      </c>
      <c r="AA540" s="7">
        <f>O540+U540-X540+W540</f>
        <v>0</v>
      </c>
      <c r="AB540" s="66"/>
      <c r="AC540" s="66"/>
      <c r="AD540" s="20"/>
    </row>
    <row r="541" spans="1:30" ht="15.75" x14ac:dyDescent="0.2">
      <c r="A541" s="99"/>
      <c r="B541" s="128"/>
      <c r="C541" s="126"/>
      <c r="D541" s="102"/>
      <c r="E541" s="126"/>
      <c r="F541" s="122"/>
      <c r="G541" s="140"/>
      <c r="H541" s="126"/>
      <c r="I541" s="119"/>
      <c r="J541" s="122"/>
      <c r="K541" s="166"/>
      <c r="L541" s="166"/>
      <c r="M541" s="125"/>
      <c r="N541" s="125"/>
      <c r="O541" s="125"/>
      <c r="P541" s="124"/>
      <c r="Q541" s="32" t="s">
        <v>3</v>
      </c>
      <c r="R541" s="84">
        <f>R540</f>
        <v>0</v>
      </c>
      <c r="S541" s="29">
        <f t="shared" ref="S541:X541" si="336">SUM(S537:S540)</f>
        <v>36383.399999999994</v>
      </c>
      <c r="T541" s="29">
        <f t="shared" si="336"/>
        <v>18191.759999999998</v>
      </c>
      <c r="U541" s="29">
        <f t="shared" si="336"/>
        <v>18191.64</v>
      </c>
      <c r="V541" s="29">
        <f t="shared" si="336"/>
        <v>36383.4</v>
      </c>
      <c r="W541" s="29">
        <f t="shared" si="336"/>
        <v>18191.759999999998</v>
      </c>
      <c r="X541" s="29">
        <f t="shared" si="336"/>
        <v>36383.4</v>
      </c>
      <c r="Y541" s="139"/>
      <c r="Z541" s="139"/>
      <c r="AA541" s="139"/>
      <c r="AB541" s="66"/>
      <c r="AC541" s="66"/>
      <c r="AD541" s="20"/>
    </row>
    <row r="542" spans="1:30" ht="15.75" customHeight="1" x14ac:dyDescent="0.2">
      <c r="A542" s="99">
        <v>13</v>
      </c>
      <c r="B542" s="128" t="s">
        <v>176</v>
      </c>
      <c r="C542" s="99" t="s">
        <v>214</v>
      </c>
      <c r="D542" s="100" t="s">
        <v>353</v>
      </c>
      <c r="E542" s="126" t="s">
        <v>317</v>
      </c>
      <c r="F542" s="120"/>
      <c r="G542" s="140" t="s">
        <v>215</v>
      </c>
      <c r="H542" s="126" t="s">
        <v>183</v>
      </c>
      <c r="I542" s="134">
        <v>317.89999999999998</v>
      </c>
      <c r="J542" s="134">
        <v>28.21</v>
      </c>
      <c r="K542" s="166">
        <v>45444</v>
      </c>
      <c r="L542" s="166">
        <v>47238</v>
      </c>
      <c r="M542" s="9">
        <f>N542+O542</f>
        <v>0</v>
      </c>
      <c r="N542" s="8"/>
      <c r="O542" s="8">
        <v>0</v>
      </c>
      <c r="P542" s="123" t="s">
        <v>178</v>
      </c>
      <c r="Q542" s="83" t="s">
        <v>4</v>
      </c>
      <c r="R542" s="30"/>
      <c r="S542" s="27">
        <f>T542+U542</f>
        <v>26907</v>
      </c>
      <c r="T542" s="27">
        <v>13453.5</v>
      </c>
      <c r="U542" s="27">
        <v>13453.5</v>
      </c>
      <c r="V542" s="28">
        <f>X542</f>
        <v>26907</v>
      </c>
      <c r="W542" s="27">
        <v>8969</v>
      </c>
      <c r="X542" s="27">
        <v>26907</v>
      </c>
      <c r="Y542" s="8">
        <f t="shared" ref="Y542:Z545" si="337">M542+S542-V542</f>
        <v>0</v>
      </c>
      <c r="Z542" s="8">
        <f t="shared" si="337"/>
        <v>4484.5</v>
      </c>
      <c r="AA542" s="8">
        <f>O542+U542-X542+W542</f>
        <v>-4484.5</v>
      </c>
      <c r="AB542" s="66" t="s">
        <v>112</v>
      </c>
      <c r="AC542" s="66"/>
      <c r="AD542" s="20"/>
    </row>
    <row r="543" spans="1:30" ht="15.75" x14ac:dyDescent="0.2">
      <c r="A543" s="99"/>
      <c r="B543" s="128"/>
      <c r="C543" s="99"/>
      <c r="D543" s="101"/>
      <c r="E543" s="126"/>
      <c r="F543" s="121"/>
      <c r="G543" s="140"/>
      <c r="H543" s="126"/>
      <c r="I543" s="134"/>
      <c r="J543" s="134"/>
      <c r="K543" s="166"/>
      <c r="L543" s="166"/>
      <c r="M543" s="8">
        <f>N543+O543</f>
        <v>0</v>
      </c>
      <c r="N543" s="8">
        <v>4484.5</v>
      </c>
      <c r="O543" s="8">
        <v>-4484.5</v>
      </c>
      <c r="P543" s="124"/>
      <c r="Q543" s="83" t="s">
        <v>5</v>
      </c>
      <c r="R543" s="31"/>
      <c r="S543" s="27">
        <f>T543+U543</f>
        <v>26907</v>
      </c>
      <c r="T543" s="27">
        <v>13453.5</v>
      </c>
      <c r="U543" s="27">
        <v>13453.5</v>
      </c>
      <c r="V543" s="28">
        <f>X543</f>
        <v>26907</v>
      </c>
      <c r="W543" s="27">
        <v>17938</v>
      </c>
      <c r="X543" s="27">
        <v>26907</v>
      </c>
      <c r="Y543" s="8">
        <f t="shared" si="337"/>
        <v>0</v>
      </c>
      <c r="Z543" s="8">
        <f t="shared" si="337"/>
        <v>0</v>
      </c>
      <c r="AA543" s="8">
        <f>O543+U543-X543+W543</f>
        <v>0</v>
      </c>
      <c r="AB543" s="66"/>
      <c r="AC543" s="66"/>
      <c r="AD543" s="20"/>
    </row>
    <row r="544" spans="1:30" ht="15.75" x14ac:dyDescent="0.2">
      <c r="A544" s="99"/>
      <c r="B544" s="128"/>
      <c r="C544" s="99"/>
      <c r="D544" s="101"/>
      <c r="E544" s="126"/>
      <c r="F544" s="121"/>
      <c r="G544" s="140"/>
      <c r="H544" s="126"/>
      <c r="I544" s="134"/>
      <c r="J544" s="134"/>
      <c r="K544" s="166"/>
      <c r="L544" s="166"/>
      <c r="M544" s="8">
        <f>N544+O544</f>
        <v>0</v>
      </c>
      <c r="N544" s="8">
        <v>0</v>
      </c>
      <c r="O544" s="8">
        <v>0</v>
      </c>
      <c r="P544" s="124"/>
      <c r="Q544" s="83" t="s">
        <v>6</v>
      </c>
      <c r="R544" s="31"/>
      <c r="S544" s="27">
        <f>T544+U544</f>
        <v>26907</v>
      </c>
      <c r="T544" s="27">
        <v>13453.5</v>
      </c>
      <c r="U544" s="27">
        <v>13453.5</v>
      </c>
      <c r="V544" s="28">
        <f>X544</f>
        <v>26907</v>
      </c>
      <c r="W544" s="27">
        <v>13453.5</v>
      </c>
      <c r="X544" s="27">
        <v>26907</v>
      </c>
      <c r="Y544" s="8">
        <f t="shared" si="337"/>
        <v>0</v>
      </c>
      <c r="Z544" s="8">
        <f t="shared" si="337"/>
        <v>0</v>
      </c>
      <c r="AA544" s="8">
        <f>O544+U544-X544+W544</f>
        <v>0</v>
      </c>
      <c r="AB544" s="66"/>
      <c r="AC544" s="66"/>
      <c r="AD544" s="20"/>
    </row>
    <row r="545" spans="1:30" ht="15.75" x14ac:dyDescent="0.2">
      <c r="A545" s="99"/>
      <c r="B545" s="128"/>
      <c r="C545" s="99"/>
      <c r="D545" s="101"/>
      <c r="E545" s="126"/>
      <c r="F545" s="121"/>
      <c r="G545" s="140"/>
      <c r="H545" s="126"/>
      <c r="I545" s="134"/>
      <c r="J545" s="134"/>
      <c r="K545" s="166"/>
      <c r="L545" s="166"/>
      <c r="M545" s="8">
        <f>N545+O545</f>
        <v>0</v>
      </c>
      <c r="N545" s="8">
        <v>0</v>
      </c>
      <c r="O545" s="8">
        <v>0</v>
      </c>
      <c r="P545" s="124"/>
      <c r="Q545" s="83" t="s">
        <v>7</v>
      </c>
      <c r="R545" s="31"/>
      <c r="S545" s="27">
        <f>T545+U545</f>
        <v>26907</v>
      </c>
      <c r="T545" s="27">
        <v>13453.5</v>
      </c>
      <c r="U545" s="27">
        <v>13453.5</v>
      </c>
      <c r="V545" s="28">
        <f>X545</f>
        <v>26907</v>
      </c>
      <c r="W545" s="27">
        <v>13453.5</v>
      </c>
      <c r="X545" s="27">
        <v>26907</v>
      </c>
      <c r="Y545" s="7">
        <f t="shared" si="337"/>
        <v>0</v>
      </c>
      <c r="Z545" s="7">
        <f t="shared" si="337"/>
        <v>0</v>
      </c>
      <c r="AA545" s="7">
        <f>O545+U545-X545+W545</f>
        <v>0</v>
      </c>
      <c r="AB545" s="66"/>
      <c r="AC545" s="66"/>
      <c r="AD545" s="20"/>
    </row>
    <row r="546" spans="1:30" ht="15.75" x14ac:dyDescent="0.2">
      <c r="A546" s="99"/>
      <c r="B546" s="128"/>
      <c r="C546" s="99"/>
      <c r="D546" s="102"/>
      <c r="E546" s="126"/>
      <c r="F546" s="122"/>
      <c r="G546" s="140"/>
      <c r="H546" s="126"/>
      <c r="I546" s="134"/>
      <c r="J546" s="134"/>
      <c r="K546" s="166"/>
      <c r="L546" s="166"/>
      <c r="M546" s="125"/>
      <c r="N546" s="125"/>
      <c r="O546" s="125"/>
      <c r="P546" s="124"/>
      <c r="Q546" s="32" t="s">
        <v>3</v>
      </c>
      <c r="R546" s="84">
        <f>R545</f>
        <v>0</v>
      </c>
      <c r="S546" s="29">
        <f t="shared" ref="S546:X546" si="338">SUM(S542:S545)</f>
        <v>107628</v>
      </c>
      <c r="T546" s="29">
        <f t="shared" si="338"/>
        <v>53814</v>
      </c>
      <c r="U546" s="29">
        <f t="shared" si="338"/>
        <v>53814</v>
      </c>
      <c r="V546" s="29">
        <f t="shared" si="338"/>
        <v>107628</v>
      </c>
      <c r="W546" s="29">
        <f t="shared" si="338"/>
        <v>53814</v>
      </c>
      <c r="X546" s="29">
        <f t="shared" si="338"/>
        <v>107628</v>
      </c>
      <c r="Y546" s="139"/>
      <c r="Z546" s="139"/>
      <c r="AA546" s="139"/>
      <c r="AB546" s="66"/>
      <c r="AC546" s="66"/>
      <c r="AD546" s="20"/>
    </row>
    <row r="547" spans="1:30" ht="15.75" customHeight="1" x14ac:dyDescent="0.2">
      <c r="A547" s="99">
        <v>14</v>
      </c>
      <c r="B547" s="128" t="s">
        <v>176</v>
      </c>
      <c r="C547" s="99" t="s">
        <v>216</v>
      </c>
      <c r="D547" s="100" t="s">
        <v>324</v>
      </c>
      <c r="E547" s="126" t="s">
        <v>325</v>
      </c>
      <c r="F547" s="120"/>
      <c r="G547" s="140" t="s">
        <v>217</v>
      </c>
      <c r="H547" s="126" t="s">
        <v>181</v>
      </c>
      <c r="I547" s="134">
        <v>78.599999999999994</v>
      </c>
      <c r="J547" s="134">
        <f>2051.46/1/I547</f>
        <v>26.1</v>
      </c>
      <c r="K547" s="166">
        <v>45108</v>
      </c>
      <c r="L547" s="166" t="s">
        <v>354</v>
      </c>
      <c r="M547" s="9">
        <f>N547+O547</f>
        <v>0</v>
      </c>
      <c r="N547" s="8"/>
      <c r="O547" s="8">
        <v>0</v>
      </c>
      <c r="P547" s="123" t="s">
        <v>178</v>
      </c>
      <c r="Q547" s="83" t="s">
        <v>4</v>
      </c>
      <c r="R547" s="30"/>
      <c r="S547" s="27">
        <f>T547+U547</f>
        <v>6154.38</v>
      </c>
      <c r="T547" s="27">
        <v>3077.19</v>
      </c>
      <c r="U547" s="27">
        <v>3077.19</v>
      </c>
      <c r="V547" s="28">
        <f>X547</f>
        <v>6154.38</v>
      </c>
      <c r="W547" s="27">
        <v>2051.46</v>
      </c>
      <c r="X547" s="27">
        <v>6154.38</v>
      </c>
      <c r="Y547" s="8">
        <f t="shared" ref="Y547:Z550" si="339">M547+S547-V547</f>
        <v>0</v>
      </c>
      <c r="Z547" s="8">
        <f t="shared" si="339"/>
        <v>1025.73</v>
      </c>
      <c r="AA547" s="8">
        <f>O547+U547-X547+W547</f>
        <v>-1025.73</v>
      </c>
      <c r="AB547" s="66" t="s">
        <v>110</v>
      </c>
      <c r="AC547" s="66"/>
      <c r="AD547" s="20"/>
    </row>
    <row r="548" spans="1:30" ht="15.75" x14ac:dyDescent="0.2">
      <c r="A548" s="99"/>
      <c r="B548" s="128"/>
      <c r="C548" s="99"/>
      <c r="D548" s="101"/>
      <c r="E548" s="126"/>
      <c r="F548" s="121"/>
      <c r="G548" s="140"/>
      <c r="H548" s="126"/>
      <c r="I548" s="134"/>
      <c r="J548" s="134"/>
      <c r="K548" s="166"/>
      <c r="L548" s="166"/>
      <c r="M548" s="8">
        <f>N548+O548</f>
        <v>0</v>
      </c>
      <c r="N548" s="8">
        <v>1025.73</v>
      </c>
      <c r="O548" s="8">
        <v>-1025.73</v>
      </c>
      <c r="P548" s="124"/>
      <c r="Q548" s="83" t="s">
        <v>5</v>
      </c>
      <c r="R548" s="31"/>
      <c r="S548" s="27">
        <f>T548+U548</f>
        <v>6154.38</v>
      </c>
      <c r="T548" s="27">
        <v>3077.19</v>
      </c>
      <c r="U548" s="27">
        <v>3077.19</v>
      </c>
      <c r="V548" s="28">
        <f>X548</f>
        <v>6154.38</v>
      </c>
      <c r="W548" s="27">
        <v>4102.92</v>
      </c>
      <c r="X548" s="27">
        <v>6154.38</v>
      </c>
      <c r="Y548" s="8">
        <f t="shared" si="339"/>
        <v>0</v>
      </c>
      <c r="Z548" s="8">
        <f t="shared" si="339"/>
        <v>0</v>
      </c>
      <c r="AA548" s="8">
        <f>O548+U548-X548+W548</f>
        <v>0</v>
      </c>
      <c r="AB548" s="66"/>
      <c r="AC548" s="66"/>
      <c r="AD548" s="20"/>
    </row>
    <row r="549" spans="1:30" ht="15.75" x14ac:dyDescent="0.2">
      <c r="A549" s="99"/>
      <c r="B549" s="128"/>
      <c r="C549" s="99"/>
      <c r="D549" s="101"/>
      <c r="E549" s="126"/>
      <c r="F549" s="121"/>
      <c r="G549" s="140"/>
      <c r="H549" s="126"/>
      <c r="I549" s="134"/>
      <c r="J549" s="134"/>
      <c r="K549" s="166"/>
      <c r="L549" s="166"/>
      <c r="M549" s="8">
        <f>N549+O549</f>
        <v>0</v>
      </c>
      <c r="N549" s="8">
        <f t="shared" ref="N549:O550" si="340">Z548</f>
        <v>0</v>
      </c>
      <c r="O549" s="8">
        <v>0</v>
      </c>
      <c r="P549" s="124"/>
      <c r="Q549" s="83" t="s">
        <v>6</v>
      </c>
      <c r="R549" s="31"/>
      <c r="S549" s="27">
        <f>T549+U549</f>
        <v>6154.38</v>
      </c>
      <c r="T549" s="27">
        <v>3077.19</v>
      </c>
      <c r="U549" s="27">
        <v>3077.19</v>
      </c>
      <c r="V549" s="28">
        <f>X549</f>
        <v>6154.38</v>
      </c>
      <c r="W549" s="27">
        <v>3077.19</v>
      </c>
      <c r="X549" s="27">
        <v>6154.38</v>
      </c>
      <c r="Y549" s="8">
        <f t="shared" si="339"/>
        <v>0</v>
      </c>
      <c r="Z549" s="8">
        <f t="shared" si="339"/>
        <v>0</v>
      </c>
      <c r="AA549" s="8">
        <f>O549+U549-X549+W549</f>
        <v>0</v>
      </c>
      <c r="AB549" s="66"/>
      <c r="AC549" s="66"/>
      <c r="AD549" s="20"/>
    </row>
    <row r="550" spans="1:30" ht="15.75" x14ac:dyDescent="0.2">
      <c r="A550" s="99"/>
      <c r="B550" s="128"/>
      <c r="C550" s="99"/>
      <c r="D550" s="101"/>
      <c r="E550" s="126"/>
      <c r="F550" s="121"/>
      <c r="G550" s="140"/>
      <c r="H550" s="126"/>
      <c r="I550" s="134"/>
      <c r="J550" s="134"/>
      <c r="K550" s="166"/>
      <c r="L550" s="166"/>
      <c r="M550" s="8">
        <f>N550+O550</f>
        <v>0</v>
      </c>
      <c r="N550" s="8">
        <f t="shared" si="340"/>
        <v>0</v>
      </c>
      <c r="O550" s="8">
        <f t="shared" si="340"/>
        <v>0</v>
      </c>
      <c r="P550" s="124"/>
      <c r="Q550" s="83" t="s">
        <v>7</v>
      </c>
      <c r="R550" s="31"/>
      <c r="S550" s="27">
        <f>T550+U550</f>
        <v>6154.38</v>
      </c>
      <c r="T550" s="27">
        <v>3077.19</v>
      </c>
      <c r="U550" s="27">
        <v>3077.19</v>
      </c>
      <c r="V550" s="28">
        <f>X550</f>
        <v>6154.38</v>
      </c>
      <c r="W550" s="27">
        <v>3077.19</v>
      </c>
      <c r="X550" s="27">
        <v>6154.38</v>
      </c>
      <c r="Y550" s="7">
        <f t="shared" si="339"/>
        <v>0</v>
      </c>
      <c r="Z550" s="7">
        <f t="shared" si="339"/>
        <v>0</v>
      </c>
      <c r="AA550" s="7">
        <f>O550+U550-X550+W550</f>
        <v>0</v>
      </c>
      <c r="AB550" s="66"/>
      <c r="AC550" s="66"/>
      <c r="AD550" s="20"/>
    </row>
    <row r="551" spans="1:30" ht="15.75" x14ac:dyDescent="0.2">
      <c r="A551" s="99"/>
      <c r="B551" s="128"/>
      <c r="C551" s="99"/>
      <c r="D551" s="102"/>
      <c r="E551" s="126"/>
      <c r="F551" s="122"/>
      <c r="G551" s="140"/>
      <c r="H551" s="126"/>
      <c r="I551" s="134"/>
      <c r="J551" s="134"/>
      <c r="K551" s="166"/>
      <c r="L551" s="166"/>
      <c r="M551" s="125"/>
      <c r="N551" s="125"/>
      <c r="O551" s="125"/>
      <c r="P551" s="124"/>
      <c r="Q551" s="32" t="s">
        <v>3</v>
      </c>
      <c r="R551" s="84">
        <f>R550</f>
        <v>0</v>
      </c>
      <c r="S551" s="29">
        <f t="shared" ref="S551:X551" si="341">SUM(S547:S550)</f>
        <v>24617.52</v>
      </c>
      <c r="T551" s="29">
        <f t="shared" si="341"/>
        <v>12308.76</v>
      </c>
      <c r="U551" s="29">
        <f t="shared" si="341"/>
        <v>12308.76</v>
      </c>
      <c r="V551" s="29">
        <f t="shared" si="341"/>
        <v>24617.52</v>
      </c>
      <c r="W551" s="29">
        <f t="shared" si="341"/>
        <v>12308.76</v>
      </c>
      <c r="X551" s="29">
        <f t="shared" si="341"/>
        <v>24617.52</v>
      </c>
      <c r="Y551" s="139"/>
      <c r="Z551" s="139"/>
      <c r="AA551" s="139"/>
      <c r="AB551" s="66"/>
      <c r="AC551" s="66"/>
      <c r="AD551" s="20"/>
    </row>
    <row r="552" spans="1:30" ht="15.75" x14ac:dyDescent="0.2">
      <c r="A552" s="99">
        <v>15</v>
      </c>
      <c r="B552" s="128" t="s">
        <v>176</v>
      </c>
      <c r="C552" s="167" t="s">
        <v>192</v>
      </c>
      <c r="D552" s="100" t="s">
        <v>327</v>
      </c>
      <c r="E552" s="126" t="s">
        <v>325</v>
      </c>
      <c r="F552" s="120"/>
      <c r="G552" s="140" t="s">
        <v>220</v>
      </c>
      <c r="H552" s="100" t="s">
        <v>194</v>
      </c>
      <c r="I552" s="120">
        <v>67</v>
      </c>
      <c r="J552" s="167">
        <v>13.05</v>
      </c>
      <c r="K552" s="135">
        <v>45344</v>
      </c>
      <c r="L552" s="135">
        <v>47139</v>
      </c>
      <c r="M552" s="9">
        <f>N552+O552</f>
        <v>0</v>
      </c>
      <c r="N552" s="8">
        <v>0</v>
      </c>
      <c r="O552" s="8">
        <v>0</v>
      </c>
      <c r="P552" s="123" t="s">
        <v>178</v>
      </c>
      <c r="Q552" s="83" t="s">
        <v>4</v>
      </c>
      <c r="R552" s="30"/>
      <c r="S552" s="27">
        <f>T552+U552</f>
        <v>2623.05</v>
      </c>
      <c r="T552" s="27">
        <v>1311.54</v>
      </c>
      <c r="U552" s="27">
        <v>1311.51</v>
      </c>
      <c r="V552" s="28">
        <f>X552</f>
        <v>2623.05</v>
      </c>
      <c r="W552" s="27">
        <v>874.36</v>
      </c>
      <c r="X552" s="27">
        <v>2623.05</v>
      </c>
      <c r="Y552" s="8">
        <f t="shared" ref="Y552:Z555" si="342">M552+S552-V552</f>
        <v>0</v>
      </c>
      <c r="Z552" s="8">
        <f t="shared" si="342"/>
        <v>437.17999999999995</v>
      </c>
      <c r="AA552" s="8">
        <f>O552+U552-X552+W552</f>
        <v>-437.18000000000018</v>
      </c>
      <c r="AB552" s="66" t="s">
        <v>112</v>
      </c>
      <c r="AC552" s="66"/>
      <c r="AD552" s="20"/>
    </row>
    <row r="553" spans="1:30" ht="15.75" x14ac:dyDescent="0.2">
      <c r="A553" s="99"/>
      <c r="B553" s="128"/>
      <c r="C553" s="168"/>
      <c r="D553" s="101"/>
      <c r="E553" s="126"/>
      <c r="F553" s="121"/>
      <c r="G553" s="140"/>
      <c r="H553" s="101"/>
      <c r="I553" s="121"/>
      <c r="J553" s="168"/>
      <c r="K553" s="135"/>
      <c r="L553" s="135"/>
      <c r="M553" s="8">
        <f>N553+O553</f>
        <v>0</v>
      </c>
      <c r="N553" s="8">
        <v>437.18</v>
      </c>
      <c r="O553" s="8">
        <v>-437.18</v>
      </c>
      <c r="P553" s="124"/>
      <c r="Q553" s="83" t="s">
        <v>5</v>
      </c>
      <c r="R553" s="31"/>
      <c r="S553" s="27">
        <f>T553+U553</f>
        <v>2623.05</v>
      </c>
      <c r="T553" s="27">
        <v>1311.54</v>
      </c>
      <c r="U553" s="27">
        <v>1311.51</v>
      </c>
      <c r="V553" s="28">
        <f>X553</f>
        <v>2623.05</v>
      </c>
      <c r="W553" s="27">
        <v>1748.72</v>
      </c>
      <c r="X553" s="27">
        <v>2623.05</v>
      </c>
      <c r="Y553" s="8">
        <f t="shared" si="342"/>
        <v>0</v>
      </c>
      <c r="Z553" s="8">
        <f t="shared" si="342"/>
        <v>0</v>
      </c>
      <c r="AA553" s="8">
        <f>O553+U553-X553+W553</f>
        <v>0</v>
      </c>
      <c r="AB553" s="66"/>
      <c r="AC553" s="66"/>
      <c r="AD553" s="20"/>
    </row>
    <row r="554" spans="1:30" ht="15.75" x14ac:dyDescent="0.2">
      <c r="A554" s="99"/>
      <c r="B554" s="128"/>
      <c r="C554" s="168"/>
      <c r="D554" s="101"/>
      <c r="E554" s="126"/>
      <c r="F554" s="121"/>
      <c r="G554" s="140"/>
      <c r="H554" s="101"/>
      <c r="I554" s="121"/>
      <c r="J554" s="168"/>
      <c r="K554" s="135"/>
      <c r="L554" s="135"/>
      <c r="M554" s="8">
        <f>N554+O554</f>
        <v>0</v>
      </c>
      <c r="N554" s="8">
        <v>0</v>
      </c>
      <c r="O554" s="8">
        <v>0</v>
      </c>
      <c r="P554" s="124"/>
      <c r="Q554" s="83" t="s">
        <v>6</v>
      </c>
      <c r="R554" s="31"/>
      <c r="S554" s="27">
        <f>T554+U554</f>
        <v>2623.05</v>
      </c>
      <c r="T554" s="27">
        <v>1311.54</v>
      </c>
      <c r="U554" s="27">
        <v>1311.51</v>
      </c>
      <c r="V554" s="28">
        <f>X554</f>
        <v>2623.05</v>
      </c>
      <c r="W554" s="27">
        <v>1311.54</v>
      </c>
      <c r="X554" s="27">
        <v>2623.05</v>
      </c>
      <c r="Y554" s="8">
        <f t="shared" si="342"/>
        <v>0</v>
      </c>
      <c r="Z554" s="8">
        <f t="shared" si="342"/>
        <v>0</v>
      </c>
      <c r="AA554" s="8">
        <f>O554+U554-X554+W554</f>
        <v>0</v>
      </c>
      <c r="AB554" s="66"/>
      <c r="AC554" s="66"/>
      <c r="AD554" s="20"/>
    </row>
    <row r="555" spans="1:30" ht="15.75" x14ac:dyDescent="0.2">
      <c r="A555" s="99"/>
      <c r="B555" s="128"/>
      <c r="C555" s="168"/>
      <c r="D555" s="101"/>
      <c r="E555" s="126"/>
      <c r="F555" s="121"/>
      <c r="G555" s="140"/>
      <c r="H555" s="101"/>
      <c r="I555" s="121"/>
      <c r="J555" s="168"/>
      <c r="K555" s="135"/>
      <c r="L555" s="135"/>
      <c r="M555" s="8">
        <f>N555+O555</f>
        <v>0</v>
      </c>
      <c r="N555" s="8">
        <v>0</v>
      </c>
      <c r="O555" s="8">
        <v>0</v>
      </c>
      <c r="P555" s="124"/>
      <c r="Q555" s="83" t="s">
        <v>7</v>
      </c>
      <c r="R555" s="31"/>
      <c r="S555" s="27">
        <f>T555+U555</f>
        <v>2623.05</v>
      </c>
      <c r="T555" s="27">
        <v>1311.54</v>
      </c>
      <c r="U555" s="27">
        <v>1311.51</v>
      </c>
      <c r="V555" s="28">
        <f>X555</f>
        <v>2623.05</v>
      </c>
      <c r="W555" s="27">
        <v>1311.54</v>
      </c>
      <c r="X555" s="27">
        <v>2623.05</v>
      </c>
      <c r="Y555" s="8">
        <f t="shared" si="342"/>
        <v>0</v>
      </c>
      <c r="Z555" s="8">
        <f t="shared" si="342"/>
        <v>0</v>
      </c>
      <c r="AA555" s="8">
        <f>O555+U555-X555+W555</f>
        <v>0</v>
      </c>
      <c r="AB555" s="66"/>
      <c r="AC555" s="66"/>
      <c r="AD555" s="20"/>
    </row>
    <row r="556" spans="1:30" ht="15.75" x14ac:dyDescent="0.2">
      <c r="A556" s="99"/>
      <c r="B556" s="128"/>
      <c r="C556" s="169"/>
      <c r="D556" s="102"/>
      <c r="E556" s="126"/>
      <c r="F556" s="122"/>
      <c r="G556" s="140"/>
      <c r="H556" s="102"/>
      <c r="I556" s="122"/>
      <c r="J556" s="169"/>
      <c r="K556" s="135"/>
      <c r="L556" s="135"/>
      <c r="M556" s="96"/>
      <c r="N556" s="97"/>
      <c r="O556" s="98"/>
      <c r="P556" s="124"/>
      <c r="Q556" s="32" t="s">
        <v>3</v>
      </c>
      <c r="R556" s="84">
        <f>R555</f>
        <v>0</v>
      </c>
      <c r="S556" s="29">
        <f t="shared" ref="S556:X556" si="343">SUM(S552:S555)</f>
        <v>10492.2</v>
      </c>
      <c r="T556" s="29">
        <f t="shared" si="343"/>
        <v>5246.16</v>
      </c>
      <c r="U556" s="29">
        <f t="shared" si="343"/>
        <v>5246.04</v>
      </c>
      <c r="V556" s="29">
        <f t="shared" si="343"/>
        <v>10492.2</v>
      </c>
      <c r="W556" s="29">
        <f t="shared" si="343"/>
        <v>5246.16</v>
      </c>
      <c r="X556" s="29">
        <f t="shared" si="343"/>
        <v>10492.2</v>
      </c>
      <c r="Y556" s="151"/>
      <c r="Z556" s="152"/>
      <c r="AA556" s="153"/>
      <c r="AB556" s="66"/>
      <c r="AC556" s="66"/>
      <c r="AD556" s="20"/>
    </row>
    <row r="557" spans="1:30" ht="15.75" x14ac:dyDescent="0.2">
      <c r="A557" s="99">
        <v>16</v>
      </c>
      <c r="B557" s="129" t="s">
        <v>176</v>
      </c>
      <c r="C557" s="167" t="s">
        <v>223</v>
      </c>
      <c r="D557" s="100" t="s">
        <v>326</v>
      </c>
      <c r="E557" s="126" t="s">
        <v>325</v>
      </c>
      <c r="F557" s="120"/>
      <c r="G557" s="170" t="s">
        <v>221</v>
      </c>
      <c r="H557" s="100" t="s">
        <v>222</v>
      </c>
      <c r="I557" s="120">
        <v>15.7</v>
      </c>
      <c r="J557" s="120">
        <v>26.1</v>
      </c>
      <c r="K557" s="176">
        <v>45222</v>
      </c>
      <c r="L557" s="176">
        <v>47019</v>
      </c>
      <c r="M557" s="9">
        <f>N557+O557</f>
        <v>0</v>
      </c>
      <c r="N557" s="8">
        <v>0</v>
      </c>
      <c r="O557" s="8">
        <v>0</v>
      </c>
      <c r="P557" s="123" t="s">
        <v>178</v>
      </c>
      <c r="Q557" s="83" t="s">
        <v>4</v>
      </c>
      <c r="R557" s="30"/>
      <c r="S557" s="27">
        <f>T557+U557</f>
        <v>1229.31</v>
      </c>
      <c r="T557" s="27">
        <v>614.66999999999996</v>
      </c>
      <c r="U557" s="27">
        <v>614.64</v>
      </c>
      <c r="V557" s="28">
        <f>X557</f>
        <v>1229.31</v>
      </c>
      <c r="W557" s="27">
        <v>409.78</v>
      </c>
      <c r="X557" s="27">
        <v>1229.31</v>
      </c>
      <c r="Y557" s="8">
        <f t="shared" ref="Y557:Z560" si="344">M557+S557-V557</f>
        <v>0</v>
      </c>
      <c r="Z557" s="8">
        <f t="shared" si="344"/>
        <v>204.89</v>
      </c>
      <c r="AA557" s="8">
        <f>O557+U557-X557+W557</f>
        <v>-204.89</v>
      </c>
      <c r="AB557" s="66" t="s">
        <v>112</v>
      </c>
      <c r="AC557" s="66"/>
      <c r="AD557" s="20"/>
    </row>
    <row r="558" spans="1:30" ht="15.75" x14ac:dyDescent="0.2">
      <c r="A558" s="99"/>
      <c r="B558" s="130"/>
      <c r="C558" s="168"/>
      <c r="D558" s="101"/>
      <c r="E558" s="126"/>
      <c r="F558" s="121"/>
      <c r="G558" s="171"/>
      <c r="H558" s="101"/>
      <c r="I558" s="121"/>
      <c r="J558" s="121"/>
      <c r="K558" s="177"/>
      <c r="L558" s="177"/>
      <c r="M558" s="8">
        <f>N558+O558</f>
        <v>0</v>
      </c>
      <c r="N558" s="8">
        <v>204.89</v>
      </c>
      <c r="O558" s="8">
        <v>-204.89</v>
      </c>
      <c r="P558" s="124"/>
      <c r="Q558" s="83" t="s">
        <v>5</v>
      </c>
      <c r="R558" s="31"/>
      <c r="S558" s="27">
        <f>T558+U558</f>
        <v>1229.31</v>
      </c>
      <c r="T558" s="27">
        <v>614.66999999999996</v>
      </c>
      <c r="U558" s="27">
        <v>614.64</v>
      </c>
      <c r="V558" s="28">
        <f>X558</f>
        <v>1229.31</v>
      </c>
      <c r="W558" s="27">
        <v>819.56</v>
      </c>
      <c r="X558" s="27">
        <v>1229.31</v>
      </c>
      <c r="Y558" s="8">
        <f t="shared" si="344"/>
        <v>0</v>
      </c>
      <c r="Z558" s="8">
        <f t="shared" si="344"/>
        <v>0</v>
      </c>
      <c r="AA558" s="8">
        <f>O558+U558-X558+W558</f>
        <v>0</v>
      </c>
      <c r="AB558" s="66"/>
      <c r="AC558" s="66"/>
      <c r="AD558" s="20"/>
    </row>
    <row r="559" spans="1:30" ht="15.75" x14ac:dyDescent="0.2">
      <c r="A559" s="99"/>
      <c r="B559" s="130"/>
      <c r="C559" s="168"/>
      <c r="D559" s="101"/>
      <c r="E559" s="126"/>
      <c r="F559" s="121"/>
      <c r="G559" s="171"/>
      <c r="H559" s="101"/>
      <c r="I559" s="121"/>
      <c r="J559" s="121"/>
      <c r="K559" s="177"/>
      <c r="L559" s="177"/>
      <c r="M559" s="8">
        <f>N559+O559</f>
        <v>0</v>
      </c>
      <c r="N559" s="8">
        <v>0</v>
      </c>
      <c r="O559" s="8">
        <v>0</v>
      </c>
      <c r="P559" s="124"/>
      <c r="Q559" s="83" t="s">
        <v>6</v>
      </c>
      <c r="R559" s="31"/>
      <c r="S559" s="27">
        <f>T559+U559</f>
        <v>1229.31</v>
      </c>
      <c r="T559" s="27">
        <v>614.66999999999996</v>
      </c>
      <c r="U559" s="27">
        <v>614.64</v>
      </c>
      <c r="V559" s="28">
        <f>X559</f>
        <v>1229.31</v>
      </c>
      <c r="W559" s="27">
        <v>614.66999999999996</v>
      </c>
      <c r="X559" s="27">
        <v>1229.31</v>
      </c>
      <c r="Y559" s="8">
        <f t="shared" si="344"/>
        <v>0</v>
      </c>
      <c r="Z559" s="8">
        <f t="shared" si="344"/>
        <v>0</v>
      </c>
      <c r="AA559" s="8">
        <f>O559+U559-X559+W559</f>
        <v>0</v>
      </c>
      <c r="AB559" s="66"/>
      <c r="AC559" s="66"/>
      <c r="AD559" s="20"/>
    </row>
    <row r="560" spans="1:30" ht="15.75" x14ac:dyDescent="0.2">
      <c r="A560" s="99"/>
      <c r="B560" s="130"/>
      <c r="C560" s="168"/>
      <c r="D560" s="101"/>
      <c r="E560" s="126"/>
      <c r="F560" s="121"/>
      <c r="G560" s="171"/>
      <c r="H560" s="101"/>
      <c r="I560" s="121"/>
      <c r="J560" s="121"/>
      <c r="K560" s="177"/>
      <c r="L560" s="177"/>
      <c r="M560" s="8">
        <f>N560+O560</f>
        <v>0</v>
      </c>
      <c r="N560" s="8">
        <v>0</v>
      </c>
      <c r="O560" s="8">
        <v>0</v>
      </c>
      <c r="P560" s="124"/>
      <c r="Q560" s="83" t="s">
        <v>7</v>
      </c>
      <c r="R560" s="31"/>
      <c r="S560" s="27">
        <f>T560+U560</f>
        <v>1229.31</v>
      </c>
      <c r="T560" s="27">
        <v>614.66999999999996</v>
      </c>
      <c r="U560" s="27">
        <v>614.64</v>
      </c>
      <c r="V560" s="28">
        <f>X560</f>
        <v>1229.31</v>
      </c>
      <c r="W560" s="27">
        <v>614.66999999999996</v>
      </c>
      <c r="X560" s="27">
        <v>1229.31</v>
      </c>
      <c r="Y560" s="8">
        <f t="shared" si="344"/>
        <v>0</v>
      </c>
      <c r="Z560" s="8">
        <f t="shared" si="344"/>
        <v>0</v>
      </c>
      <c r="AA560" s="8">
        <f>O560+U560-X560+W560</f>
        <v>0</v>
      </c>
      <c r="AB560" s="66"/>
      <c r="AC560" s="66"/>
      <c r="AD560" s="20"/>
    </row>
    <row r="561" spans="1:30" ht="15.75" x14ac:dyDescent="0.2">
      <c r="A561" s="99"/>
      <c r="B561" s="131"/>
      <c r="C561" s="169"/>
      <c r="D561" s="102"/>
      <c r="E561" s="126"/>
      <c r="F561" s="122"/>
      <c r="G561" s="172"/>
      <c r="H561" s="102"/>
      <c r="I561" s="122"/>
      <c r="J561" s="122"/>
      <c r="K561" s="178"/>
      <c r="L561" s="178"/>
      <c r="M561" s="96"/>
      <c r="N561" s="97"/>
      <c r="O561" s="98"/>
      <c r="P561" s="124"/>
      <c r="Q561" s="32" t="s">
        <v>3</v>
      </c>
      <c r="R561" s="84">
        <f>R560</f>
        <v>0</v>
      </c>
      <c r="S561" s="29">
        <f t="shared" ref="S561:X561" si="345">SUM(S557:S560)</f>
        <v>4917.24</v>
      </c>
      <c r="T561" s="29">
        <f t="shared" si="345"/>
        <v>2458.6799999999998</v>
      </c>
      <c r="U561" s="29">
        <f t="shared" si="345"/>
        <v>2458.56</v>
      </c>
      <c r="V561" s="29">
        <f t="shared" si="345"/>
        <v>4917.24</v>
      </c>
      <c r="W561" s="29">
        <f t="shared" si="345"/>
        <v>2458.6799999999998</v>
      </c>
      <c r="X561" s="29">
        <f t="shared" si="345"/>
        <v>4917.24</v>
      </c>
      <c r="Y561" s="151"/>
      <c r="Z561" s="152"/>
      <c r="AA561" s="153"/>
      <c r="AB561" s="66"/>
      <c r="AC561" s="66"/>
      <c r="AD561" s="20"/>
    </row>
    <row r="562" spans="1:30" ht="15.75" x14ac:dyDescent="0.2">
      <c r="A562" s="99">
        <v>17</v>
      </c>
      <c r="B562" s="129" t="s">
        <v>176</v>
      </c>
      <c r="C562" s="167" t="s">
        <v>264</v>
      </c>
      <c r="D562" s="100" t="s">
        <v>265</v>
      </c>
      <c r="E562" s="100" t="s">
        <v>263</v>
      </c>
      <c r="F562" s="116"/>
      <c r="G562" s="170" t="s">
        <v>266</v>
      </c>
      <c r="H562" s="100" t="s">
        <v>267</v>
      </c>
      <c r="I562" s="116">
        <v>24</v>
      </c>
      <c r="J562" s="120">
        <v>64.73</v>
      </c>
      <c r="K562" s="203">
        <v>45108</v>
      </c>
      <c r="L562" s="203">
        <v>46904</v>
      </c>
      <c r="M562" s="9">
        <f>N562+O562</f>
        <v>0</v>
      </c>
      <c r="N562" s="8">
        <v>0</v>
      </c>
      <c r="O562" s="8">
        <v>0</v>
      </c>
      <c r="P562" s="200" t="s">
        <v>178</v>
      </c>
      <c r="Q562" s="83" t="s">
        <v>4</v>
      </c>
      <c r="R562" s="30"/>
      <c r="S562" s="27">
        <f>T562+U562</f>
        <v>4660.41</v>
      </c>
      <c r="T562" s="27">
        <v>2330.2199999999998</v>
      </c>
      <c r="U562" s="27">
        <v>2330.19</v>
      </c>
      <c r="V562" s="28">
        <f>X562</f>
        <v>4660.41</v>
      </c>
      <c r="W562" s="27">
        <v>1553.48</v>
      </c>
      <c r="X562" s="27">
        <v>4660.41</v>
      </c>
      <c r="Y562" s="8">
        <f t="shared" ref="Y562:Z565" si="346">M562+S562-V562</f>
        <v>0</v>
      </c>
      <c r="Z562" s="8">
        <f t="shared" si="346"/>
        <v>776.73999999999978</v>
      </c>
      <c r="AA562" s="8">
        <f>O562+U562-X562+W562</f>
        <v>-776.73999999999978</v>
      </c>
      <c r="AB562" s="66" t="s">
        <v>112</v>
      </c>
      <c r="AC562" s="66"/>
      <c r="AD562" s="20"/>
    </row>
    <row r="563" spans="1:30" ht="15.75" x14ac:dyDescent="0.2">
      <c r="A563" s="99"/>
      <c r="B563" s="130"/>
      <c r="C563" s="168"/>
      <c r="D563" s="101"/>
      <c r="E563" s="101"/>
      <c r="F563" s="117"/>
      <c r="G563" s="171"/>
      <c r="H563" s="101"/>
      <c r="I563" s="117"/>
      <c r="J563" s="121"/>
      <c r="K563" s="204"/>
      <c r="L563" s="204"/>
      <c r="M563" s="8">
        <f>N563+O563</f>
        <v>0</v>
      </c>
      <c r="N563" s="8">
        <v>776.74</v>
      </c>
      <c r="O563" s="8">
        <v>-776.74</v>
      </c>
      <c r="P563" s="201"/>
      <c r="Q563" s="83" t="s">
        <v>5</v>
      </c>
      <c r="R563" s="31"/>
      <c r="S563" s="27">
        <f>T563+U563</f>
        <v>0</v>
      </c>
      <c r="T563" s="27">
        <v>0</v>
      </c>
      <c r="U563" s="27">
        <v>0</v>
      </c>
      <c r="V563" s="28">
        <f>X563</f>
        <v>0</v>
      </c>
      <c r="W563" s="27">
        <v>776.74</v>
      </c>
      <c r="X563" s="27">
        <v>0</v>
      </c>
      <c r="Y563" s="8">
        <f t="shared" si="346"/>
        <v>0</v>
      </c>
      <c r="Z563" s="8">
        <f t="shared" si="346"/>
        <v>0</v>
      </c>
      <c r="AA563" s="8">
        <f>O563+U563-X563+W563</f>
        <v>0</v>
      </c>
      <c r="AB563" s="66"/>
      <c r="AC563" s="66"/>
      <c r="AD563" s="20"/>
    </row>
    <row r="564" spans="1:30" ht="15.75" x14ac:dyDescent="0.2">
      <c r="A564" s="99"/>
      <c r="B564" s="130"/>
      <c r="C564" s="168"/>
      <c r="D564" s="101"/>
      <c r="E564" s="101"/>
      <c r="F564" s="117"/>
      <c r="G564" s="171"/>
      <c r="H564" s="101"/>
      <c r="I564" s="117"/>
      <c r="J564" s="121"/>
      <c r="K564" s="204"/>
      <c r="L564" s="204"/>
      <c r="M564" s="8">
        <f>N564+O564</f>
        <v>0</v>
      </c>
      <c r="N564" s="8">
        <v>0</v>
      </c>
      <c r="O564" s="8">
        <v>0</v>
      </c>
      <c r="P564" s="201"/>
      <c r="Q564" s="83" t="s">
        <v>6</v>
      </c>
      <c r="R564" s="31"/>
      <c r="S564" s="27">
        <f>T564+U564</f>
        <v>0</v>
      </c>
      <c r="T564" s="27">
        <v>0</v>
      </c>
      <c r="U564" s="27">
        <v>0</v>
      </c>
      <c r="V564" s="28">
        <f>X564</f>
        <v>0</v>
      </c>
      <c r="W564" s="27">
        <v>0</v>
      </c>
      <c r="X564" s="27">
        <v>0</v>
      </c>
      <c r="Y564" s="8">
        <f t="shared" si="346"/>
        <v>0</v>
      </c>
      <c r="Z564" s="8">
        <f t="shared" si="346"/>
        <v>0</v>
      </c>
      <c r="AA564" s="8">
        <f>O564+U564-X564+W564</f>
        <v>0</v>
      </c>
      <c r="AB564" s="66"/>
      <c r="AC564" s="66"/>
      <c r="AD564" s="20"/>
    </row>
    <row r="565" spans="1:30" ht="15.75" x14ac:dyDescent="0.2">
      <c r="A565" s="99"/>
      <c r="B565" s="130"/>
      <c r="C565" s="168"/>
      <c r="D565" s="101"/>
      <c r="E565" s="101"/>
      <c r="F565" s="117"/>
      <c r="G565" s="171"/>
      <c r="H565" s="101"/>
      <c r="I565" s="117"/>
      <c r="J565" s="121"/>
      <c r="K565" s="204"/>
      <c r="L565" s="204"/>
      <c r="M565" s="8">
        <f>N565+O565</f>
        <v>0</v>
      </c>
      <c r="N565" s="8">
        <v>0</v>
      </c>
      <c r="O565" s="8">
        <v>0</v>
      </c>
      <c r="P565" s="201"/>
      <c r="Q565" s="83" t="s">
        <v>7</v>
      </c>
      <c r="R565" s="31"/>
      <c r="S565" s="27">
        <f>T565+U565</f>
        <v>0</v>
      </c>
      <c r="T565" s="27">
        <v>0</v>
      </c>
      <c r="U565" s="27">
        <v>0</v>
      </c>
      <c r="V565" s="28">
        <f>X565</f>
        <v>0</v>
      </c>
      <c r="W565" s="27">
        <v>0</v>
      </c>
      <c r="X565" s="27">
        <v>0</v>
      </c>
      <c r="Y565" s="8">
        <f t="shared" si="346"/>
        <v>0</v>
      </c>
      <c r="Z565" s="8">
        <f t="shared" si="346"/>
        <v>0</v>
      </c>
      <c r="AA565" s="8">
        <f>O565+U565-X565+W565</f>
        <v>0</v>
      </c>
      <c r="AB565" s="66"/>
      <c r="AC565" s="66"/>
      <c r="AD565" s="20"/>
    </row>
    <row r="566" spans="1:30" ht="15.75" x14ac:dyDescent="0.2">
      <c r="A566" s="99"/>
      <c r="B566" s="131"/>
      <c r="C566" s="169"/>
      <c r="D566" s="102"/>
      <c r="E566" s="102"/>
      <c r="F566" s="118"/>
      <c r="G566" s="172"/>
      <c r="H566" s="102"/>
      <c r="I566" s="118"/>
      <c r="J566" s="122"/>
      <c r="K566" s="205"/>
      <c r="L566" s="205"/>
      <c r="M566" s="96"/>
      <c r="N566" s="97"/>
      <c r="O566" s="98"/>
      <c r="P566" s="202"/>
      <c r="Q566" s="32" t="s">
        <v>3</v>
      </c>
      <c r="R566" s="84">
        <f>R565</f>
        <v>0</v>
      </c>
      <c r="S566" s="29">
        <f t="shared" ref="S566:X566" si="347">SUM(S562:S565)</f>
        <v>4660.41</v>
      </c>
      <c r="T566" s="29">
        <f t="shared" si="347"/>
        <v>2330.2199999999998</v>
      </c>
      <c r="U566" s="29">
        <f t="shared" si="347"/>
        <v>2330.19</v>
      </c>
      <c r="V566" s="29">
        <f t="shared" si="347"/>
        <v>4660.41</v>
      </c>
      <c r="W566" s="29">
        <f t="shared" si="347"/>
        <v>2330.2200000000003</v>
      </c>
      <c r="X566" s="29">
        <f t="shared" si="347"/>
        <v>4660.41</v>
      </c>
      <c r="Y566" s="151"/>
      <c r="Z566" s="152"/>
      <c r="AA566" s="153"/>
      <c r="AB566" s="66"/>
      <c r="AC566" s="66"/>
      <c r="AD566" s="20"/>
    </row>
    <row r="567" spans="1:30" ht="15.75" x14ac:dyDescent="0.2">
      <c r="A567" s="99">
        <v>18</v>
      </c>
      <c r="B567" s="129" t="s">
        <v>176</v>
      </c>
      <c r="C567" s="167" t="s">
        <v>195</v>
      </c>
      <c r="D567" s="100" t="s">
        <v>341</v>
      </c>
      <c r="E567" s="100" t="s">
        <v>263</v>
      </c>
      <c r="F567" s="116"/>
      <c r="G567" s="170" t="s">
        <v>269</v>
      </c>
      <c r="H567" s="100" t="s">
        <v>177</v>
      </c>
      <c r="I567" s="116">
        <v>354.6</v>
      </c>
      <c r="J567" s="134">
        <f>S567/3/I567</f>
        <v>29.44162436548223</v>
      </c>
      <c r="K567" s="176">
        <v>45444</v>
      </c>
      <c r="L567" s="176">
        <v>47238</v>
      </c>
      <c r="M567" s="9">
        <f>N567+O567</f>
        <v>0</v>
      </c>
      <c r="N567" s="8">
        <v>0</v>
      </c>
      <c r="O567" s="8">
        <v>0</v>
      </c>
      <c r="P567" s="200" t="s">
        <v>178</v>
      </c>
      <c r="Q567" s="83" t="s">
        <v>4</v>
      </c>
      <c r="R567" s="30"/>
      <c r="S567" s="27">
        <f>T567+U567</f>
        <v>31320</v>
      </c>
      <c r="T567" s="27">
        <v>15660</v>
      </c>
      <c r="U567" s="27">
        <v>15660</v>
      </c>
      <c r="V567" s="28">
        <f>X567</f>
        <v>31320</v>
      </c>
      <c r="W567" s="27">
        <v>10440</v>
      </c>
      <c r="X567" s="27">
        <v>31320</v>
      </c>
      <c r="Y567" s="8">
        <f t="shared" ref="Y567:Z570" si="348">M567+S567-V567</f>
        <v>0</v>
      </c>
      <c r="Z567" s="8">
        <f t="shared" si="348"/>
        <v>5220</v>
      </c>
      <c r="AA567" s="8">
        <f>O567+U567-X567+W567</f>
        <v>-5220</v>
      </c>
      <c r="AB567" s="66" t="s">
        <v>112</v>
      </c>
      <c r="AC567" s="66"/>
      <c r="AD567" s="20"/>
    </row>
    <row r="568" spans="1:30" ht="15.75" x14ac:dyDescent="0.2">
      <c r="A568" s="99"/>
      <c r="B568" s="130"/>
      <c r="C568" s="168"/>
      <c r="D568" s="101"/>
      <c r="E568" s="101"/>
      <c r="F568" s="117"/>
      <c r="G568" s="171"/>
      <c r="H568" s="101"/>
      <c r="I568" s="117"/>
      <c r="J568" s="134"/>
      <c r="K568" s="177"/>
      <c r="L568" s="177"/>
      <c r="M568" s="8">
        <f>N568+O568</f>
        <v>0</v>
      </c>
      <c r="N568" s="8">
        <v>5220</v>
      </c>
      <c r="O568" s="8">
        <v>-5220</v>
      </c>
      <c r="P568" s="201"/>
      <c r="Q568" s="83" t="s">
        <v>5</v>
      </c>
      <c r="R568" s="31"/>
      <c r="S568" s="27">
        <f>T568+U568</f>
        <v>31320</v>
      </c>
      <c r="T568" s="27">
        <v>15660</v>
      </c>
      <c r="U568" s="27">
        <v>15660</v>
      </c>
      <c r="V568" s="28">
        <f>X568</f>
        <v>31320</v>
      </c>
      <c r="W568" s="27">
        <v>20880</v>
      </c>
      <c r="X568" s="27">
        <v>31320</v>
      </c>
      <c r="Y568" s="8">
        <f t="shared" si="348"/>
        <v>0</v>
      </c>
      <c r="Z568" s="8">
        <f t="shared" si="348"/>
        <v>0</v>
      </c>
      <c r="AA568" s="8">
        <f>O568+U568-X568+W568</f>
        <v>0</v>
      </c>
      <c r="AB568" s="66"/>
      <c r="AC568" s="66"/>
      <c r="AD568" s="20"/>
    </row>
    <row r="569" spans="1:30" ht="15.75" x14ac:dyDescent="0.2">
      <c r="A569" s="99"/>
      <c r="B569" s="130"/>
      <c r="C569" s="168"/>
      <c r="D569" s="101"/>
      <c r="E569" s="101"/>
      <c r="F569" s="117"/>
      <c r="G569" s="171"/>
      <c r="H569" s="101"/>
      <c r="I569" s="117"/>
      <c r="J569" s="134"/>
      <c r="K569" s="177"/>
      <c r="L569" s="177"/>
      <c r="M569" s="8">
        <f>N569+O569</f>
        <v>0</v>
      </c>
      <c r="N569" s="8">
        <v>0</v>
      </c>
      <c r="O569" s="8">
        <v>0</v>
      </c>
      <c r="P569" s="201"/>
      <c r="Q569" s="83" t="s">
        <v>6</v>
      </c>
      <c r="R569" s="31"/>
      <c r="S569" s="27">
        <f>T569+U569</f>
        <v>31320</v>
      </c>
      <c r="T569" s="27">
        <v>15660</v>
      </c>
      <c r="U569" s="27">
        <v>15660</v>
      </c>
      <c r="V569" s="28">
        <f>X569</f>
        <v>31320</v>
      </c>
      <c r="W569" s="27">
        <v>15660</v>
      </c>
      <c r="X569" s="27">
        <v>31320</v>
      </c>
      <c r="Y569" s="8">
        <f t="shared" si="348"/>
        <v>0</v>
      </c>
      <c r="Z569" s="8">
        <f t="shared" si="348"/>
        <v>0</v>
      </c>
      <c r="AA569" s="8">
        <f>O569+U569-X569+W569</f>
        <v>0</v>
      </c>
      <c r="AB569" s="66"/>
      <c r="AC569" s="66"/>
      <c r="AD569" s="20"/>
    </row>
    <row r="570" spans="1:30" ht="15.75" x14ac:dyDescent="0.2">
      <c r="A570" s="99"/>
      <c r="B570" s="130"/>
      <c r="C570" s="168"/>
      <c r="D570" s="101"/>
      <c r="E570" s="101"/>
      <c r="F570" s="117"/>
      <c r="G570" s="171"/>
      <c r="H570" s="101"/>
      <c r="I570" s="117"/>
      <c r="J570" s="134"/>
      <c r="K570" s="177"/>
      <c r="L570" s="177"/>
      <c r="M570" s="8">
        <f>N570+O570</f>
        <v>0</v>
      </c>
      <c r="N570" s="8">
        <v>0</v>
      </c>
      <c r="O570" s="8">
        <v>0</v>
      </c>
      <c r="P570" s="201"/>
      <c r="Q570" s="83" t="s">
        <v>7</v>
      </c>
      <c r="R570" s="31"/>
      <c r="S570" s="27">
        <f>T570+U570</f>
        <v>31320</v>
      </c>
      <c r="T570" s="27">
        <v>15660</v>
      </c>
      <c r="U570" s="27">
        <v>15660</v>
      </c>
      <c r="V570" s="28">
        <f>X570</f>
        <v>31320</v>
      </c>
      <c r="W570" s="27">
        <v>15660</v>
      </c>
      <c r="X570" s="27">
        <v>31320</v>
      </c>
      <c r="Y570" s="8">
        <f t="shared" si="348"/>
        <v>0</v>
      </c>
      <c r="Z570" s="8">
        <f t="shared" si="348"/>
        <v>0</v>
      </c>
      <c r="AA570" s="8">
        <f>O570+U570-X570+W570</f>
        <v>0</v>
      </c>
      <c r="AB570" s="66"/>
      <c r="AC570" s="66"/>
      <c r="AD570" s="20"/>
    </row>
    <row r="571" spans="1:30" ht="15.75" x14ac:dyDescent="0.2">
      <c r="A571" s="99"/>
      <c r="B571" s="131"/>
      <c r="C571" s="169"/>
      <c r="D571" s="102"/>
      <c r="E571" s="102"/>
      <c r="F571" s="118"/>
      <c r="G571" s="172"/>
      <c r="H571" s="102"/>
      <c r="I571" s="118"/>
      <c r="J571" s="134"/>
      <c r="K571" s="178"/>
      <c r="L571" s="178"/>
      <c r="M571" s="96"/>
      <c r="N571" s="97"/>
      <c r="O571" s="98"/>
      <c r="P571" s="202"/>
      <c r="Q571" s="32" t="s">
        <v>3</v>
      </c>
      <c r="R571" s="84">
        <f>R570</f>
        <v>0</v>
      </c>
      <c r="S571" s="29">
        <f t="shared" ref="S571:X571" si="349">SUM(S567:S570)</f>
        <v>125280</v>
      </c>
      <c r="T571" s="29">
        <f t="shared" si="349"/>
        <v>62640</v>
      </c>
      <c r="U571" s="29">
        <f t="shared" si="349"/>
        <v>62640</v>
      </c>
      <c r="V571" s="29">
        <f t="shared" si="349"/>
        <v>125280</v>
      </c>
      <c r="W571" s="29">
        <f t="shared" si="349"/>
        <v>62640</v>
      </c>
      <c r="X571" s="29">
        <f t="shared" si="349"/>
        <v>125280</v>
      </c>
      <c r="Y571" s="151"/>
      <c r="Z571" s="152"/>
      <c r="AA571" s="153"/>
      <c r="AB571" s="66"/>
      <c r="AC571" s="66"/>
      <c r="AD571" s="20"/>
    </row>
    <row r="572" spans="1:30" ht="15.75" x14ac:dyDescent="0.2">
      <c r="A572" s="99">
        <v>19</v>
      </c>
      <c r="B572" s="129" t="s">
        <v>176</v>
      </c>
      <c r="C572" s="167" t="s">
        <v>192</v>
      </c>
      <c r="D572" s="158" t="s">
        <v>422</v>
      </c>
      <c r="E572" s="155" t="s">
        <v>59</v>
      </c>
      <c r="F572" s="182">
        <v>1142.5999999999999</v>
      </c>
      <c r="G572" s="157" t="s">
        <v>423</v>
      </c>
      <c r="H572" s="158" t="s">
        <v>185</v>
      </c>
      <c r="I572" s="134">
        <v>78.8</v>
      </c>
      <c r="J572" s="134">
        <v>13.05</v>
      </c>
      <c r="K572" s="135">
        <v>45698</v>
      </c>
      <c r="L572" s="135">
        <v>46031</v>
      </c>
      <c r="M572" s="9">
        <f>N572+O572</f>
        <v>0</v>
      </c>
      <c r="N572" s="8">
        <v>0</v>
      </c>
      <c r="O572" s="8">
        <v>0</v>
      </c>
      <c r="P572" s="200" t="s">
        <v>178</v>
      </c>
      <c r="Q572" s="83" t="s">
        <v>4</v>
      </c>
      <c r="R572" s="30"/>
      <c r="S572" s="27">
        <f>T572+U572</f>
        <v>1726.14</v>
      </c>
      <c r="T572" s="27">
        <v>863.07</v>
      </c>
      <c r="U572" s="27">
        <v>863.07</v>
      </c>
      <c r="V572" s="28">
        <f>X572</f>
        <v>1726.14</v>
      </c>
      <c r="W572" s="27">
        <v>348.9</v>
      </c>
      <c r="X572" s="27">
        <v>1726.14</v>
      </c>
      <c r="Y572" s="8">
        <f t="shared" ref="Y572:Z575" si="350">M572+S572-V572</f>
        <v>0</v>
      </c>
      <c r="Z572" s="8">
        <f t="shared" si="350"/>
        <v>514.17000000000007</v>
      </c>
      <c r="AA572" s="8">
        <f>O572+U572-X572+W572</f>
        <v>-514.17000000000007</v>
      </c>
      <c r="AB572" s="66" t="s">
        <v>112</v>
      </c>
      <c r="AC572" s="66"/>
      <c r="AD572" s="20"/>
    </row>
    <row r="573" spans="1:30" ht="15.75" x14ac:dyDescent="0.2">
      <c r="A573" s="99"/>
      <c r="B573" s="130"/>
      <c r="C573" s="168"/>
      <c r="D573" s="158"/>
      <c r="E573" s="132"/>
      <c r="F573" s="183"/>
      <c r="G573" s="157"/>
      <c r="H573" s="158"/>
      <c r="I573" s="134"/>
      <c r="J573" s="134"/>
      <c r="K573" s="135"/>
      <c r="L573" s="135"/>
      <c r="M573" s="8">
        <f>N573+O573</f>
        <v>0</v>
      </c>
      <c r="N573" s="8">
        <v>514.16999999999996</v>
      </c>
      <c r="O573" s="8">
        <v>-514.16999999999996</v>
      </c>
      <c r="P573" s="201"/>
      <c r="Q573" s="83" t="s">
        <v>5</v>
      </c>
      <c r="R573" s="31"/>
      <c r="S573" s="27">
        <f>T573+U573</f>
        <v>3085.02</v>
      </c>
      <c r="T573" s="27">
        <v>1542.51</v>
      </c>
      <c r="U573" s="27">
        <v>1542.51</v>
      </c>
      <c r="V573" s="28">
        <f>X573</f>
        <v>3085.68</v>
      </c>
      <c r="W573" s="27">
        <v>2056.6799999999998</v>
      </c>
      <c r="X573" s="27">
        <v>3085.68</v>
      </c>
      <c r="Y573" s="8">
        <f t="shared" si="350"/>
        <v>-0.65999999999985448</v>
      </c>
      <c r="Z573" s="8">
        <f t="shared" si="350"/>
        <v>0</v>
      </c>
      <c r="AA573" s="8">
        <f>O573+U573-X573+W573</f>
        <v>-0.65999999999985448</v>
      </c>
      <c r="AB573" s="66"/>
      <c r="AC573" s="66"/>
      <c r="AD573" s="20"/>
    </row>
    <row r="574" spans="1:30" ht="15.75" x14ac:dyDescent="0.2">
      <c r="A574" s="99"/>
      <c r="B574" s="130"/>
      <c r="C574" s="168"/>
      <c r="D574" s="158"/>
      <c r="E574" s="132"/>
      <c r="F574" s="183"/>
      <c r="G574" s="157"/>
      <c r="H574" s="158"/>
      <c r="I574" s="134"/>
      <c r="J574" s="134"/>
      <c r="K574" s="135"/>
      <c r="L574" s="135"/>
      <c r="M574" s="8">
        <f>N574+O574</f>
        <v>-0.66</v>
      </c>
      <c r="N574" s="8">
        <v>0</v>
      </c>
      <c r="O574" s="8">
        <v>-0.66</v>
      </c>
      <c r="P574" s="201"/>
      <c r="Q574" s="83" t="s">
        <v>6</v>
      </c>
      <c r="R574" s="31"/>
      <c r="S574" s="27">
        <f>T574+U574</f>
        <v>3085.02</v>
      </c>
      <c r="T574" s="27">
        <v>1542.51</v>
      </c>
      <c r="U574" s="27">
        <v>1542.51</v>
      </c>
      <c r="V574" s="28">
        <f>X574</f>
        <v>3085.7</v>
      </c>
      <c r="W574" s="27">
        <v>1542.51</v>
      </c>
      <c r="X574" s="27">
        <v>3085.7</v>
      </c>
      <c r="Y574" s="8">
        <f t="shared" si="350"/>
        <v>-1.3399999999996908</v>
      </c>
      <c r="Z574" s="8">
        <f t="shared" si="350"/>
        <v>0</v>
      </c>
      <c r="AA574" s="8">
        <f>O574+U574-X574+W574</f>
        <v>-1.3399999999999181</v>
      </c>
      <c r="AB574" s="66"/>
      <c r="AC574" s="66"/>
      <c r="AD574" s="20"/>
    </row>
    <row r="575" spans="1:30" ht="15.75" x14ac:dyDescent="0.2">
      <c r="A575" s="99"/>
      <c r="B575" s="130"/>
      <c r="C575" s="168"/>
      <c r="D575" s="158"/>
      <c r="E575" s="132"/>
      <c r="F575" s="183"/>
      <c r="G575" s="157"/>
      <c r="H575" s="158"/>
      <c r="I575" s="134"/>
      <c r="J575" s="134"/>
      <c r="K575" s="135"/>
      <c r="L575" s="135"/>
      <c r="M575" s="8">
        <f>N575+O575</f>
        <v>-0.66</v>
      </c>
      <c r="N575" s="8">
        <v>0</v>
      </c>
      <c r="O575" s="8">
        <v>-0.66</v>
      </c>
      <c r="P575" s="201"/>
      <c r="Q575" s="83" t="s">
        <v>7</v>
      </c>
      <c r="R575" s="31"/>
      <c r="S575" s="27">
        <f>T575+U575</f>
        <v>3085.02</v>
      </c>
      <c r="T575" s="27">
        <v>1542.51</v>
      </c>
      <c r="U575" s="27">
        <v>1542.51</v>
      </c>
      <c r="V575" s="28">
        <f>X575</f>
        <v>3083.68</v>
      </c>
      <c r="W575" s="27">
        <v>1542.51</v>
      </c>
      <c r="X575" s="27">
        <v>3083.68</v>
      </c>
      <c r="Y575" s="8">
        <f t="shared" si="350"/>
        <v>0.68000000000029104</v>
      </c>
      <c r="Z575" s="8">
        <f t="shared" si="350"/>
        <v>0</v>
      </c>
      <c r="AA575" s="8">
        <f>O575+U575-X575+W575</f>
        <v>0.68000000000006366</v>
      </c>
      <c r="AB575" s="66"/>
      <c r="AC575" s="66"/>
      <c r="AD575" s="20"/>
    </row>
    <row r="576" spans="1:30" ht="16.5" thickBot="1" x14ac:dyDescent="0.25">
      <c r="A576" s="99"/>
      <c r="B576" s="131"/>
      <c r="C576" s="169"/>
      <c r="D576" s="158"/>
      <c r="E576" s="133"/>
      <c r="F576" s="184"/>
      <c r="G576" s="157"/>
      <c r="H576" s="265"/>
      <c r="I576" s="134"/>
      <c r="J576" s="134"/>
      <c r="K576" s="135"/>
      <c r="L576" s="135"/>
      <c r="M576" s="96"/>
      <c r="N576" s="97"/>
      <c r="O576" s="98"/>
      <c r="P576" s="202"/>
      <c r="Q576" s="32" t="s">
        <v>3</v>
      </c>
      <c r="R576" s="84">
        <f>R575</f>
        <v>0</v>
      </c>
      <c r="S576" s="29">
        <f t="shared" ref="S576:X576" si="351">SUM(S572:S575)</f>
        <v>10981.2</v>
      </c>
      <c r="T576" s="29">
        <f t="shared" si="351"/>
        <v>5490.6</v>
      </c>
      <c r="U576" s="29">
        <f t="shared" si="351"/>
        <v>5490.6</v>
      </c>
      <c r="V576" s="29">
        <f t="shared" si="351"/>
        <v>10981.199999999999</v>
      </c>
      <c r="W576" s="29">
        <f t="shared" si="351"/>
        <v>5490.6</v>
      </c>
      <c r="X576" s="29">
        <f t="shared" si="351"/>
        <v>10981.199999999999</v>
      </c>
      <c r="Y576" s="151"/>
      <c r="Z576" s="152"/>
      <c r="AA576" s="153"/>
      <c r="AB576" s="66"/>
      <c r="AC576" s="66"/>
      <c r="AD576" s="20"/>
    </row>
    <row r="577" spans="1:30" ht="15.75" customHeight="1" x14ac:dyDescent="0.2">
      <c r="A577" s="99">
        <v>20</v>
      </c>
      <c r="B577" s="129" t="s">
        <v>176</v>
      </c>
      <c r="C577" s="154" t="s">
        <v>198</v>
      </c>
      <c r="D577" s="155" t="s">
        <v>338</v>
      </c>
      <c r="E577" s="155" t="s">
        <v>348</v>
      </c>
      <c r="F577" s="262"/>
      <c r="G577" s="269" t="s">
        <v>424</v>
      </c>
      <c r="H577" s="158" t="s">
        <v>199</v>
      </c>
      <c r="I577" s="120">
        <v>1774</v>
      </c>
      <c r="J577" s="272">
        <f>S577/3/I577</f>
        <v>26.109447576099214</v>
      </c>
      <c r="K577" s="176">
        <v>45444</v>
      </c>
      <c r="L577" s="176">
        <v>47238</v>
      </c>
      <c r="M577" s="9">
        <f>N577+O577</f>
        <v>0</v>
      </c>
      <c r="N577" s="8">
        <v>0</v>
      </c>
      <c r="O577" s="8">
        <v>0</v>
      </c>
      <c r="P577" s="200" t="s">
        <v>178</v>
      </c>
      <c r="Q577" s="83" t="s">
        <v>4</v>
      </c>
      <c r="R577" s="30"/>
      <c r="S577" s="27">
        <f>T577+U577</f>
        <v>138954.48000000001</v>
      </c>
      <c r="T577" s="27">
        <v>69477.240000000005</v>
      </c>
      <c r="U577" s="27">
        <v>69477.240000000005</v>
      </c>
      <c r="V577" s="28">
        <f>X577</f>
        <v>138954.48000000001</v>
      </c>
      <c r="W577" s="27">
        <v>46318.15</v>
      </c>
      <c r="X577" s="27">
        <v>138954.48000000001</v>
      </c>
      <c r="Y577" s="8">
        <f t="shared" ref="Y577:Y580" si="352">M577+S577-V577</f>
        <v>0</v>
      </c>
      <c r="Z577" s="8">
        <f t="shared" ref="Z577:Z580" si="353">N577+T577-W577</f>
        <v>23159.090000000004</v>
      </c>
      <c r="AA577" s="8">
        <f>O577+U577-X577+W577</f>
        <v>-23159.090000000004</v>
      </c>
      <c r="AB577" s="66" t="s">
        <v>112</v>
      </c>
      <c r="AC577" s="66"/>
      <c r="AD577" s="20"/>
    </row>
    <row r="578" spans="1:30" ht="15.75" x14ac:dyDescent="0.2">
      <c r="A578" s="99"/>
      <c r="B578" s="130"/>
      <c r="C578" s="154"/>
      <c r="D578" s="132"/>
      <c r="E578" s="132"/>
      <c r="F578" s="263"/>
      <c r="G578" s="270"/>
      <c r="H578" s="158"/>
      <c r="I578" s="121"/>
      <c r="J578" s="273"/>
      <c r="K578" s="177"/>
      <c r="L578" s="177"/>
      <c r="M578" s="8">
        <f>N578+O578</f>
        <v>0</v>
      </c>
      <c r="N578" s="8">
        <v>23159.09</v>
      </c>
      <c r="O578" s="8">
        <v>-23159.09</v>
      </c>
      <c r="P578" s="201"/>
      <c r="Q578" s="83" t="s">
        <v>5</v>
      </c>
      <c r="R578" s="31"/>
      <c r="S578" s="27">
        <f>T578+U578</f>
        <v>138954.48000000001</v>
      </c>
      <c r="T578" s="27">
        <v>69477.27</v>
      </c>
      <c r="U578" s="27">
        <v>69477.210000000006</v>
      </c>
      <c r="V578" s="28">
        <f>X578</f>
        <v>138954.48000000001</v>
      </c>
      <c r="W578" s="27">
        <v>92636.36</v>
      </c>
      <c r="X578" s="27">
        <v>138954.48000000001</v>
      </c>
      <c r="Y578" s="8">
        <f t="shared" si="352"/>
        <v>0</v>
      </c>
      <c r="Z578" s="8">
        <f t="shared" si="353"/>
        <v>0</v>
      </c>
      <c r="AA578" s="8">
        <f>O578+U578-X578+W578</f>
        <v>0</v>
      </c>
      <c r="AB578" s="66"/>
      <c r="AC578" s="66"/>
      <c r="AD578" s="20"/>
    </row>
    <row r="579" spans="1:30" ht="15.75" x14ac:dyDescent="0.2">
      <c r="A579" s="99"/>
      <c r="B579" s="130"/>
      <c r="C579" s="154"/>
      <c r="D579" s="132"/>
      <c r="E579" s="132"/>
      <c r="F579" s="263"/>
      <c r="G579" s="270"/>
      <c r="H579" s="158"/>
      <c r="I579" s="121"/>
      <c r="J579" s="273"/>
      <c r="K579" s="177"/>
      <c r="L579" s="177"/>
      <c r="M579" s="8">
        <f>N579+O579</f>
        <v>0</v>
      </c>
      <c r="N579" s="8">
        <v>0</v>
      </c>
      <c r="O579" s="8">
        <v>0</v>
      </c>
      <c r="P579" s="201"/>
      <c r="Q579" s="83" t="s">
        <v>6</v>
      </c>
      <c r="R579" s="31"/>
      <c r="S579" s="27">
        <f>T579+U579</f>
        <v>138954.48000000001</v>
      </c>
      <c r="T579" s="27">
        <v>69477.27</v>
      </c>
      <c r="U579" s="27">
        <v>69477.210000000006</v>
      </c>
      <c r="V579" s="28">
        <f>X579</f>
        <v>138954.48000000001</v>
      </c>
      <c r="W579" s="27">
        <v>69477.27</v>
      </c>
      <c r="X579" s="27">
        <v>138954.48000000001</v>
      </c>
      <c r="Y579" s="8">
        <f t="shared" si="352"/>
        <v>0</v>
      </c>
      <c r="Z579" s="8">
        <f t="shared" si="353"/>
        <v>0</v>
      </c>
      <c r="AA579" s="8">
        <f>O579+U579-X579+W579</f>
        <v>0</v>
      </c>
      <c r="AB579" s="66"/>
      <c r="AC579" s="66"/>
      <c r="AD579" s="20"/>
    </row>
    <row r="580" spans="1:30" ht="15.75" x14ac:dyDescent="0.2">
      <c r="A580" s="99"/>
      <c r="B580" s="130"/>
      <c r="C580" s="154"/>
      <c r="D580" s="132"/>
      <c r="E580" s="132"/>
      <c r="F580" s="263"/>
      <c r="G580" s="270"/>
      <c r="H580" s="158"/>
      <c r="I580" s="121"/>
      <c r="J580" s="273"/>
      <c r="K580" s="177"/>
      <c r="L580" s="177"/>
      <c r="M580" s="8">
        <f>N580+O580</f>
        <v>0</v>
      </c>
      <c r="N580" s="8">
        <v>0</v>
      </c>
      <c r="O580" s="8">
        <v>0</v>
      </c>
      <c r="P580" s="201"/>
      <c r="Q580" s="83" t="s">
        <v>7</v>
      </c>
      <c r="R580" s="31"/>
      <c r="S580" s="27">
        <f>T580+U580</f>
        <v>138954.48000000001</v>
      </c>
      <c r="T580" s="27">
        <v>69477.27</v>
      </c>
      <c r="U580" s="27">
        <v>69477.210000000006</v>
      </c>
      <c r="V580" s="28">
        <f>X580</f>
        <v>138954.48000000001</v>
      </c>
      <c r="W580" s="27">
        <v>69477.27</v>
      </c>
      <c r="X580" s="27">
        <v>138954.48000000001</v>
      </c>
      <c r="Y580" s="8">
        <f t="shared" si="352"/>
        <v>0</v>
      </c>
      <c r="Z580" s="8">
        <f t="shared" si="353"/>
        <v>0</v>
      </c>
      <c r="AA580" s="8">
        <f>O580+U580-X580+W580</f>
        <v>0</v>
      </c>
      <c r="AB580" s="66"/>
      <c r="AC580" s="66"/>
      <c r="AD580" s="20"/>
    </row>
    <row r="581" spans="1:30" ht="15.75" x14ac:dyDescent="0.2">
      <c r="A581" s="99"/>
      <c r="B581" s="131"/>
      <c r="C581" s="154"/>
      <c r="D581" s="133"/>
      <c r="E581" s="133"/>
      <c r="F581" s="264"/>
      <c r="G581" s="271"/>
      <c r="H581" s="158"/>
      <c r="I581" s="122"/>
      <c r="J581" s="274"/>
      <c r="K581" s="178"/>
      <c r="L581" s="178"/>
      <c r="M581" s="96"/>
      <c r="N581" s="97"/>
      <c r="O581" s="98"/>
      <c r="P581" s="202"/>
      <c r="Q581" s="32" t="s">
        <v>3</v>
      </c>
      <c r="R581" s="84">
        <f>R580</f>
        <v>0</v>
      </c>
      <c r="S581" s="29">
        <f t="shared" ref="S581:X581" si="354">SUM(S577:S580)</f>
        <v>555817.92000000004</v>
      </c>
      <c r="T581" s="29">
        <f t="shared" si="354"/>
        <v>277909.05000000005</v>
      </c>
      <c r="U581" s="29">
        <f t="shared" si="354"/>
        <v>277908.87000000005</v>
      </c>
      <c r="V581" s="29">
        <f t="shared" si="354"/>
        <v>555817.92000000004</v>
      </c>
      <c r="W581" s="29">
        <f t="shared" si="354"/>
        <v>277909.05000000005</v>
      </c>
      <c r="X581" s="29">
        <f t="shared" si="354"/>
        <v>555817.92000000004</v>
      </c>
      <c r="Y581" s="151"/>
      <c r="Z581" s="152"/>
      <c r="AA581" s="153"/>
      <c r="AB581" s="66"/>
      <c r="AC581" s="66"/>
      <c r="AD581" s="20"/>
    </row>
    <row r="582" spans="1:30" ht="15.75" customHeight="1" x14ac:dyDescent="0.2">
      <c r="A582" s="99">
        <v>21</v>
      </c>
      <c r="B582" s="129" t="s">
        <v>176</v>
      </c>
      <c r="C582" s="167" t="s">
        <v>339</v>
      </c>
      <c r="D582" s="100" t="s">
        <v>342</v>
      </c>
      <c r="E582" s="100" t="s">
        <v>59</v>
      </c>
      <c r="F582" s="262"/>
      <c r="G582" s="170" t="s">
        <v>340</v>
      </c>
      <c r="H582" s="100" t="s">
        <v>185</v>
      </c>
      <c r="I582" s="116">
        <v>67.400000000000006</v>
      </c>
      <c r="J582" s="120">
        <v>13.05</v>
      </c>
      <c r="K582" s="203">
        <v>45401</v>
      </c>
      <c r="L582" s="173">
        <v>45735</v>
      </c>
      <c r="M582" s="9">
        <f>N582+O582</f>
        <v>0</v>
      </c>
      <c r="N582" s="8">
        <v>0</v>
      </c>
      <c r="O582" s="8">
        <v>0</v>
      </c>
      <c r="P582" s="200" t="s">
        <v>178</v>
      </c>
      <c r="Q582" s="83" t="s">
        <v>4</v>
      </c>
      <c r="R582" s="30"/>
      <c r="S582" s="27">
        <f>T582+U582</f>
        <v>2638.71</v>
      </c>
      <c r="T582" s="27">
        <v>1319.37</v>
      </c>
      <c r="U582" s="27">
        <v>1319.34</v>
      </c>
      <c r="V582" s="28">
        <f>X582</f>
        <v>1759.14</v>
      </c>
      <c r="W582" s="27">
        <v>879.58</v>
      </c>
      <c r="X582" s="27">
        <v>1759.14</v>
      </c>
      <c r="Y582" s="8">
        <f t="shared" ref="Y582:Y585" si="355">M582+S582-V582</f>
        <v>879.56999999999994</v>
      </c>
      <c r="Z582" s="8">
        <f t="shared" ref="Z582:Z585" si="356">N582+T582-W582</f>
        <v>439.78999999999985</v>
      </c>
      <c r="AA582" s="8">
        <f>O582+U582-X582+W582</f>
        <v>439.77999999999986</v>
      </c>
      <c r="AB582" s="66" t="s">
        <v>112</v>
      </c>
      <c r="AC582" s="66"/>
      <c r="AD582" s="20"/>
    </row>
    <row r="583" spans="1:30" ht="15.75" x14ac:dyDescent="0.2">
      <c r="A583" s="99"/>
      <c r="B583" s="130"/>
      <c r="C583" s="168"/>
      <c r="D583" s="101"/>
      <c r="E583" s="101"/>
      <c r="F583" s="263"/>
      <c r="G583" s="171"/>
      <c r="H583" s="101"/>
      <c r="I583" s="117"/>
      <c r="J583" s="121"/>
      <c r="K583" s="204"/>
      <c r="L583" s="174"/>
      <c r="M583" s="8">
        <f>N583+O583</f>
        <v>879.58</v>
      </c>
      <c r="N583" s="27">
        <v>439.79</v>
      </c>
      <c r="O583" s="27">
        <v>439.79</v>
      </c>
      <c r="P583" s="201"/>
      <c r="Q583" s="83" t="s">
        <v>5</v>
      </c>
      <c r="R583" s="31"/>
      <c r="S583" s="27">
        <f>T583+U583</f>
        <v>0</v>
      </c>
      <c r="T583" s="27">
        <v>0</v>
      </c>
      <c r="U583" s="27">
        <v>0</v>
      </c>
      <c r="V583" s="28">
        <f>X583</f>
        <v>879.57</v>
      </c>
      <c r="W583" s="27">
        <v>439.79</v>
      </c>
      <c r="X583" s="27">
        <v>879.57</v>
      </c>
      <c r="Y583" s="8">
        <f t="shared" si="355"/>
        <v>9.9999999999909051E-3</v>
      </c>
      <c r="Z583" s="8">
        <f t="shared" si="356"/>
        <v>0</v>
      </c>
      <c r="AA583" s="8">
        <f>O583+U583-X583+W583</f>
        <v>9.9999999999909051E-3</v>
      </c>
      <c r="AB583" s="66"/>
      <c r="AC583" s="66"/>
      <c r="AD583" s="20"/>
    </row>
    <row r="584" spans="1:30" ht="15.75" x14ac:dyDescent="0.2">
      <c r="A584" s="99"/>
      <c r="B584" s="130"/>
      <c r="C584" s="168"/>
      <c r="D584" s="101"/>
      <c r="E584" s="101"/>
      <c r="F584" s="263"/>
      <c r="G584" s="171"/>
      <c r="H584" s="101"/>
      <c r="I584" s="117"/>
      <c r="J584" s="121"/>
      <c r="K584" s="204"/>
      <c r="L584" s="174"/>
      <c r="M584" s="8">
        <f>N584+O584</f>
        <v>0</v>
      </c>
      <c r="N584" s="27">
        <v>0</v>
      </c>
      <c r="O584" s="27">
        <v>0</v>
      </c>
      <c r="P584" s="201"/>
      <c r="Q584" s="83" t="s">
        <v>6</v>
      </c>
      <c r="R584" s="31"/>
      <c r="S584" s="27">
        <f>T584+U584</f>
        <v>0</v>
      </c>
      <c r="T584" s="27">
        <v>0</v>
      </c>
      <c r="U584" s="27">
        <v>0</v>
      </c>
      <c r="V584" s="28">
        <f>X584</f>
        <v>0</v>
      </c>
      <c r="W584" s="27">
        <v>0</v>
      </c>
      <c r="X584" s="27">
        <v>0</v>
      </c>
      <c r="Y584" s="8">
        <f t="shared" si="355"/>
        <v>0</v>
      </c>
      <c r="Z584" s="8">
        <f t="shared" si="356"/>
        <v>0</v>
      </c>
      <c r="AA584" s="8">
        <f>O584+U584-X584+W584</f>
        <v>0</v>
      </c>
      <c r="AB584" s="66"/>
      <c r="AC584" s="66"/>
      <c r="AD584" s="20"/>
    </row>
    <row r="585" spans="1:30" ht="15.75" x14ac:dyDescent="0.2">
      <c r="A585" s="99"/>
      <c r="B585" s="130"/>
      <c r="C585" s="168"/>
      <c r="D585" s="101"/>
      <c r="E585" s="101"/>
      <c r="F585" s="263"/>
      <c r="G585" s="171"/>
      <c r="H585" s="101"/>
      <c r="I585" s="117"/>
      <c r="J585" s="121"/>
      <c r="K585" s="204"/>
      <c r="L585" s="174"/>
      <c r="M585" s="8">
        <f>N585+O585</f>
        <v>0</v>
      </c>
      <c r="N585" s="27">
        <v>0</v>
      </c>
      <c r="O585" s="27">
        <v>0</v>
      </c>
      <c r="P585" s="201"/>
      <c r="Q585" s="83" t="s">
        <v>7</v>
      </c>
      <c r="R585" s="31"/>
      <c r="S585" s="27">
        <f>T585+U585</f>
        <v>0</v>
      </c>
      <c r="T585" s="27">
        <v>0</v>
      </c>
      <c r="U585" s="27">
        <v>0</v>
      </c>
      <c r="V585" s="28">
        <f>X585</f>
        <v>0</v>
      </c>
      <c r="W585" s="27">
        <v>0</v>
      </c>
      <c r="X585" s="27">
        <v>0</v>
      </c>
      <c r="Y585" s="8">
        <f t="shared" si="355"/>
        <v>0</v>
      </c>
      <c r="Z585" s="8">
        <f t="shared" si="356"/>
        <v>0</v>
      </c>
      <c r="AA585" s="8">
        <f>O585+U585-X585+W585</f>
        <v>0</v>
      </c>
      <c r="AB585" s="66"/>
      <c r="AC585" s="66"/>
      <c r="AD585" s="20"/>
    </row>
    <row r="586" spans="1:30" ht="15.75" x14ac:dyDescent="0.2">
      <c r="A586" s="99"/>
      <c r="B586" s="131"/>
      <c r="C586" s="169"/>
      <c r="D586" s="102"/>
      <c r="E586" s="102"/>
      <c r="F586" s="264"/>
      <c r="G586" s="172"/>
      <c r="H586" s="102"/>
      <c r="I586" s="118"/>
      <c r="J586" s="122"/>
      <c r="K586" s="205"/>
      <c r="L586" s="175"/>
      <c r="M586" s="96"/>
      <c r="N586" s="97"/>
      <c r="O586" s="98"/>
      <c r="P586" s="202"/>
      <c r="Q586" s="32" t="s">
        <v>3</v>
      </c>
      <c r="R586" s="84">
        <f>R585</f>
        <v>0</v>
      </c>
      <c r="S586" s="29">
        <f t="shared" ref="S586:X586" si="357">SUM(S582:S585)</f>
        <v>2638.71</v>
      </c>
      <c r="T586" s="29">
        <f t="shared" si="357"/>
        <v>1319.37</v>
      </c>
      <c r="U586" s="29">
        <f t="shared" si="357"/>
        <v>1319.34</v>
      </c>
      <c r="V586" s="29">
        <f t="shared" si="357"/>
        <v>2638.71</v>
      </c>
      <c r="W586" s="29">
        <f t="shared" si="357"/>
        <v>1319.3700000000001</v>
      </c>
      <c r="X586" s="29">
        <f t="shared" si="357"/>
        <v>2638.71</v>
      </c>
      <c r="Y586" s="151"/>
      <c r="Z586" s="152"/>
      <c r="AA586" s="153"/>
      <c r="AB586" s="66"/>
      <c r="AC586" s="66"/>
      <c r="AD586" s="20"/>
    </row>
    <row r="587" spans="1:30" ht="15.75" customHeight="1" x14ac:dyDescent="0.2">
      <c r="A587" s="99">
        <v>22</v>
      </c>
      <c r="B587" s="129" t="s">
        <v>176</v>
      </c>
      <c r="C587" s="167" t="s">
        <v>202</v>
      </c>
      <c r="D587" s="100" t="s">
        <v>344</v>
      </c>
      <c r="E587" s="100" t="s">
        <v>263</v>
      </c>
      <c r="F587" s="116"/>
      <c r="G587" s="170" t="s">
        <v>343</v>
      </c>
      <c r="H587" s="100" t="s">
        <v>185</v>
      </c>
      <c r="I587" s="116">
        <v>62.3</v>
      </c>
      <c r="J587" s="120">
        <v>13.05</v>
      </c>
      <c r="K587" s="203">
        <v>45422</v>
      </c>
      <c r="L587" s="173">
        <v>47217</v>
      </c>
      <c r="M587" s="9">
        <f>N587+O587</f>
        <v>0</v>
      </c>
      <c r="N587" s="8">
        <v>0</v>
      </c>
      <c r="O587" s="8">
        <v>0</v>
      </c>
      <c r="P587" s="200" t="s">
        <v>178</v>
      </c>
      <c r="Q587" s="83" t="s">
        <v>4</v>
      </c>
      <c r="R587" s="30"/>
      <c r="S587" s="27">
        <f>T587+U587</f>
        <v>2439.06</v>
      </c>
      <c r="T587" s="27">
        <v>1219.53</v>
      </c>
      <c r="U587" s="27">
        <v>1219.53</v>
      </c>
      <c r="V587" s="28">
        <f>X587</f>
        <v>2439.06</v>
      </c>
      <c r="W587" s="27">
        <v>813.02</v>
      </c>
      <c r="X587" s="27">
        <v>2439.06</v>
      </c>
      <c r="Y587" s="8">
        <f t="shared" ref="Y587:Y590" si="358">M587+S587-V587</f>
        <v>0</v>
      </c>
      <c r="Z587" s="8">
        <f t="shared" ref="Z587:Z590" si="359">N587+T587-W587</f>
        <v>406.51</v>
      </c>
      <c r="AA587" s="8">
        <f>O587+U587-X587+W587</f>
        <v>-406.51</v>
      </c>
      <c r="AB587" s="66" t="s">
        <v>112</v>
      </c>
      <c r="AC587" s="66"/>
      <c r="AD587" s="20"/>
    </row>
    <row r="588" spans="1:30" ht="15.75" x14ac:dyDescent="0.2">
      <c r="A588" s="99"/>
      <c r="B588" s="130"/>
      <c r="C588" s="168"/>
      <c r="D588" s="101"/>
      <c r="E588" s="101"/>
      <c r="F588" s="117"/>
      <c r="G588" s="171"/>
      <c r="H588" s="101"/>
      <c r="I588" s="117"/>
      <c r="J588" s="121"/>
      <c r="K588" s="204"/>
      <c r="L588" s="174"/>
      <c r="M588" s="8">
        <f>N588+O588</f>
        <v>0</v>
      </c>
      <c r="N588" s="27">
        <v>406.51</v>
      </c>
      <c r="O588" s="27">
        <v>-406.51</v>
      </c>
      <c r="P588" s="201"/>
      <c r="Q588" s="83" t="s">
        <v>5</v>
      </c>
      <c r="R588" s="31"/>
      <c r="S588" s="27">
        <f>T588+U588</f>
        <v>2439.06</v>
      </c>
      <c r="T588" s="27">
        <v>1219.53</v>
      </c>
      <c r="U588" s="27">
        <v>1219.53</v>
      </c>
      <c r="V588" s="28">
        <f>X588</f>
        <v>2439.06</v>
      </c>
      <c r="W588" s="27">
        <v>1626.04</v>
      </c>
      <c r="X588" s="27">
        <v>2439.06</v>
      </c>
      <c r="Y588" s="8">
        <f t="shared" si="358"/>
        <v>0</v>
      </c>
      <c r="Z588" s="8">
        <f t="shared" si="359"/>
        <v>0</v>
      </c>
      <c r="AA588" s="8">
        <f>O588+U588-X588+W588</f>
        <v>0</v>
      </c>
      <c r="AB588" s="66"/>
      <c r="AC588" s="66"/>
      <c r="AD588" s="20"/>
    </row>
    <row r="589" spans="1:30" ht="15.75" x14ac:dyDescent="0.2">
      <c r="A589" s="99"/>
      <c r="B589" s="130"/>
      <c r="C589" s="168"/>
      <c r="D589" s="101"/>
      <c r="E589" s="101"/>
      <c r="F589" s="117"/>
      <c r="G589" s="171"/>
      <c r="H589" s="101"/>
      <c r="I589" s="117"/>
      <c r="J589" s="121"/>
      <c r="K589" s="204"/>
      <c r="L589" s="174"/>
      <c r="M589" s="8">
        <f>N589+O589</f>
        <v>0</v>
      </c>
      <c r="N589" s="27">
        <v>0</v>
      </c>
      <c r="O589" s="27">
        <v>0</v>
      </c>
      <c r="P589" s="201"/>
      <c r="Q589" s="83" t="s">
        <v>6</v>
      </c>
      <c r="R589" s="31"/>
      <c r="S589" s="27">
        <f>T589+U589</f>
        <v>2439.06</v>
      </c>
      <c r="T589" s="27">
        <v>1219.53</v>
      </c>
      <c r="U589" s="27">
        <v>1219.53</v>
      </c>
      <c r="V589" s="28">
        <f>X589</f>
        <v>2439.06</v>
      </c>
      <c r="W589" s="27">
        <v>1219.53</v>
      </c>
      <c r="X589" s="27">
        <v>2439.06</v>
      </c>
      <c r="Y589" s="8">
        <f t="shared" si="358"/>
        <v>0</v>
      </c>
      <c r="Z589" s="8">
        <f t="shared" si="359"/>
        <v>0</v>
      </c>
      <c r="AA589" s="8">
        <f>O589+U589-X589+W589</f>
        <v>0</v>
      </c>
      <c r="AB589" s="66"/>
      <c r="AC589" s="66"/>
      <c r="AD589" s="20"/>
    </row>
    <row r="590" spans="1:30" ht="15.75" x14ac:dyDescent="0.2">
      <c r="A590" s="99"/>
      <c r="B590" s="130"/>
      <c r="C590" s="168"/>
      <c r="D590" s="101"/>
      <c r="E590" s="101"/>
      <c r="F590" s="117"/>
      <c r="G590" s="171"/>
      <c r="H590" s="101"/>
      <c r="I590" s="117"/>
      <c r="J590" s="121"/>
      <c r="K590" s="204"/>
      <c r="L590" s="174"/>
      <c r="M590" s="8">
        <f>N590+O590</f>
        <v>0</v>
      </c>
      <c r="N590" s="27">
        <v>0</v>
      </c>
      <c r="O590" s="27">
        <v>0</v>
      </c>
      <c r="P590" s="201"/>
      <c r="Q590" s="83" t="s">
        <v>7</v>
      </c>
      <c r="R590" s="31"/>
      <c r="S590" s="27">
        <f>T590+U590</f>
        <v>2439.06</v>
      </c>
      <c r="T590" s="27">
        <v>1219.53</v>
      </c>
      <c r="U590" s="27">
        <v>1219.53</v>
      </c>
      <c r="V590" s="28">
        <f>X590</f>
        <v>2439.06</v>
      </c>
      <c r="W590" s="27">
        <v>1219.53</v>
      </c>
      <c r="X590" s="27">
        <v>2439.06</v>
      </c>
      <c r="Y590" s="8">
        <f t="shared" si="358"/>
        <v>0</v>
      </c>
      <c r="Z590" s="8">
        <f t="shared" si="359"/>
        <v>0</v>
      </c>
      <c r="AA590" s="8">
        <f>O590+U590-X590+W590</f>
        <v>0</v>
      </c>
      <c r="AB590" s="66"/>
      <c r="AC590" s="66"/>
      <c r="AD590" s="20"/>
    </row>
    <row r="591" spans="1:30" ht="15.75" x14ac:dyDescent="0.2">
      <c r="A591" s="99"/>
      <c r="B591" s="131"/>
      <c r="C591" s="169"/>
      <c r="D591" s="102"/>
      <c r="E591" s="102"/>
      <c r="F591" s="118"/>
      <c r="G591" s="172"/>
      <c r="H591" s="102"/>
      <c r="I591" s="118"/>
      <c r="J591" s="122"/>
      <c r="K591" s="205"/>
      <c r="L591" s="175"/>
      <c r="M591" s="96"/>
      <c r="N591" s="97"/>
      <c r="O591" s="98"/>
      <c r="P591" s="202"/>
      <c r="Q591" s="32" t="s">
        <v>3</v>
      </c>
      <c r="R591" s="84">
        <f>R590</f>
        <v>0</v>
      </c>
      <c r="S591" s="29">
        <f t="shared" ref="S591:X591" si="360">SUM(S587:S590)</f>
        <v>9756.24</v>
      </c>
      <c r="T591" s="29">
        <f t="shared" si="360"/>
        <v>4878.12</v>
      </c>
      <c r="U591" s="29">
        <f t="shared" si="360"/>
        <v>4878.12</v>
      </c>
      <c r="V591" s="29">
        <f t="shared" si="360"/>
        <v>9756.24</v>
      </c>
      <c r="W591" s="29">
        <f t="shared" si="360"/>
        <v>4878.12</v>
      </c>
      <c r="X591" s="29">
        <f t="shared" si="360"/>
        <v>9756.24</v>
      </c>
      <c r="Y591" s="151"/>
      <c r="Z591" s="152"/>
      <c r="AA591" s="153"/>
      <c r="AB591" s="66"/>
      <c r="AC591" s="66"/>
      <c r="AD591" s="20"/>
    </row>
    <row r="592" spans="1:30" ht="15.75" x14ac:dyDescent="0.2">
      <c r="A592" s="99">
        <v>23</v>
      </c>
      <c r="B592" s="129" t="s">
        <v>176</v>
      </c>
      <c r="C592" s="167" t="s">
        <v>329</v>
      </c>
      <c r="D592" s="100" t="s">
        <v>346</v>
      </c>
      <c r="E592" s="100" t="s">
        <v>59</v>
      </c>
      <c r="F592" s="116"/>
      <c r="G592" s="170" t="s">
        <v>345</v>
      </c>
      <c r="H592" s="100" t="s">
        <v>331</v>
      </c>
      <c r="I592" s="116">
        <v>5.9</v>
      </c>
      <c r="J592" s="120">
        <v>16.18</v>
      </c>
      <c r="K592" s="203">
        <v>45413</v>
      </c>
      <c r="L592" s="173">
        <v>45747</v>
      </c>
      <c r="M592" s="9">
        <f>N592+O592</f>
        <v>0</v>
      </c>
      <c r="N592" s="8">
        <v>0</v>
      </c>
      <c r="O592" s="8">
        <v>0</v>
      </c>
      <c r="P592" s="200" t="s">
        <v>178</v>
      </c>
      <c r="Q592" s="83" t="s">
        <v>4</v>
      </c>
      <c r="R592" s="30"/>
      <c r="S592" s="27">
        <f>T592+U592</f>
        <v>286.40999999999997</v>
      </c>
      <c r="T592" s="27">
        <v>143.22</v>
      </c>
      <c r="U592" s="27">
        <v>143.19</v>
      </c>
      <c r="V592" s="28">
        <f>X592</f>
        <v>190.94</v>
      </c>
      <c r="W592" s="27">
        <v>95.48</v>
      </c>
      <c r="X592" s="27">
        <v>190.94</v>
      </c>
      <c r="Y592" s="8">
        <f t="shared" ref="Y592:Y595" si="361">M592+S592-V592</f>
        <v>95.46999999999997</v>
      </c>
      <c r="Z592" s="8">
        <f t="shared" ref="Z592:Z595" si="362">N592+T592-W592</f>
        <v>47.739999999999995</v>
      </c>
      <c r="AA592" s="8">
        <f>O592+U592-X592+W592</f>
        <v>47.730000000000004</v>
      </c>
      <c r="AB592" s="66" t="s">
        <v>112</v>
      </c>
      <c r="AC592" s="66"/>
      <c r="AD592" s="20" t="s">
        <v>417</v>
      </c>
    </row>
    <row r="593" spans="1:30" ht="15.75" x14ac:dyDescent="0.2">
      <c r="A593" s="99"/>
      <c r="B593" s="130"/>
      <c r="C593" s="168"/>
      <c r="D593" s="101"/>
      <c r="E593" s="101"/>
      <c r="F593" s="117"/>
      <c r="G593" s="171"/>
      <c r="H593" s="101"/>
      <c r="I593" s="117"/>
      <c r="J593" s="121"/>
      <c r="K593" s="204"/>
      <c r="L593" s="174"/>
      <c r="M593" s="8">
        <f>N593+O593</f>
        <v>95.47</v>
      </c>
      <c r="N593" s="8">
        <v>47.74</v>
      </c>
      <c r="O593" s="8">
        <v>47.73</v>
      </c>
      <c r="P593" s="201"/>
      <c r="Q593" s="83" t="s">
        <v>5</v>
      </c>
      <c r="R593" s="31"/>
      <c r="S593" s="27">
        <f>T593+U593</f>
        <v>0</v>
      </c>
      <c r="T593" s="27">
        <v>0</v>
      </c>
      <c r="U593" s="27">
        <v>0</v>
      </c>
      <c r="V593" s="28">
        <f>X593</f>
        <v>95.47</v>
      </c>
      <c r="W593" s="27">
        <v>47.74</v>
      </c>
      <c r="X593" s="27">
        <v>95.47</v>
      </c>
      <c r="Y593" s="8">
        <f t="shared" si="361"/>
        <v>0</v>
      </c>
      <c r="Z593" s="8">
        <f t="shared" si="362"/>
        <v>0</v>
      </c>
      <c r="AA593" s="8">
        <f>O593+U593-X593+W593</f>
        <v>0</v>
      </c>
      <c r="AB593" s="66"/>
      <c r="AC593" s="66"/>
      <c r="AD593" s="20"/>
    </row>
    <row r="594" spans="1:30" ht="15.75" x14ac:dyDescent="0.2">
      <c r="A594" s="99"/>
      <c r="B594" s="130"/>
      <c r="C594" s="168"/>
      <c r="D594" s="101"/>
      <c r="E594" s="101"/>
      <c r="F594" s="117"/>
      <c r="G594" s="171"/>
      <c r="H594" s="101"/>
      <c r="I594" s="117"/>
      <c r="J594" s="121"/>
      <c r="K594" s="204"/>
      <c r="L594" s="174"/>
      <c r="M594" s="8">
        <f>N594+O594</f>
        <v>0</v>
      </c>
      <c r="N594" s="8">
        <v>0</v>
      </c>
      <c r="O594" s="8">
        <v>0</v>
      </c>
      <c r="P594" s="201"/>
      <c r="Q594" s="83" t="s">
        <v>6</v>
      </c>
      <c r="R594" s="31"/>
      <c r="S594" s="27">
        <f>T594+U594</f>
        <v>0</v>
      </c>
      <c r="T594" s="27">
        <v>0</v>
      </c>
      <c r="U594" s="27">
        <v>0</v>
      </c>
      <c r="V594" s="28">
        <f>X594</f>
        <v>0</v>
      </c>
      <c r="W594" s="27">
        <v>0</v>
      </c>
      <c r="X594" s="27">
        <v>0</v>
      </c>
      <c r="Y594" s="8">
        <f t="shared" si="361"/>
        <v>0</v>
      </c>
      <c r="Z594" s="8">
        <f t="shared" si="362"/>
        <v>0</v>
      </c>
      <c r="AA594" s="8">
        <f>O594+U594-X594+W594</f>
        <v>0</v>
      </c>
      <c r="AB594" s="66"/>
      <c r="AC594" s="66"/>
      <c r="AD594" s="20"/>
    </row>
    <row r="595" spans="1:30" ht="15.75" x14ac:dyDescent="0.2">
      <c r="A595" s="99"/>
      <c r="B595" s="130"/>
      <c r="C595" s="168"/>
      <c r="D595" s="101"/>
      <c r="E595" s="101"/>
      <c r="F595" s="117"/>
      <c r="G595" s="171"/>
      <c r="H595" s="101"/>
      <c r="I595" s="117"/>
      <c r="J595" s="121"/>
      <c r="K595" s="204"/>
      <c r="L595" s="174"/>
      <c r="M595" s="8">
        <f>N595+O595</f>
        <v>0</v>
      </c>
      <c r="N595" s="8">
        <v>0</v>
      </c>
      <c r="O595" s="8">
        <v>0</v>
      </c>
      <c r="P595" s="201"/>
      <c r="Q595" s="83" t="s">
        <v>7</v>
      </c>
      <c r="R595" s="31"/>
      <c r="S595" s="27">
        <f>T595+U595</f>
        <v>0</v>
      </c>
      <c r="T595" s="27">
        <v>0</v>
      </c>
      <c r="U595" s="27">
        <v>0</v>
      </c>
      <c r="V595" s="28">
        <f>X595</f>
        <v>0</v>
      </c>
      <c r="W595" s="27">
        <v>0</v>
      </c>
      <c r="X595" s="27">
        <v>0</v>
      </c>
      <c r="Y595" s="8">
        <f t="shared" si="361"/>
        <v>0</v>
      </c>
      <c r="Z595" s="8">
        <f t="shared" si="362"/>
        <v>0</v>
      </c>
      <c r="AA595" s="8">
        <f>O595+U595-X595+W595</f>
        <v>0</v>
      </c>
      <c r="AB595" s="66"/>
      <c r="AC595" s="66"/>
      <c r="AD595" s="20"/>
    </row>
    <row r="596" spans="1:30" ht="15.75" x14ac:dyDescent="0.2">
      <c r="A596" s="99"/>
      <c r="B596" s="131"/>
      <c r="C596" s="169"/>
      <c r="D596" s="102"/>
      <c r="E596" s="102"/>
      <c r="F596" s="118"/>
      <c r="G596" s="172"/>
      <c r="H596" s="102"/>
      <c r="I596" s="118"/>
      <c r="J596" s="122"/>
      <c r="K596" s="205"/>
      <c r="L596" s="175"/>
      <c r="M596" s="96"/>
      <c r="N596" s="97"/>
      <c r="O596" s="98"/>
      <c r="P596" s="202"/>
      <c r="Q596" s="32" t="s">
        <v>3</v>
      </c>
      <c r="R596" s="84">
        <f>R595</f>
        <v>0</v>
      </c>
      <c r="S596" s="29">
        <f t="shared" ref="S596:X596" si="363">SUM(S592:S595)</f>
        <v>286.40999999999997</v>
      </c>
      <c r="T596" s="29">
        <f t="shared" si="363"/>
        <v>143.22</v>
      </c>
      <c r="U596" s="29">
        <f t="shared" si="363"/>
        <v>143.19</v>
      </c>
      <c r="V596" s="29">
        <f t="shared" si="363"/>
        <v>286.40999999999997</v>
      </c>
      <c r="W596" s="29">
        <f t="shared" si="363"/>
        <v>143.22</v>
      </c>
      <c r="X596" s="29">
        <f t="shared" si="363"/>
        <v>286.40999999999997</v>
      </c>
      <c r="Y596" s="151"/>
      <c r="Z596" s="152"/>
      <c r="AA596" s="153"/>
      <c r="AB596" s="66"/>
      <c r="AC596" s="66"/>
      <c r="AD596" s="20"/>
    </row>
    <row r="597" spans="1:30" ht="15.75" customHeight="1" x14ac:dyDescent="0.2">
      <c r="A597" s="99">
        <v>24</v>
      </c>
      <c r="B597" s="129" t="s">
        <v>176</v>
      </c>
      <c r="C597" s="167" t="s">
        <v>262</v>
      </c>
      <c r="D597" s="100" t="s">
        <v>347</v>
      </c>
      <c r="E597" s="100" t="s">
        <v>348</v>
      </c>
      <c r="F597" s="116"/>
      <c r="G597" s="170" t="s">
        <v>349</v>
      </c>
      <c r="H597" s="100" t="s">
        <v>181</v>
      </c>
      <c r="I597" s="116">
        <v>274.7</v>
      </c>
      <c r="J597" s="120">
        <v>29.23</v>
      </c>
      <c r="K597" s="203">
        <v>45444</v>
      </c>
      <c r="L597" s="173" t="s">
        <v>350</v>
      </c>
      <c r="M597" s="9">
        <f>N597+O597</f>
        <v>0</v>
      </c>
      <c r="N597" s="8">
        <v>0</v>
      </c>
      <c r="O597" s="8">
        <v>0</v>
      </c>
      <c r="P597" s="200" t="s">
        <v>178</v>
      </c>
      <c r="Q597" s="83" t="s">
        <v>4</v>
      </c>
      <c r="R597" s="30"/>
      <c r="S597" s="27">
        <f>T597+U597</f>
        <v>24090.09</v>
      </c>
      <c r="T597" s="27">
        <v>12045.06</v>
      </c>
      <c r="U597" s="27">
        <v>12045.03</v>
      </c>
      <c r="V597" s="28">
        <f>X597</f>
        <v>24090.09</v>
      </c>
      <c r="W597" s="27">
        <v>8030.04</v>
      </c>
      <c r="X597" s="27">
        <v>24090.09</v>
      </c>
      <c r="Y597" s="8">
        <f t="shared" ref="Y597:Y600" si="364">M597+S597-V597</f>
        <v>0</v>
      </c>
      <c r="Z597" s="8">
        <f t="shared" ref="Z597:Z600" si="365">N597+T597-W597</f>
        <v>4015.0199999999995</v>
      </c>
      <c r="AA597" s="8">
        <f>O597+U597-X597+W597</f>
        <v>-4015.0199999999995</v>
      </c>
      <c r="AB597" s="66" t="s">
        <v>112</v>
      </c>
      <c r="AC597" s="66"/>
      <c r="AD597" s="20"/>
    </row>
    <row r="598" spans="1:30" ht="15.75" x14ac:dyDescent="0.2">
      <c r="A598" s="99"/>
      <c r="B598" s="130"/>
      <c r="C598" s="168"/>
      <c r="D598" s="101"/>
      <c r="E598" s="101"/>
      <c r="F598" s="117"/>
      <c r="G598" s="171"/>
      <c r="H598" s="101"/>
      <c r="I598" s="117"/>
      <c r="J598" s="121"/>
      <c r="K598" s="204"/>
      <c r="L598" s="174"/>
      <c r="M598" s="8">
        <f>N598+O598</f>
        <v>0</v>
      </c>
      <c r="N598" s="8">
        <v>4015.02</v>
      </c>
      <c r="O598" s="8">
        <v>-4015.02</v>
      </c>
      <c r="P598" s="201"/>
      <c r="Q598" s="83" t="s">
        <v>5</v>
      </c>
      <c r="R598" s="31"/>
      <c r="S598" s="27">
        <f>T598+U598</f>
        <v>24090.09</v>
      </c>
      <c r="T598" s="27">
        <v>12045.06</v>
      </c>
      <c r="U598" s="27">
        <v>12045.03</v>
      </c>
      <c r="V598" s="28">
        <f>X598</f>
        <v>24090.09</v>
      </c>
      <c r="W598" s="27">
        <v>16060.08</v>
      </c>
      <c r="X598" s="27">
        <v>24090.09</v>
      </c>
      <c r="Y598" s="8">
        <f t="shared" si="364"/>
        <v>0</v>
      </c>
      <c r="Z598" s="8">
        <f t="shared" si="365"/>
        <v>0</v>
      </c>
      <c r="AA598" s="8">
        <f>O598+U598-X598+W598</f>
        <v>0</v>
      </c>
      <c r="AB598" s="66"/>
      <c r="AC598" s="66"/>
      <c r="AD598" s="20"/>
    </row>
    <row r="599" spans="1:30" ht="15.75" x14ac:dyDescent="0.2">
      <c r="A599" s="99"/>
      <c r="B599" s="130"/>
      <c r="C599" s="168"/>
      <c r="D599" s="101"/>
      <c r="E599" s="101"/>
      <c r="F599" s="117"/>
      <c r="G599" s="171"/>
      <c r="H599" s="101"/>
      <c r="I599" s="117"/>
      <c r="J599" s="121"/>
      <c r="K599" s="204"/>
      <c r="L599" s="174"/>
      <c r="M599" s="8">
        <f>N599+O599</f>
        <v>0</v>
      </c>
      <c r="N599" s="8">
        <v>0</v>
      </c>
      <c r="O599" s="8">
        <v>0</v>
      </c>
      <c r="P599" s="201"/>
      <c r="Q599" s="83" t="s">
        <v>6</v>
      </c>
      <c r="R599" s="31"/>
      <c r="S599" s="27">
        <f>T599+U599</f>
        <v>24090.09</v>
      </c>
      <c r="T599" s="27">
        <v>12045.06</v>
      </c>
      <c r="U599" s="27">
        <v>12045.03</v>
      </c>
      <c r="V599" s="28">
        <f>X599</f>
        <v>24090.09</v>
      </c>
      <c r="W599" s="27">
        <v>12045.06</v>
      </c>
      <c r="X599" s="27">
        <v>24090.09</v>
      </c>
      <c r="Y599" s="8">
        <f t="shared" si="364"/>
        <v>0</v>
      </c>
      <c r="Z599" s="8">
        <f t="shared" si="365"/>
        <v>0</v>
      </c>
      <c r="AA599" s="8">
        <f>O599+U599-X599+W599</f>
        <v>0</v>
      </c>
      <c r="AB599" s="66"/>
      <c r="AC599" s="66"/>
      <c r="AD599" s="20"/>
    </row>
    <row r="600" spans="1:30" ht="15.75" x14ac:dyDescent="0.2">
      <c r="A600" s="99"/>
      <c r="B600" s="130"/>
      <c r="C600" s="168"/>
      <c r="D600" s="101"/>
      <c r="E600" s="101"/>
      <c r="F600" s="117"/>
      <c r="G600" s="171"/>
      <c r="H600" s="101"/>
      <c r="I600" s="117"/>
      <c r="J600" s="121"/>
      <c r="K600" s="204"/>
      <c r="L600" s="174"/>
      <c r="M600" s="8">
        <f>N600+O600</f>
        <v>0</v>
      </c>
      <c r="N600" s="8">
        <v>0</v>
      </c>
      <c r="O600" s="8">
        <v>0</v>
      </c>
      <c r="P600" s="201"/>
      <c r="Q600" s="83" t="s">
        <v>7</v>
      </c>
      <c r="R600" s="31"/>
      <c r="S600" s="27">
        <f>T600+U600</f>
        <v>24090.09</v>
      </c>
      <c r="T600" s="27">
        <v>12045.06</v>
      </c>
      <c r="U600" s="27">
        <v>12045.03</v>
      </c>
      <c r="V600" s="28">
        <f>X600</f>
        <v>24090.09</v>
      </c>
      <c r="W600" s="27">
        <v>12045.06</v>
      </c>
      <c r="X600" s="27">
        <v>24090.09</v>
      </c>
      <c r="Y600" s="8">
        <f t="shared" si="364"/>
        <v>0</v>
      </c>
      <c r="Z600" s="8">
        <f t="shared" si="365"/>
        <v>0</v>
      </c>
      <c r="AA600" s="8">
        <f>O600+U600-X600+W600</f>
        <v>0</v>
      </c>
      <c r="AB600" s="66"/>
      <c r="AC600" s="66"/>
      <c r="AD600" s="20"/>
    </row>
    <row r="601" spans="1:30" ht="15.75" x14ac:dyDescent="0.2">
      <c r="A601" s="99"/>
      <c r="B601" s="131"/>
      <c r="C601" s="169"/>
      <c r="D601" s="102"/>
      <c r="E601" s="102"/>
      <c r="F601" s="118"/>
      <c r="G601" s="172"/>
      <c r="H601" s="102"/>
      <c r="I601" s="118"/>
      <c r="J601" s="122"/>
      <c r="K601" s="205"/>
      <c r="L601" s="175"/>
      <c r="M601" s="96"/>
      <c r="N601" s="97"/>
      <c r="O601" s="98"/>
      <c r="P601" s="202"/>
      <c r="Q601" s="32" t="s">
        <v>3</v>
      </c>
      <c r="R601" s="84">
        <f>R600</f>
        <v>0</v>
      </c>
      <c r="S601" s="29">
        <f t="shared" ref="S601:X601" si="366">SUM(S597:S600)</f>
        <v>96360.36</v>
      </c>
      <c r="T601" s="29">
        <f t="shared" si="366"/>
        <v>48180.24</v>
      </c>
      <c r="U601" s="29">
        <f t="shared" si="366"/>
        <v>48180.12</v>
      </c>
      <c r="V601" s="29">
        <f t="shared" si="366"/>
        <v>96360.36</v>
      </c>
      <c r="W601" s="29">
        <f t="shared" si="366"/>
        <v>48180.24</v>
      </c>
      <c r="X601" s="29">
        <f t="shared" si="366"/>
        <v>96360.36</v>
      </c>
      <c r="Y601" s="151"/>
      <c r="Z601" s="152"/>
      <c r="AA601" s="153"/>
      <c r="AB601" s="66"/>
      <c r="AC601" s="66"/>
      <c r="AD601" s="20"/>
    </row>
    <row r="602" spans="1:30" ht="15.75" x14ac:dyDescent="0.2">
      <c r="A602" s="99">
        <v>25</v>
      </c>
      <c r="B602" s="129" t="s">
        <v>176</v>
      </c>
      <c r="C602" s="167" t="s">
        <v>182</v>
      </c>
      <c r="D602" s="100" t="s">
        <v>351</v>
      </c>
      <c r="E602" s="100" t="s">
        <v>348</v>
      </c>
      <c r="F602" s="116"/>
      <c r="G602" s="170" t="s">
        <v>352</v>
      </c>
      <c r="H602" s="100" t="s">
        <v>183</v>
      </c>
      <c r="I602" s="116">
        <v>350.9</v>
      </c>
      <c r="J602" s="120">
        <v>36.11</v>
      </c>
      <c r="K602" s="203">
        <v>45444</v>
      </c>
      <c r="L602" s="203">
        <v>47238</v>
      </c>
      <c r="M602" s="9">
        <f>N602+O602</f>
        <v>0</v>
      </c>
      <c r="N602" s="8">
        <v>0</v>
      </c>
      <c r="O602" s="8">
        <v>0</v>
      </c>
      <c r="P602" s="200" t="s">
        <v>178</v>
      </c>
      <c r="Q602" s="83" t="s">
        <v>4</v>
      </c>
      <c r="R602" s="30"/>
      <c r="S602" s="27">
        <f>T602+U602</f>
        <v>38017.770000000004</v>
      </c>
      <c r="T602" s="27">
        <v>19008.900000000001</v>
      </c>
      <c r="U602" s="27">
        <v>19008.87</v>
      </c>
      <c r="V602" s="28">
        <f>X602</f>
        <v>38017.769999999997</v>
      </c>
      <c r="W602" s="27">
        <v>12672.6</v>
      </c>
      <c r="X602" s="27">
        <v>38017.769999999997</v>
      </c>
      <c r="Y602" s="8">
        <f t="shared" ref="Y602:Y605" si="367">M602+S602-V602</f>
        <v>0</v>
      </c>
      <c r="Z602" s="8">
        <f t="shared" ref="Z602:Z605" si="368">N602+T602-W602</f>
        <v>6336.3000000000011</v>
      </c>
      <c r="AA602" s="8">
        <f>O602+U602-X602+W602</f>
        <v>-6336.2999999999975</v>
      </c>
      <c r="AB602" s="66" t="s">
        <v>112</v>
      </c>
      <c r="AC602" s="66"/>
      <c r="AD602" s="20"/>
    </row>
    <row r="603" spans="1:30" ht="15.75" x14ac:dyDescent="0.2">
      <c r="A603" s="99"/>
      <c r="B603" s="130"/>
      <c r="C603" s="168"/>
      <c r="D603" s="101"/>
      <c r="E603" s="101"/>
      <c r="F603" s="117"/>
      <c r="G603" s="171"/>
      <c r="H603" s="101"/>
      <c r="I603" s="117"/>
      <c r="J603" s="121"/>
      <c r="K603" s="204"/>
      <c r="L603" s="204"/>
      <c r="M603" s="8">
        <f>N603+O603</f>
        <v>0</v>
      </c>
      <c r="N603" s="8">
        <v>6336.3</v>
      </c>
      <c r="O603" s="8">
        <v>-6336.3</v>
      </c>
      <c r="P603" s="201"/>
      <c r="Q603" s="83" t="s">
        <v>5</v>
      </c>
      <c r="R603" s="31"/>
      <c r="S603" s="27">
        <f>T603+U603</f>
        <v>38017.770000000004</v>
      </c>
      <c r="T603" s="27">
        <v>19008.900000000001</v>
      </c>
      <c r="U603" s="27">
        <v>19008.87</v>
      </c>
      <c r="V603" s="28">
        <f>X603</f>
        <v>38017.769999999997</v>
      </c>
      <c r="W603" s="27">
        <v>25345.200000000001</v>
      </c>
      <c r="X603" s="27">
        <v>38017.769999999997</v>
      </c>
      <c r="Y603" s="8">
        <f t="shared" si="367"/>
        <v>0</v>
      </c>
      <c r="Z603" s="8">
        <f t="shared" si="368"/>
        <v>0</v>
      </c>
      <c r="AA603" s="8">
        <f>O603+U603-X603+W603</f>
        <v>0</v>
      </c>
      <c r="AB603" s="66"/>
      <c r="AC603" s="66"/>
      <c r="AD603" s="20"/>
    </row>
    <row r="604" spans="1:30" ht="15.75" x14ac:dyDescent="0.2">
      <c r="A604" s="99"/>
      <c r="B604" s="130"/>
      <c r="C604" s="168"/>
      <c r="D604" s="101"/>
      <c r="E604" s="101"/>
      <c r="F604" s="117"/>
      <c r="G604" s="171"/>
      <c r="H604" s="101"/>
      <c r="I604" s="117"/>
      <c r="J604" s="121"/>
      <c r="K604" s="204"/>
      <c r="L604" s="204"/>
      <c r="M604" s="8">
        <f>N604+O604</f>
        <v>0</v>
      </c>
      <c r="N604" s="8">
        <v>0</v>
      </c>
      <c r="O604" s="8">
        <v>0</v>
      </c>
      <c r="P604" s="201"/>
      <c r="Q604" s="83" t="s">
        <v>6</v>
      </c>
      <c r="R604" s="31"/>
      <c r="S604" s="27">
        <f>T604+U604</f>
        <v>37117.15</v>
      </c>
      <c r="T604" s="27">
        <v>18558.59</v>
      </c>
      <c r="U604" s="27">
        <v>18558.560000000001</v>
      </c>
      <c r="V604" s="28">
        <f>X604</f>
        <v>37117.15</v>
      </c>
      <c r="W604" s="27">
        <v>18558.59</v>
      </c>
      <c r="X604" s="27">
        <v>37117.15</v>
      </c>
      <c r="Y604" s="8">
        <f t="shared" si="367"/>
        <v>0</v>
      </c>
      <c r="Z604" s="8">
        <f t="shared" si="368"/>
        <v>0</v>
      </c>
      <c r="AA604" s="8">
        <f>O604+U604-X604+W604</f>
        <v>0</v>
      </c>
      <c r="AB604" s="66"/>
      <c r="AC604" s="66"/>
      <c r="AD604" s="20"/>
    </row>
    <row r="605" spans="1:30" ht="15.75" x14ac:dyDescent="0.2">
      <c r="A605" s="99"/>
      <c r="B605" s="130"/>
      <c r="C605" s="168"/>
      <c r="D605" s="101"/>
      <c r="E605" s="101"/>
      <c r="F605" s="117"/>
      <c r="G605" s="171"/>
      <c r="H605" s="101"/>
      <c r="I605" s="117"/>
      <c r="J605" s="121"/>
      <c r="K605" s="204"/>
      <c r="L605" s="204"/>
      <c r="M605" s="8">
        <f>N605+O605</f>
        <v>0</v>
      </c>
      <c r="N605" s="8">
        <v>0</v>
      </c>
      <c r="O605" s="8">
        <v>0</v>
      </c>
      <c r="P605" s="201"/>
      <c r="Q605" s="83" t="s">
        <v>7</v>
      </c>
      <c r="R605" s="31"/>
      <c r="S605" s="27">
        <f>T605+U605</f>
        <v>32951.760000000002</v>
      </c>
      <c r="T605" s="27">
        <v>16475.88</v>
      </c>
      <c r="U605" s="27">
        <v>16475.88</v>
      </c>
      <c r="V605" s="28">
        <f>X605</f>
        <v>32951.760000000002</v>
      </c>
      <c r="W605" s="27">
        <v>16475.88</v>
      </c>
      <c r="X605" s="27">
        <v>32951.760000000002</v>
      </c>
      <c r="Y605" s="8">
        <f t="shared" si="367"/>
        <v>0</v>
      </c>
      <c r="Z605" s="8">
        <f t="shared" si="368"/>
        <v>0</v>
      </c>
      <c r="AA605" s="8">
        <f>O605+U605-X605+W605</f>
        <v>0</v>
      </c>
      <c r="AB605" s="66"/>
      <c r="AC605" s="66"/>
      <c r="AD605" s="20"/>
    </row>
    <row r="606" spans="1:30" ht="15.75" x14ac:dyDescent="0.2">
      <c r="A606" s="99"/>
      <c r="B606" s="131"/>
      <c r="C606" s="169"/>
      <c r="D606" s="102"/>
      <c r="E606" s="102"/>
      <c r="F606" s="118"/>
      <c r="G606" s="172"/>
      <c r="H606" s="102"/>
      <c r="I606" s="118"/>
      <c r="J606" s="122"/>
      <c r="K606" s="205"/>
      <c r="L606" s="205"/>
      <c r="M606" s="96"/>
      <c r="N606" s="97"/>
      <c r="O606" s="98"/>
      <c r="P606" s="202"/>
      <c r="Q606" s="32" t="s">
        <v>3</v>
      </c>
      <c r="R606" s="84">
        <f>R605</f>
        <v>0</v>
      </c>
      <c r="S606" s="29">
        <f t="shared" ref="S606:X606" si="369">SUM(S602:S605)</f>
        <v>146104.45000000001</v>
      </c>
      <c r="T606" s="29">
        <f t="shared" si="369"/>
        <v>73052.27</v>
      </c>
      <c r="U606" s="29">
        <f t="shared" si="369"/>
        <v>73052.180000000008</v>
      </c>
      <c r="V606" s="29">
        <f t="shared" si="369"/>
        <v>146104.45000000001</v>
      </c>
      <c r="W606" s="29">
        <f t="shared" si="369"/>
        <v>73052.27</v>
      </c>
      <c r="X606" s="29">
        <f t="shared" si="369"/>
        <v>146104.45000000001</v>
      </c>
      <c r="Y606" s="151"/>
      <c r="Z606" s="152"/>
      <c r="AA606" s="153"/>
      <c r="AB606" s="66"/>
      <c r="AC606" s="66"/>
      <c r="AD606" s="20"/>
    </row>
    <row r="607" spans="1:30" ht="15.75" x14ac:dyDescent="0.2">
      <c r="A607" s="99">
        <v>26</v>
      </c>
      <c r="B607" s="129" t="s">
        <v>176</v>
      </c>
      <c r="C607" s="167" t="s">
        <v>191</v>
      </c>
      <c r="D607" s="100" t="s">
        <v>356</v>
      </c>
      <c r="E607" s="100" t="s">
        <v>348</v>
      </c>
      <c r="F607" s="116"/>
      <c r="G607" s="170" t="s">
        <v>357</v>
      </c>
      <c r="H607" s="100" t="s">
        <v>281</v>
      </c>
      <c r="I607" s="116">
        <v>113.4</v>
      </c>
      <c r="J607" s="120">
        <v>52.2</v>
      </c>
      <c r="K607" s="203">
        <v>45444</v>
      </c>
      <c r="L607" s="203">
        <v>47238</v>
      </c>
      <c r="M607" s="9">
        <f>N607+O607</f>
        <v>0</v>
      </c>
      <c r="N607" s="8">
        <v>0</v>
      </c>
      <c r="O607" s="8">
        <v>0</v>
      </c>
      <c r="P607" s="200" t="s">
        <v>178</v>
      </c>
      <c r="Q607" s="83" t="s">
        <v>4</v>
      </c>
      <c r="R607" s="30"/>
      <c r="S607" s="27">
        <f>T607+U607</f>
        <v>17758.439999999999</v>
      </c>
      <c r="T607" s="27">
        <v>8879.2199999999993</v>
      </c>
      <c r="U607" s="27">
        <v>8879.2199999999993</v>
      </c>
      <c r="V607" s="28">
        <f>X607</f>
        <v>17758.439999999999</v>
      </c>
      <c r="W607" s="27">
        <v>5919.48</v>
      </c>
      <c r="X607" s="27">
        <v>17758.439999999999</v>
      </c>
      <c r="Y607" s="8">
        <f t="shared" ref="Y607:Y610" si="370">M607+S607-V607</f>
        <v>0</v>
      </c>
      <c r="Z607" s="8">
        <f t="shared" ref="Z607:Z610" si="371">N607+T607-W607</f>
        <v>2959.74</v>
      </c>
      <c r="AA607" s="8">
        <f>O607+U607-X607+W607</f>
        <v>-2959.74</v>
      </c>
      <c r="AB607" s="66" t="s">
        <v>112</v>
      </c>
      <c r="AC607" s="66"/>
      <c r="AD607" s="20"/>
    </row>
    <row r="608" spans="1:30" ht="15.75" x14ac:dyDescent="0.2">
      <c r="A608" s="99"/>
      <c r="B608" s="130"/>
      <c r="C608" s="168"/>
      <c r="D608" s="101"/>
      <c r="E608" s="101"/>
      <c r="F608" s="117"/>
      <c r="G608" s="171"/>
      <c r="H608" s="101"/>
      <c r="I608" s="117"/>
      <c r="J608" s="121"/>
      <c r="K608" s="204"/>
      <c r="L608" s="204"/>
      <c r="M608" s="8">
        <f>N608+O608</f>
        <v>0</v>
      </c>
      <c r="N608" s="8">
        <v>2959.74</v>
      </c>
      <c r="O608" s="8">
        <v>-2959.74</v>
      </c>
      <c r="P608" s="201"/>
      <c r="Q608" s="83" t="s">
        <v>5</v>
      </c>
      <c r="R608" s="31"/>
      <c r="S608" s="27">
        <f>T608+U608</f>
        <v>17758.439999999999</v>
      </c>
      <c r="T608" s="27">
        <v>8879.2199999999993</v>
      </c>
      <c r="U608" s="27">
        <v>8879.2199999999993</v>
      </c>
      <c r="V608" s="28">
        <f>X608</f>
        <v>17758.439999999999</v>
      </c>
      <c r="W608" s="27">
        <v>11838.96</v>
      </c>
      <c r="X608" s="27">
        <v>17758.439999999999</v>
      </c>
      <c r="Y608" s="8">
        <f t="shared" si="370"/>
        <v>0</v>
      </c>
      <c r="Z608" s="8">
        <f t="shared" si="371"/>
        <v>0</v>
      </c>
      <c r="AA608" s="8">
        <f>O608+U608-X608+W608</f>
        <v>0</v>
      </c>
      <c r="AB608" s="66"/>
      <c r="AC608" s="66"/>
      <c r="AD608" s="20"/>
    </row>
    <row r="609" spans="1:30" ht="15.75" x14ac:dyDescent="0.2">
      <c r="A609" s="99"/>
      <c r="B609" s="130"/>
      <c r="C609" s="168"/>
      <c r="D609" s="101"/>
      <c r="E609" s="101"/>
      <c r="F609" s="117"/>
      <c r="G609" s="171"/>
      <c r="H609" s="101"/>
      <c r="I609" s="117"/>
      <c r="J609" s="121"/>
      <c r="K609" s="204"/>
      <c r="L609" s="204"/>
      <c r="M609" s="8">
        <f>N609+O609</f>
        <v>0</v>
      </c>
      <c r="N609" s="8">
        <v>0</v>
      </c>
      <c r="O609" s="8">
        <v>0</v>
      </c>
      <c r="P609" s="201"/>
      <c r="Q609" s="83" t="s">
        <v>6</v>
      </c>
      <c r="R609" s="31"/>
      <c r="S609" s="27">
        <f>T609+U609</f>
        <v>17758.439999999999</v>
      </c>
      <c r="T609" s="27">
        <v>8879.2199999999993</v>
      </c>
      <c r="U609" s="27">
        <v>8879.2199999999993</v>
      </c>
      <c r="V609" s="28">
        <f>X609</f>
        <v>17783.439999999999</v>
      </c>
      <c r="W609" s="27">
        <v>8879.2199999999993</v>
      </c>
      <c r="X609" s="27">
        <v>17783.439999999999</v>
      </c>
      <c r="Y609" s="8">
        <f t="shared" si="370"/>
        <v>-25</v>
      </c>
      <c r="Z609" s="8">
        <f t="shared" si="371"/>
        <v>0</v>
      </c>
      <c r="AA609" s="8">
        <f>O609+U609-X609+W609</f>
        <v>-25</v>
      </c>
      <c r="AB609" s="66"/>
      <c r="AC609" s="66"/>
      <c r="AD609" s="20"/>
    </row>
    <row r="610" spans="1:30" ht="15.75" x14ac:dyDescent="0.2">
      <c r="A610" s="99"/>
      <c r="B610" s="130"/>
      <c r="C610" s="168"/>
      <c r="D610" s="101"/>
      <c r="E610" s="101"/>
      <c r="F610" s="117"/>
      <c r="G610" s="171"/>
      <c r="H610" s="101"/>
      <c r="I610" s="117"/>
      <c r="J610" s="121"/>
      <c r="K610" s="204"/>
      <c r="L610" s="204"/>
      <c r="M610" s="8">
        <f>N610+O610</f>
        <v>-25</v>
      </c>
      <c r="N610" s="8">
        <v>0</v>
      </c>
      <c r="O610" s="8">
        <v>-25</v>
      </c>
      <c r="P610" s="201"/>
      <c r="Q610" s="83" t="s">
        <v>7</v>
      </c>
      <c r="R610" s="31"/>
      <c r="S610" s="27">
        <f>T610+U610</f>
        <v>17758.439999999999</v>
      </c>
      <c r="T610" s="27">
        <v>8879.2199999999993</v>
      </c>
      <c r="U610" s="27">
        <v>8879.2199999999993</v>
      </c>
      <c r="V610" s="28">
        <f>X610</f>
        <v>17733.439999999999</v>
      </c>
      <c r="W610" s="27">
        <v>8879.2199999999993</v>
      </c>
      <c r="X610" s="27">
        <v>17733.439999999999</v>
      </c>
      <c r="Y610" s="8">
        <f t="shared" si="370"/>
        <v>0</v>
      </c>
      <c r="Z610" s="8">
        <f t="shared" si="371"/>
        <v>0</v>
      </c>
      <c r="AA610" s="8">
        <f>O610+U610-X610+W610</f>
        <v>0</v>
      </c>
      <c r="AB610" s="66"/>
      <c r="AC610" s="66"/>
      <c r="AD610" s="20"/>
    </row>
    <row r="611" spans="1:30" ht="15.75" x14ac:dyDescent="0.2">
      <c r="A611" s="99"/>
      <c r="B611" s="131"/>
      <c r="C611" s="169"/>
      <c r="D611" s="102"/>
      <c r="E611" s="102"/>
      <c r="F611" s="118"/>
      <c r="G611" s="172"/>
      <c r="H611" s="102"/>
      <c r="I611" s="118"/>
      <c r="J611" s="122"/>
      <c r="K611" s="205"/>
      <c r="L611" s="205"/>
      <c r="M611" s="96"/>
      <c r="N611" s="97"/>
      <c r="O611" s="98"/>
      <c r="P611" s="202"/>
      <c r="Q611" s="32" t="s">
        <v>3</v>
      </c>
      <c r="R611" s="84">
        <f>R610</f>
        <v>0</v>
      </c>
      <c r="S611" s="29">
        <f t="shared" ref="S611:X611" si="372">SUM(S607:S610)</f>
        <v>71033.759999999995</v>
      </c>
      <c r="T611" s="29">
        <f t="shared" si="372"/>
        <v>35516.879999999997</v>
      </c>
      <c r="U611" s="29">
        <f t="shared" si="372"/>
        <v>35516.879999999997</v>
      </c>
      <c r="V611" s="29">
        <f t="shared" si="372"/>
        <v>71033.759999999995</v>
      </c>
      <c r="W611" s="29">
        <f t="shared" si="372"/>
        <v>35516.879999999997</v>
      </c>
      <c r="X611" s="29">
        <f t="shared" si="372"/>
        <v>71033.759999999995</v>
      </c>
      <c r="Y611" s="151"/>
      <c r="Z611" s="152"/>
      <c r="AA611" s="153"/>
      <c r="AB611" s="66"/>
      <c r="AC611" s="66"/>
      <c r="AD611" s="20"/>
    </row>
    <row r="612" spans="1:30" ht="15.75" x14ac:dyDescent="0.2">
      <c r="A612" s="99">
        <v>27</v>
      </c>
      <c r="B612" s="128" t="s">
        <v>176</v>
      </c>
      <c r="C612" s="99" t="s">
        <v>204</v>
      </c>
      <c r="D612" s="100" t="s">
        <v>358</v>
      </c>
      <c r="E612" s="126" t="s">
        <v>317</v>
      </c>
      <c r="F612" s="116"/>
      <c r="G612" s="140" t="s">
        <v>359</v>
      </c>
      <c r="H612" s="126" t="s">
        <v>320</v>
      </c>
      <c r="I612" s="119">
        <v>325.10000000000002</v>
      </c>
      <c r="J612" s="120">
        <v>26.1</v>
      </c>
      <c r="K612" s="166">
        <v>45444</v>
      </c>
      <c r="L612" s="166" t="s">
        <v>360</v>
      </c>
      <c r="M612" s="9">
        <f>N612+O612</f>
        <v>14577.16</v>
      </c>
      <c r="N612" s="8"/>
      <c r="O612" s="8">
        <v>14577.16</v>
      </c>
      <c r="P612" s="123" t="s">
        <v>178</v>
      </c>
      <c r="Q612" s="83" t="s">
        <v>4</v>
      </c>
      <c r="R612" s="30"/>
      <c r="S612" s="27">
        <f>T612+U612</f>
        <v>25455.33</v>
      </c>
      <c r="T612" s="27">
        <v>12727.71</v>
      </c>
      <c r="U612" s="27">
        <v>12727.62</v>
      </c>
      <c r="V612" s="28">
        <f>X612</f>
        <v>36793.910000000003</v>
      </c>
      <c r="W612" s="27">
        <v>8485.15</v>
      </c>
      <c r="X612" s="27">
        <v>36793.910000000003</v>
      </c>
      <c r="Y612" s="8">
        <f t="shared" ref="Y612:Y615" si="373">M612+S612-V612</f>
        <v>3238.5800000000017</v>
      </c>
      <c r="Z612" s="8">
        <f t="shared" ref="Z612:Z615" si="374">N612+T612-W612</f>
        <v>4242.5599999999995</v>
      </c>
      <c r="AA612" s="8">
        <f>O612+U612-X612+W612</f>
        <v>-1003.980000000005</v>
      </c>
      <c r="AB612" s="66" t="s">
        <v>112</v>
      </c>
      <c r="AC612" s="66"/>
      <c r="AD612" s="136"/>
    </row>
    <row r="613" spans="1:30" ht="15.75" x14ac:dyDescent="0.2">
      <c r="A613" s="99"/>
      <c r="B613" s="128"/>
      <c r="C613" s="99"/>
      <c r="D613" s="101"/>
      <c r="E613" s="126"/>
      <c r="F613" s="117"/>
      <c r="G613" s="140"/>
      <c r="H613" s="126"/>
      <c r="I613" s="119"/>
      <c r="J613" s="121"/>
      <c r="K613" s="166"/>
      <c r="L613" s="166"/>
      <c r="M613" s="8">
        <f>N613+O613</f>
        <v>3238.5800000000004</v>
      </c>
      <c r="N613" s="8">
        <v>4242.5600000000004</v>
      </c>
      <c r="O613" s="8">
        <v>-1003.98</v>
      </c>
      <c r="P613" s="124"/>
      <c r="Q613" s="83" t="s">
        <v>5</v>
      </c>
      <c r="R613" s="31"/>
      <c r="S613" s="27">
        <f>T613+U613</f>
        <v>0</v>
      </c>
      <c r="T613" s="27">
        <v>0</v>
      </c>
      <c r="U613" s="27">
        <v>0</v>
      </c>
      <c r="V613" s="28">
        <f>X613</f>
        <v>3238.58</v>
      </c>
      <c r="W613" s="27">
        <v>4242.5600000000004</v>
      </c>
      <c r="X613" s="27">
        <v>3238.58</v>
      </c>
      <c r="Y613" s="8">
        <f t="shared" si="373"/>
        <v>0</v>
      </c>
      <c r="Z613" s="8">
        <f t="shared" si="374"/>
        <v>0</v>
      </c>
      <c r="AA613" s="8">
        <f>O613+U613-X613+W613</f>
        <v>0</v>
      </c>
      <c r="AB613" s="66"/>
      <c r="AC613" s="66"/>
      <c r="AD613" s="137"/>
    </row>
    <row r="614" spans="1:30" ht="15.75" x14ac:dyDescent="0.2">
      <c r="A614" s="99"/>
      <c r="B614" s="128"/>
      <c r="C614" s="99"/>
      <c r="D614" s="101"/>
      <c r="E614" s="126"/>
      <c r="F614" s="117"/>
      <c r="G614" s="140"/>
      <c r="H614" s="126"/>
      <c r="I614" s="119"/>
      <c r="J614" s="121"/>
      <c r="K614" s="166"/>
      <c r="L614" s="166"/>
      <c r="M614" s="8">
        <f>N614+O614</f>
        <v>0</v>
      </c>
      <c r="N614" s="8">
        <v>0</v>
      </c>
      <c r="O614" s="8">
        <v>0</v>
      </c>
      <c r="P614" s="124"/>
      <c r="Q614" s="83" t="s">
        <v>6</v>
      </c>
      <c r="R614" s="31"/>
      <c r="S614" s="27">
        <f>T614+U614</f>
        <v>0</v>
      </c>
      <c r="T614" s="27">
        <v>0</v>
      </c>
      <c r="U614" s="27">
        <v>0</v>
      </c>
      <c r="V614" s="28">
        <f>X614</f>
        <v>0</v>
      </c>
      <c r="W614" s="27">
        <v>0</v>
      </c>
      <c r="X614" s="27">
        <v>0</v>
      </c>
      <c r="Y614" s="8">
        <f t="shared" si="373"/>
        <v>0</v>
      </c>
      <c r="Z614" s="8">
        <f t="shared" si="374"/>
        <v>0</v>
      </c>
      <c r="AA614" s="8">
        <f>O614+U614-X614+W614</f>
        <v>0</v>
      </c>
      <c r="AB614" s="66"/>
      <c r="AC614" s="66"/>
      <c r="AD614" s="138"/>
    </row>
    <row r="615" spans="1:30" ht="15.75" x14ac:dyDescent="0.2">
      <c r="A615" s="99"/>
      <c r="B615" s="128"/>
      <c r="C615" s="99"/>
      <c r="D615" s="101"/>
      <c r="E615" s="126"/>
      <c r="F615" s="117"/>
      <c r="G615" s="140"/>
      <c r="H615" s="126"/>
      <c r="I615" s="119"/>
      <c r="J615" s="121"/>
      <c r="K615" s="166"/>
      <c r="L615" s="166"/>
      <c r="M615" s="8">
        <f>N615+O615</f>
        <v>0</v>
      </c>
      <c r="N615" s="8">
        <v>0</v>
      </c>
      <c r="O615" s="8">
        <v>0</v>
      </c>
      <c r="P615" s="124"/>
      <c r="Q615" s="83" t="s">
        <v>7</v>
      </c>
      <c r="R615" s="31"/>
      <c r="S615" s="27">
        <f>T615+U615</f>
        <v>0</v>
      </c>
      <c r="T615" s="27">
        <v>0</v>
      </c>
      <c r="U615" s="27">
        <v>0</v>
      </c>
      <c r="V615" s="28">
        <f>X615</f>
        <v>0</v>
      </c>
      <c r="W615" s="27">
        <v>0</v>
      </c>
      <c r="X615" s="27">
        <v>0</v>
      </c>
      <c r="Y615" s="7">
        <f t="shared" si="373"/>
        <v>0</v>
      </c>
      <c r="Z615" s="7">
        <f t="shared" si="374"/>
        <v>0</v>
      </c>
      <c r="AA615" s="7">
        <f>O615+U615-X615+W615</f>
        <v>0</v>
      </c>
      <c r="AB615" s="66"/>
      <c r="AC615" s="66"/>
      <c r="AD615" s="20"/>
    </row>
    <row r="616" spans="1:30" ht="15.75" x14ac:dyDescent="0.2">
      <c r="A616" s="99"/>
      <c r="B616" s="128"/>
      <c r="C616" s="99"/>
      <c r="D616" s="102"/>
      <c r="E616" s="126"/>
      <c r="F616" s="118"/>
      <c r="G616" s="140"/>
      <c r="H616" s="126"/>
      <c r="I616" s="119"/>
      <c r="J616" s="122"/>
      <c r="K616" s="166"/>
      <c r="L616" s="166"/>
      <c r="M616" s="125"/>
      <c r="N616" s="125"/>
      <c r="O616" s="125"/>
      <c r="P616" s="124"/>
      <c r="Q616" s="32" t="s">
        <v>3</v>
      </c>
      <c r="R616" s="84">
        <f>R615</f>
        <v>0</v>
      </c>
      <c r="S616" s="29">
        <f t="shared" ref="S616:X616" si="375">SUM(S612:S615)</f>
        <v>25455.33</v>
      </c>
      <c r="T616" s="29">
        <f t="shared" si="375"/>
        <v>12727.71</v>
      </c>
      <c r="U616" s="29">
        <f t="shared" si="375"/>
        <v>12727.62</v>
      </c>
      <c r="V616" s="29">
        <f t="shared" si="375"/>
        <v>40032.490000000005</v>
      </c>
      <c r="W616" s="29">
        <f t="shared" si="375"/>
        <v>12727.71</v>
      </c>
      <c r="X616" s="29">
        <f t="shared" si="375"/>
        <v>40032.490000000005</v>
      </c>
      <c r="Y616" s="139"/>
      <c r="Z616" s="139"/>
      <c r="AA616" s="139"/>
      <c r="AB616" s="66"/>
      <c r="AC616" s="66"/>
      <c r="AD616" s="20"/>
    </row>
    <row r="617" spans="1:30" ht="15.75" x14ac:dyDescent="0.2">
      <c r="A617" s="99">
        <v>28</v>
      </c>
      <c r="B617" s="128" t="s">
        <v>176</v>
      </c>
      <c r="C617" s="154" t="s">
        <v>418</v>
      </c>
      <c r="D617" s="158" t="s">
        <v>419</v>
      </c>
      <c r="E617" s="155" t="s">
        <v>59</v>
      </c>
      <c r="F617" s="182">
        <v>290</v>
      </c>
      <c r="G617" s="157" t="s">
        <v>420</v>
      </c>
      <c r="H617" s="126" t="s">
        <v>421</v>
      </c>
      <c r="I617" s="134">
        <v>14.5</v>
      </c>
      <c r="J617" s="120">
        <v>26.1</v>
      </c>
      <c r="K617" s="135">
        <v>45698</v>
      </c>
      <c r="L617" s="135">
        <v>46031</v>
      </c>
      <c r="M617" s="9">
        <f>N617+O617</f>
        <v>0</v>
      </c>
      <c r="N617" s="8"/>
      <c r="O617" s="8">
        <v>0</v>
      </c>
      <c r="P617" s="126" t="s">
        <v>178</v>
      </c>
      <c r="Q617" s="83" t="s">
        <v>4</v>
      </c>
      <c r="R617" s="30"/>
      <c r="S617" s="27">
        <f>T617+U617</f>
        <v>635.26</v>
      </c>
      <c r="T617" s="27">
        <v>317.64</v>
      </c>
      <c r="U617" s="27">
        <v>317.62</v>
      </c>
      <c r="V617" s="28">
        <f>X617</f>
        <v>635.26</v>
      </c>
      <c r="W617" s="27">
        <v>128.41</v>
      </c>
      <c r="X617" s="27">
        <v>635.26</v>
      </c>
      <c r="Y617" s="8">
        <f t="shared" ref="Y617:Y620" si="376">M617+S617-V617</f>
        <v>0</v>
      </c>
      <c r="Z617" s="8">
        <f t="shared" ref="Z617:Z620" si="377">N617+T617-W617</f>
        <v>189.23</v>
      </c>
      <c r="AA617" s="8">
        <f>O617+U617-X617+W617</f>
        <v>-189.23</v>
      </c>
      <c r="AB617" s="66" t="s">
        <v>112</v>
      </c>
      <c r="AC617" s="66"/>
      <c r="AD617" s="136"/>
    </row>
    <row r="618" spans="1:30" ht="15.75" x14ac:dyDescent="0.2">
      <c r="A618" s="99"/>
      <c r="B618" s="128"/>
      <c r="C618" s="154"/>
      <c r="D618" s="158"/>
      <c r="E618" s="132"/>
      <c r="F618" s="183"/>
      <c r="G618" s="157"/>
      <c r="H618" s="126"/>
      <c r="I618" s="134"/>
      <c r="J618" s="121"/>
      <c r="K618" s="135"/>
      <c r="L618" s="135"/>
      <c r="M618" s="8">
        <f>N618+O618</f>
        <v>0</v>
      </c>
      <c r="N618" s="8">
        <v>189.23</v>
      </c>
      <c r="O618" s="8">
        <v>-189.23</v>
      </c>
      <c r="P618" s="126"/>
      <c r="Q618" s="83" t="s">
        <v>5</v>
      </c>
      <c r="R618" s="31"/>
      <c r="S618" s="27">
        <f>T618+U618</f>
        <v>1135.3499999999999</v>
      </c>
      <c r="T618" s="27">
        <v>567.69000000000005</v>
      </c>
      <c r="U618" s="27">
        <v>567.66</v>
      </c>
      <c r="V618" s="28">
        <f>X618</f>
        <v>1135.3499999999999</v>
      </c>
      <c r="W618" s="27">
        <v>756.92</v>
      </c>
      <c r="X618" s="27">
        <v>1135.3499999999999</v>
      </c>
      <c r="Y618" s="8">
        <f t="shared" si="376"/>
        <v>0</v>
      </c>
      <c r="Z618" s="8">
        <f t="shared" si="377"/>
        <v>0</v>
      </c>
      <c r="AA618" s="8">
        <f>O618+U618-X618+W618</f>
        <v>0</v>
      </c>
      <c r="AB618" s="66"/>
      <c r="AC618" s="66"/>
      <c r="AD618" s="137"/>
    </row>
    <row r="619" spans="1:30" ht="15.75" x14ac:dyDescent="0.2">
      <c r="A619" s="99"/>
      <c r="B619" s="128"/>
      <c r="C619" s="154"/>
      <c r="D619" s="158"/>
      <c r="E619" s="132"/>
      <c r="F619" s="183"/>
      <c r="G619" s="157"/>
      <c r="H619" s="126"/>
      <c r="I619" s="134"/>
      <c r="J619" s="121"/>
      <c r="K619" s="135"/>
      <c r="L619" s="135"/>
      <c r="M619" s="8">
        <f>N619+O619</f>
        <v>0</v>
      </c>
      <c r="N619" s="8">
        <f t="shared" ref="N619:O619" si="378">Z618</f>
        <v>0</v>
      </c>
      <c r="O619" s="8">
        <f t="shared" si="378"/>
        <v>0</v>
      </c>
      <c r="P619" s="126"/>
      <c r="Q619" s="83" t="s">
        <v>6</v>
      </c>
      <c r="R619" s="31"/>
      <c r="S619" s="27">
        <f>T619+U619</f>
        <v>0</v>
      </c>
      <c r="T619" s="27">
        <v>0</v>
      </c>
      <c r="U619" s="27">
        <v>0</v>
      </c>
      <c r="V619" s="28">
        <f>X619</f>
        <v>0</v>
      </c>
      <c r="W619" s="27">
        <v>0</v>
      </c>
      <c r="X619" s="27">
        <v>0</v>
      </c>
      <c r="Y619" s="8">
        <f t="shared" si="376"/>
        <v>0</v>
      </c>
      <c r="Z619" s="8">
        <f t="shared" si="377"/>
        <v>0</v>
      </c>
      <c r="AA619" s="8">
        <f>O619+U619-X619+W619</f>
        <v>0</v>
      </c>
      <c r="AB619" s="66"/>
      <c r="AC619" s="66"/>
      <c r="AD619" s="138"/>
    </row>
    <row r="620" spans="1:30" ht="15.75" x14ac:dyDescent="0.2">
      <c r="A620" s="99"/>
      <c r="B620" s="128"/>
      <c r="C620" s="154"/>
      <c r="D620" s="158"/>
      <c r="E620" s="132"/>
      <c r="F620" s="183"/>
      <c r="G620" s="157"/>
      <c r="H620" s="126"/>
      <c r="I620" s="134"/>
      <c r="J620" s="121"/>
      <c r="K620" s="135"/>
      <c r="L620" s="135"/>
      <c r="M620" s="8">
        <f>N620+O620</f>
        <v>0</v>
      </c>
      <c r="N620" s="8">
        <f t="shared" ref="N620" si="379">Z619</f>
        <v>0</v>
      </c>
      <c r="O620" s="8">
        <f t="shared" ref="O620" si="380">AA619</f>
        <v>0</v>
      </c>
      <c r="P620" s="126"/>
      <c r="Q620" s="83" t="s">
        <v>7</v>
      </c>
      <c r="R620" s="31"/>
      <c r="S620" s="27">
        <f>T620+U620</f>
        <v>0</v>
      </c>
      <c r="T620" s="27">
        <v>0</v>
      </c>
      <c r="U620" s="27">
        <v>0</v>
      </c>
      <c r="V620" s="28">
        <f>X620</f>
        <v>0</v>
      </c>
      <c r="W620" s="27">
        <v>0</v>
      </c>
      <c r="X620" s="27">
        <v>0</v>
      </c>
      <c r="Y620" s="7">
        <f t="shared" si="376"/>
        <v>0</v>
      </c>
      <c r="Z620" s="7">
        <f t="shared" si="377"/>
        <v>0</v>
      </c>
      <c r="AA620" s="7">
        <f>O620+U620-X620+W620</f>
        <v>0</v>
      </c>
      <c r="AB620" s="66"/>
      <c r="AC620" s="66"/>
      <c r="AD620" s="20"/>
    </row>
    <row r="621" spans="1:30" ht="15.75" x14ac:dyDescent="0.2">
      <c r="A621" s="99"/>
      <c r="B621" s="128"/>
      <c r="C621" s="154"/>
      <c r="D621" s="158"/>
      <c r="E621" s="133"/>
      <c r="F621" s="184"/>
      <c r="G621" s="157"/>
      <c r="H621" s="126"/>
      <c r="I621" s="134"/>
      <c r="J621" s="122"/>
      <c r="K621" s="135"/>
      <c r="L621" s="135"/>
      <c r="M621" s="125"/>
      <c r="N621" s="125"/>
      <c r="O621" s="125"/>
      <c r="P621" s="126"/>
      <c r="Q621" s="32" t="s">
        <v>3</v>
      </c>
      <c r="R621" s="84">
        <f>R620</f>
        <v>0</v>
      </c>
      <c r="S621" s="29">
        <f t="shared" ref="S621:X621" si="381">SUM(S617:S620)</f>
        <v>1770.61</v>
      </c>
      <c r="T621" s="29">
        <f t="shared" si="381"/>
        <v>885.33</v>
      </c>
      <c r="U621" s="29">
        <f t="shared" si="381"/>
        <v>885.28</v>
      </c>
      <c r="V621" s="29">
        <f t="shared" si="381"/>
        <v>1770.61</v>
      </c>
      <c r="W621" s="29">
        <f t="shared" si="381"/>
        <v>885.32999999999993</v>
      </c>
      <c r="X621" s="29">
        <f t="shared" si="381"/>
        <v>1770.61</v>
      </c>
      <c r="Y621" s="139"/>
      <c r="Z621" s="139"/>
      <c r="AA621" s="139"/>
      <c r="AB621" s="66"/>
      <c r="AC621" s="66"/>
      <c r="AD621" s="20"/>
    </row>
    <row r="622" spans="1:30" ht="15.75" x14ac:dyDescent="0.2">
      <c r="A622" s="99">
        <v>29</v>
      </c>
      <c r="B622" s="128" t="s">
        <v>176</v>
      </c>
      <c r="C622" s="99" t="s">
        <v>184</v>
      </c>
      <c r="D622" s="100" t="s">
        <v>393</v>
      </c>
      <c r="E622" s="126" t="s">
        <v>317</v>
      </c>
      <c r="F622" s="120"/>
      <c r="G622" s="140" t="s">
        <v>392</v>
      </c>
      <c r="H622" s="126" t="s">
        <v>185</v>
      </c>
      <c r="I622" s="119">
        <v>316.39999999999998</v>
      </c>
      <c r="J622" s="120">
        <v>13.05</v>
      </c>
      <c r="K622" s="176">
        <v>45474</v>
      </c>
      <c r="L622" s="176">
        <v>47269</v>
      </c>
      <c r="M622" s="9">
        <f>N622+O622</f>
        <v>0</v>
      </c>
      <c r="N622" s="8"/>
      <c r="O622" s="8">
        <v>0</v>
      </c>
      <c r="P622" s="123" t="s">
        <v>178</v>
      </c>
      <c r="Q622" s="83" t="s">
        <v>4</v>
      </c>
      <c r="R622" s="30"/>
      <c r="S622" s="27">
        <f>T622+U622</f>
        <v>12387.06</v>
      </c>
      <c r="T622" s="27">
        <v>6193.53</v>
      </c>
      <c r="U622" s="27">
        <v>6193.53</v>
      </c>
      <c r="V622" s="28">
        <f>X622</f>
        <v>12387.06</v>
      </c>
      <c r="W622" s="27">
        <v>4129.0200000000004</v>
      </c>
      <c r="X622" s="27">
        <v>12387.06</v>
      </c>
      <c r="Y622" s="8">
        <f t="shared" ref="Y622:Y625" si="382">M622+S622-V622</f>
        <v>0</v>
      </c>
      <c r="Z622" s="8">
        <f t="shared" ref="Z622:Z625" si="383">N622+T622-W622</f>
        <v>2064.5099999999993</v>
      </c>
      <c r="AA622" s="8">
        <f>O622+U622-X622+W622</f>
        <v>-2064.5099999999993</v>
      </c>
      <c r="AB622" s="66" t="s">
        <v>112</v>
      </c>
      <c r="AC622" s="66"/>
      <c r="AD622" s="136"/>
    </row>
    <row r="623" spans="1:30" ht="15.75" x14ac:dyDescent="0.2">
      <c r="A623" s="99"/>
      <c r="B623" s="128"/>
      <c r="C623" s="99"/>
      <c r="D623" s="101"/>
      <c r="E623" s="126"/>
      <c r="F623" s="121"/>
      <c r="G623" s="140"/>
      <c r="H623" s="126"/>
      <c r="I623" s="119"/>
      <c r="J623" s="121"/>
      <c r="K623" s="177"/>
      <c r="L623" s="177"/>
      <c r="M623" s="8">
        <f>N623+O623</f>
        <v>0</v>
      </c>
      <c r="N623" s="8">
        <v>2064.5100000000002</v>
      </c>
      <c r="O623" s="8">
        <v>-2064.5100000000002</v>
      </c>
      <c r="P623" s="124"/>
      <c r="Q623" s="83" t="s">
        <v>5</v>
      </c>
      <c r="R623" s="31"/>
      <c r="S623" s="27">
        <f>T623+U623</f>
        <v>12387.06</v>
      </c>
      <c r="T623" s="27">
        <v>6193.53</v>
      </c>
      <c r="U623" s="27">
        <v>6193.53</v>
      </c>
      <c r="V623" s="28">
        <f>X623</f>
        <v>12387.06</v>
      </c>
      <c r="W623" s="27">
        <v>8258.0400000000009</v>
      </c>
      <c r="X623" s="27">
        <v>12387.06</v>
      </c>
      <c r="Y623" s="8">
        <f t="shared" si="382"/>
        <v>0</v>
      </c>
      <c r="Z623" s="8">
        <f t="shared" si="383"/>
        <v>0</v>
      </c>
      <c r="AA623" s="8">
        <f>O623+U623-X623+W623</f>
        <v>0</v>
      </c>
      <c r="AB623" s="66"/>
      <c r="AC623" s="66"/>
      <c r="AD623" s="137"/>
    </row>
    <row r="624" spans="1:30" ht="15.75" x14ac:dyDescent="0.2">
      <c r="A624" s="99"/>
      <c r="B624" s="128"/>
      <c r="C624" s="99"/>
      <c r="D624" s="101"/>
      <c r="E624" s="126"/>
      <c r="F624" s="121"/>
      <c r="G624" s="140"/>
      <c r="H624" s="126"/>
      <c r="I624" s="119"/>
      <c r="J624" s="121"/>
      <c r="K624" s="177"/>
      <c r="L624" s="177"/>
      <c r="M624" s="8">
        <f>N624+O624</f>
        <v>0</v>
      </c>
      <c r="N624" s="8">
        <f t="shared" ref="N624:N625" si="384">Z623</f>
        <v>0</v>
      </c>
      <c r="O624" s="8">
        <f t="shared" ref="O624:O625" si="385">AA623</f>
        <v>0</v>
      </c>
      <c r="P624" s="124"/>
      <c r="Q624" s="83" t="s">
        <v>6</v>
      </c>
      <c r="R624" s="31"/>
      <c r="S624" s="27">
        <f>T624+U624</f>
        <v>12387.06</v>
      </c>
      <c r="T624" s="27">
        <v>6193.53</v>
      </c>
      <c r="U624" s="27">
        <v>6193.53</v>
      </c>
      <c r="V624" s="28">
        <f>X624</f>
        <v>12387.06</v>
      </c>
      <c r="W624" s="27">
        <v>6193.53</v>
      </c>
      <c r="X624" s="27">
        <v>12387.06</v>
      </c>
      <c r="Y624" s="8">
        <f t="shared" si="382"/>
        <v>0</v>
      </c>
      <c r="Z624" s="8">
        <f t="shared" si="383"/>
        <v>0</v>
      </c>
      <c r="AA624" s="8">
        <f>O624+U624-X624+W624</f>
        <v>0</v>
      </c>
      <c r="AB624" s="66"/>
      <c r="AC624" s="66"/>
      <c r="AD624" s="138"/>
    </row>
    <row r="625" spans="1:30" ht="15.75" x14ac:dyDescent="0.2">
      <c r="A625" s="99"/>
      <c r="B625" s="128"/>
      <c r="C625" s="99"/>
      <c r="D625" s="101"/>
      <c r="E625" s="126"/>
      <c r="F625" s="121"/>
      <c r="G625" s="140"/>
      <c r="H625" s="126"/>
      <c r="I625" s="119"/>
      <c r="J625" s="121"/>
      <c r="K625" s="177"/>
      <c r="L625" s="177"/>
      <c r="M625" s="8">
        <f>N625+O625</f>
        <v>0</v>
      </c>
      <c r="N625" s="8">
        <f t="shared" si="384"/>
        <v>0</v>
      </c>
      <c r="O625" s="8">
        <f t="shared" si="385"/>
        <v>0</v>
      </c>
      <c r="P625" s="124"/>
      <c r="Q625" s="83" t="s">
        <v>7</v>
      </c>
      <c r="R625" s="31"/>
      <c r="S625" s="27">
        <f>T625+U625</f>
        <v>12387.06</v>
      </c>
      <c r="T625" s="27">
        <v>6193.53</v>
      </c>
      <c r="U625" s="27">
        <v>6193.53</v>
      </c>
      <c r="V625" s="28">
        <f>X625</f>
        <v>12387.06</v>
      </c>
      <c r="W625" s="27">
        <v>6193.53</v>
      </c>
      <c r="X625" s="27">
        <v>12387.06</v>
      </c>
      <c r="Y625" s="7">
        <f t="shared" si="382"/>
        <v>0</v>
      </c>
      <c r="Z625" s="7">
        <f t="shared" si="383"/>
        <v>0</v>
      </c>
      <c r="AA625" s="7">
        <f>O625+U625-X625+W625</f>
        <v>0</v>
      </c>
      <c r="AB625" s="66"/>
      <c r="AC625" s="66"/>
      <c r="AD625" s="20"/>
    </row>
    <row r="626" spans="1:30" ht="15.75" x14ac:dyDescent="0.2">
      <c r="A626" s="99"/>
      <c r="B626" s="128"/>
      <c r="C626" s="99"/>
      <c r="D626" s="102"/>
      <c r="E626" s="126"/>
      <c r="F626" s="122"/>
      <c r="G626" s="140"/>
      <c r="H626" s="126"/>
      <c r="I626" s="119"/>
      <c r="J626" s="122"/>
      <c r="K626" s="178"/>
      <c r="L626" s="178"/>
      <c r="M626" s="125"/>
      <c r="N626" s="125"/>
      <c r="O626" s="125"/>
      <c r="P626" s="124"/>
      <c r="Q626" s="32" t="s">
        <v>3</v>
      </c>
      <c r="R626" s="84">
        <f>R625</f>
        <v>0</v>
      </c>
      <c r="S626" s="29">
        <f t="shared" ref="S626:X626" si="386">SUM(S622:S625)</f>
        <v>49548.24</v>
      </c>
      <c r="T626" s="29">
        <f t="shared" si="386"/>
        <v>24774.12</v>
      </c>
      <c r="U626" s="29">
        <f t="shared" si="386"/>
        <v>24774.12</v>
      </c>
      <c r="V626" s="29">
        <f t="shared" si="386"/>
        <v>49548.24</v>
      </c>
      <c r="W626" s="29">
        <f t="shared" si="386"/>
        <v>24774.12</v>
      </c>
      <c r="X626" s="29">
        <f t="shared" si="386"/>
        <v>49548.24</v>
      </c>
      <c r="Y626" s="139"/>
      <c r="Z626" s="139"/>
      <c r="AA626" s="139"/>
      <c r="AB626" s="66"/>
      <c r="AC626" s="66"/>
      <c r="AD626" s="20"/>
    </row>
    <row r="627" spans="1:30" ht="15.75" x14ac:dyDescent="0.2">
      <c r="A627" s="99">
        <v>30</v>
      </c>
      <c r="B627" s="128" t="s">
        <v>176</v>
      </c>
      <c r="C627" s="99" t="s">
        <v>192</v>
      </c>
      <c r="D627" s="100" t="s">
        <v>394</v>
      </c>
      <c r="E627" s="126" t="s">
        <v>317</v>
      </c>
      <c r="F627" s="120"/>
      <c r="G627" s="140" t="s">
        <v>395</v>
      </c>
      <c r="H627" s="126" t="s">
        <v>194</v>
      </c>
      <c r="I627" s="119">
        <v>35.4</v>
      </c>
      <c r="J627" s="120">
        <v>13.05</v>
      </c>
      <c r="K627" s="176">
        <v>45516</v>
      </c>
      <c r="L627" s="176">
        <v>47310</v>
      </c>
      <c r="M627" s="9">
        <f>N627+O627</f>
        <v>0</v>
      </c>
      <c r="N627" s="8"/>
      <c r="O627" s="8">
        <v>0</v>
      </c>
      <c r="P627" s="123" t="s">
        <v>178</v>
      </c>
      <c r="Q627" s="83" t="s">
        <v>4</v>
      </c>
      <c r="R627" s="30"/>
      <c r="S627" s="27">
        <f>T627+U627</f>
        <v>1385.91</v>
      </c>
      <c r="T627" s="27">
        <v>692.97</v>
      </c>
      <c r="U627" s="27">
        <v>692.94</v>
      </c>
      <c r="V627" s="28">
        <f>X627</f>
        <v>1385.91</v>
      </c>
      <c r="W627" s="27">
        <v>461.98</v>
      </c>
      <c r="X627" s="27">
        <v>1385.91</v>
      </c>
      <c r="Y627" s="8">
        <f t="shared" ref="Y627:Y630" si="387">M627+S627-V627</f>
        <v>0</v>
      </c>
      <c r="Z627" s="8">
        <f t="shared" ref="Z627:Z630" si="388">N627+T627-W627</f>
        <v>230.99</v>
      </c>
      <c r="AA627" s="8">
        <f>O627+U627-X627+W627</f>
        <v>-230.99</v>
      </c>
      <c r="AB627" s="66" t="s">
        <v>112</v>
      </c>
      <c r="AC627" s="66"/>
      <c r="AD627" s="136"/>
    </row>
    <row r="628" spans="1:30" ht="15.75" x14ac:dyDescent="0.2">
      <c r="A628" s="99"/>
      <c r="B628" s="128"/>
      <c r="C628" s="99"/>
      <c r="D628" s="101"/>
      <c r="E628" s="126"/>
      <c r="F628" s="121"/>
      <c r="G628" s="140"/>
      <c r="H628" s="126"/>
      <c r="I628" s="119"/>
      <c r="J628" s="121"/>
      <c r="K628" s="177"/>
      <c r="L628" s="177"/>
      <c r="M628" s="8">
        <f>N628+O628</f>
        <v>0</v>
      </c>
      <c r="N628" s="8">
        <v>230.99</v>
      </c>
      <c r="O628" s="8">
        <v>-230.99</v>
      </c>
      <c r="P628" s="124"/>
      <c r="Q628" s="83" t="s">
        <v>5</v>
      </c>
      <c r="R628" s="31"/>
      <c r="S628" s="27">
        <f>T628+U628</f>
        <v>1385.91</v>
      </c>
      <c r="T628" s="27">
        <v>692.97</v>
      </c>
      <c r="U628" s="27">
        <v>692.94</v>
      </c>
      <c r="V628" s="28">
        <f>X628</f>
        <v>1385.91</v>
      </c>
      <c r="W628" s="27">
        <v>923.96</v>
      </c>
      <c r="X628" s="27">
        <v>1385.91</v>
      </c>
      <c r="Y628" s="8">
        <f t="shared" si="387"/>
        <v>0</v>
      </c>
      <c r="Z628" s="8">
        <f t="shared" si="388"/>
        <v>0</v>
      </c>
      <c r="AA628" s="8">
        <f>O628+U628-X628+W628</f>
        <v>0</v>
      </c>
      <c r="AB628" s="66"/>
      <c r="AC628" s="66"/>
      <c r="AD628" s="137"/>
    </row>
    <row r="629" spans="1:30" ht="15.75" x14ac:dyDescent="0.2">
      <c r="A629" s="99"/>
      <c r="B629" s="128"/>
      <c r="C629" s="99"/>
      <c r="D629" s="101"/>
      <c r="E629" s="126"/>
      <c r="F629" s="121"/>
      <c r="G629" s="140"/>
      <c r="H629" s="126"/>
      <c r="I629" s="119"/>
      <c r="J629" s="121"/>
      <c r="K629" s="177"/>
      <c r="L629" s="177"/>
      <c r="M629" s="8">
        <f>N629+O629</f>
        <v>0</v>
      </c>
      <c r="N629" s="8">
        <f t="shared" ref="N629:O630" si="389">Z628</f>
        <v>0</v>
      </c>
      <c r="O629" s="8">
        <f t="shared" si="389"/>
        <v>0</v>
      </c>
      <c r="P629" s="124"/>
      <c r="Q629" s="83" t="s">
        <v>6</v>
      </c>
      <c r="R629" s="31"/>
      <c r="S629" s="27">
        <f>T629+U629</f>
        <v>1385.91</v>
      </c>
      <c r="T629" s="27">
        <v>692.97</v>
      </c>
      <c r="U629" s="27">
        <v>692.94</v>
      </c>
      <c r="V629" s="28">
        <f>X629</f>
        <v>1385.91</v>
      </c>
      <c r="W629" s="27">
        <v>692.97</v>
      </c>
      <c r="X629" s="27">
        <v>1385.91</v>
      </c>
      <c r="Y629" s="8">
        <f t="shared" si="387"/>
        <v>0</v>
      </c>
      <c r="Z629" s="8">
        <f t="shared" si="388"/>
        <v>0</v>
      </c>
      <c r="AA629" s="8">
        <f>O629+U629-X629+W629</f>
        <v>0</v>
      </c>
      <c r="AB629" s="66"/>
      <c r="AC629" s="66"/>
      <c r="AD629" s="138"/>
    </row>
    <row r="630" spans="1:30" ht="15.75" x14ac:dyDescent="0.2">
      <c r="A630" s="99"/>
      <c r="B630" s="128"/>
      <c r="C630" s="99"/>
      <c r="D630" s="101"/>
      <c r="E630" s="126"/>
      <c r="F630" s="121"/>
      <c r="G630" s="140"/>
      <c r="H630" s="126"/>
      <c r="I630" s="119"/>
      <c r="J630" s="121"/>
      <c r="K630" s="177"/>
      <c r="L630" s="177"/>
      <c r="M630" s="8">
        <f>N630+O630</f>
        <v>0</v>
      </c>
      <c r="N630" s="8">
        <f t="shared" si="389"/>
        <v>0</v>
      </c>
      <c r="O630" s="8">
        <f t="shared" si="389"/>
        <v>0</v>
      </c>
      <c r="P630" s="124"/>
      <c r="Q630" s="83" t="s">
        <v>7</v>
      </c>
      <c r="R630" s="31"/>
      <c r="S630" s="27">
        <f>T630+U630</f>
        <v>1385.91</v>
      </c>
      <c r="T630" s="27">
        <v>692.97</v>
      </c>
      <c r="U630" s="27">
        <v>692.94</v>
      </c>
      <c r="V630" s="28">
        <f>X630</f>
        <v>1385.91</v>
      </c>
      <c r="W630" s="27">
        <v>692.97</v>
      </c>
      <c r="X630" s="27">
        <v>1385.91</v>
      </c>
      <c r="Y630" s="7">
        <f t="shared" si="387"/>
        <v>0</v>
      </c>
      <c r="Z630" s="7">
        <f t="shared" si="388"/>
        <v>0</v>
      </c>
      <c r="AA630" s="7">
        <f>O630+U630-X630+W630</f>
        <v>0</v>
      </c>
      <c r="AB630" s="66"/>
      <c r="AC630" s="66"/>
      <c r="AD630" s="20"/>
    </row>
    <row r="631" spans="1:30" ht="15.75" x14ac:dyDescent="0.2">
      <c r="A631" s="99"/>
      <c r="B631" s="128"/>
      <c r="C631" s="99"/>
      <c r="D631" s="102"/>
      <c r="E631" s="126"/>
      <c r="F631" s="122"/>
      <c r="G631" s="140"/>
      <c r="H631" s="126"/>
      <c r="I631" s="119"/>
      <c r="J631" s="122"/>
      <c r="K631" s="178"/>
      <c r="L631" s="178"/>
      <c r="M631" s="125"/>
      <c r="N631" s="125"/>
      <c r="O631" s="125"/>
      <c r="P631" s="124"/>
      <c r="Q631" s="32" t="s">
        <v>3</v>
      </c>
      <c r="R631" s="84">
        <f>R630</f>
        <v>0</v>
      </c>
      <c r="S631" s="29">
        <f t="shared" ref="S631:X631" si="390">SUM(S627:S630)</f>
        <v>5543.64</v>
      </c>
      <c r="T631" s="29">
        <f t="shared" si="390"/>
        <v>2771.88</v>
      </c>
      <c r="U631" s="29">
        <v>94</v>
      </c>
      <c r="V631" s="29">
        <f t="shared" si="390"/>
        <v>5543.64</v>
      </c>
      <c r="W631" s="29">
        <f t="shared" si="390"/>
        <v>2771.88</v>
      </c>
      <c r="X631" s="29">
        <f t="shared" si="390"/>
        <v>5543.64</v>
      </c>
      <c r="Y631" s="139"/>
      <c r="Z631" s="139"/>
      <c r="AA631" s="139"/>
      <c r="AB631" s="66"/>
      <c r="AC631" s="66"/>
      <c r="AD631" s="20"/>
    </row>
    <row r="632" spans="1:30" ht="15.75" x14ac:dyDescent="0.2">
      <c r="A632" s="99">
        <v>31</v>
      </c>
      <c r="B632" s="128" t="s">
        <v>176</v>
      </c>
      <c r="C632" s="99" t="s">
        <v>192</v>
      </c>
      <c r="D632" s="158" t="s">
        <v>328</v>
      </c>
      <c r="E632" s="155" t="s">
        <v>348</v>
      </c>
      <c r="F632" s="156"/>
      <c r="G632" s="157" t="s">
        <v>425</v>
      </c>
      <c r="H632" s="158" t="s">
        <v>194</v>
      </c>
      <c r="I632" s="134">
        <v>15.5</v>
      </c>
      <c r="J632" s="134">
        <f>S632/3/I632</f>
        <v>13.050322580645162</v>
      </c>
      <c r="K632" s="135">
        <v>45170</v>
      </c>
      <c r="L632" s="135">
        <v>46965</v>
      </c>
      <c r="M632" s="9">
        <f>N632+O632</f>
        <v>0</v>
      </c>
      <c r="N632" s="8"/>
      <c r="O632" s="8">
        <v>0</v>
      </c>
      <c r="P632" s="123" t="s">
        <v>178</v>
      </c>
      <c r="Q632" s="83" t="s">
        <v>4</v>
      </c>
      <c r="R632" s="30"/>
      <c r="S632" s="27">
        <f>T632+U632</f>
        <v>606.84</v>
      </c>
      <c r="T632" s="27">
        <v>303.42</v>
      </c>
      <c r="U632" s="27">
        <v>303.42</v>
      </c>
      <c r="V632" s="28">
        <f>X632</f>
        <v>606.84</v>
      </c>
      <c r="W632" s="27">
        <v>202.28</v>
      </c>
      <c r="X632" s="27">
        <v>606.84</v>
      </c>
      <c r="Y632" s="8">
        <f t="shared" ref="Y632:Y635" si="391">M632+S632-V632</f>
        <v>0</v>
      </c>
      <c r="Z632" s="8">
        <f t="shared" ref="Z632:Z635" si="392">N632+T632-W632</f>
        <v>101.14000000000001</v>
      </c>
      <c r="AA632" s="8">
        <f>O632+U632-X632+W632</f>
        <v>-101.14000000000001</v>
      </c>
      <c r="AB632" s="66" t="s">
        <v>112</v>
      </c>
      <c r="AC632" s="66"/>
      <c r="AD632" s="136"/>
    </row>
    <row r="633" spans="1:30" ht="15.75" x14ac:dyDescent="0.2">
      <c r="A633" s="99"/>
      <c r="B633" s="128"/>
      <c r="C633" s="99"/>
      <c r="D633" s="158"/>
      <c r="E633" s="132"/>
      <c r="F633" s="156"/>
      <c r="G633" s="157"/>
      <c r="H633" s="158"/>
      <c r="I633" s="134"/>
      <c r="J633" s="134"/>
      <c r="K633" s="135"/>
      <c r="L633" s="135"/>
      <c r="M633" s="8">
        <f>N633+O633</f>
        <v>0</v>
      </c>
      <c r="N633" s="8">
        <f t="shared" ref="N633:O635" si="393">Z632</f>
        <v>101.14000000000001</v>
      </c>
      <c r="O633" s="8">
        <f t="shared" si="393"/>
        <v>-101.14000000000001</v>
      </c>
      <c r="P633" s="124"/>
      <c r="Q633" s="83" t="s">
        <v>5</v>
      </c>
      <c r="R633" s="31"/>
      <c r="S633" s="27">
        <f>T633+U633</f>
        <v>606.84</v>
      </c>
      <c r="T633" s="27">
        <v>303.42</v>
      </c>
      <c r="U633" s="27">
        <v>303.42</v>
      </c>
      <c r="V633" s="28">
        <f>X633</f>
        <v>606.84</v>
      </c>
      <c r="W633" s="27">
        <v>404.56</v>
      </c>
      <c r="X633" s="27">
        <v>606.84</v>
      </c>
      <c r="Y633" s="8">
        <f t="shared" si="391"/>
        <v>0</v>
      </c>
      <c r="Z633" s="8">
        <f t="shared" si="392"/>
        <v>0</v>
      </c>
      <c r="AA633" s="8">
        <f>O633+U633-X633+W633</f>
        <v>0</v>
      </c>
      <c r="AB633" s="66"/>
      <c r="AC633" s="66"/>
      <c r="AD633" s="137"/>
    </row>
    <row r="634" spans="1:30" ht="15.75" x14ac:dyDescent="0.2">
      <c r="A634" s="99"/>
      <c r="B634" s="128"/>
      <c r="C634" s="99"/>
      <c r="D634" s="158"/>
      <c r="E634" s="132"/>
      <c r="F634" s="156"/>
      <c r="G634" s="157"/>
      <c r="H634" s="158"/>
      <c r="I634" s="134"/>
      <c r="J634" s="134"/>
      <c r="K634" s="135"/>
      <c r="L634" s="135"/>
      <c r="M634" s="8">
        <f>N634+O634</f>
        <v>0</v>
      </c>
      <c r="N634" s="8">
        <f t="shared" si="393"/>
        <v>0</v>
      </c>
      <c r="O634" s="8">
        <f t="shared" si="393"/>
        <v>0</v>
      </c>
      <c r="P634" s="124"/>
      <c r="Q634" s="83" t="s">
        <v>6</v>
      </c>
      <c r="R634" s="31"/>
      <c r="S634" s="27">
        <f>T634+U634</f>
        <v>606.84</v>
      </c>
      <c r="T634" s="27">
        <v>303.42</v>
      </c>
      <c r="U634" s="27">
        <v>303.42</v>
      </c>
      <c r="V634" s="28">
        <f>X634</f>
        <v>606.84</v>
      </c>
      <c r="W634" s="27">
        <v>303.42</v>
      </c>
      <c r="X634" s="27">
        <v>606.84</v>
      </c>
      <c r="Y634" s="8">
        <f t="shared" si="391"/>
        <v>0</v>
      </c>
      <c r="Z634" s="8">
        <f t="shared" si="392"/>
        <v>0</v>
      </c>
      <c r="AA634" s="8">
        <f>O634+U634-X634+W634</f>
        <v>0</v>
      </c>
      <c r="AB634" s="66"/>
      <c r="AC634" s="66"/>
      <c r="AD634" s="138"/>
    </row>
    <row r="635" spans="1:30" ht="15.75" x14ac:dyDescent="0.2">
      <c r="A635" s="99"/>
      <c r="B635" s="128"/>
      <c r="C635" s="99"/>
      <c r="D635" s="158"/>
      <c r="E635" s="132"/>
      <c r="F635" s="156"/>
      <c r="G635" s="157"/>
      <c r="H635" s="158"/>
      <c r="I635" s="134"/>
      <c r="J635" s="134"/>
      <c r="K635" s="135"/>
      <c r="L635" s="135"/>
      <c r="M635" s="8">
        <f>N635+O635</f>
        <v>0</v>
      </c>
      <c r="N635" s="8">
        <f t="shared" si="393"/>
        <v>0</v>
      </c>
      <c r="O635" s="8">
        <f t="shared" si="393"/>
        <v>0</v>
      </c>
      <c r="P635" s="124"/>
      <c r="Q635" s="83" t="s">
        <v>7</v>
      </c>
      <c r="R635" s="31"/>
      <c r="S635" s="27">
        <f>T635+U635</f>
        <v>606.84</v>
      </c>
      <c r="T635" s="27">
        <v>303.42</v>
      </c>
      <c r="U635" s="27">
        <v>303.42</v>
      </c>
      <c r="V635" s="28">
        <f>X635</f>
        <v>606.84</v>
      </c>
      <c r="W635" s="27">
        <v>303.42</v>
      </c>
      <c r="X635" s="27">
        <v>606.84</v>
      </c>
      <c r="Y635" s="7">
        <f t="shared" si="391"/>
        <v>0</v>
      </c>
      <c r="Z635" s="7">
        <f t="shared" si="392"/>
        <v>0</v>
      </c>
      <c r="AA635" s="7">
        <f>O635+U635-X635+W635</f>
        <v>0</v>
      </c>
      <c r="AB635" s="66"/>
      <c r="AC635" s="66"/>
      <c r="AD635" s="20"/>
    </row>
    <row r="636" spans="1:30" ht="15.75" x14ac:dyDescent="0.2">
      <c r="A636" s="99"/>
      <c r="B636" s="128"/>
      <c r="C636" s="99"/>
      <c r="D636" s="158"/>
      <c r="E636" s="133"/>
      <c r="F636" s="156"/>
      <c r="G636" s="157"/>
      <c r="H636" s="158"/>
      <c r="I636" s="134"/>
      <c r="J636" s="134"/>
      <c r="K636" s="135"/>
      <c r="L636" s="135"/>
      <c r="M636" s="125"/>
      <c r="N636" s="125"/>
      <c r="O636" s="125"/>
      <c r="P636" s="124"/>
      <c r="Q636" s="32" t="s">
        <v>3</v>
      </c>
      <c r="R636" s="84">
        <f>R635</f>
        <v>0</v>
      </c>
      <c r="S636" s="29">
        <f t="shared" ref="S636:T636" si="394">SUM(S632:S635)</f>
        <v>2427.36</v>
      </c>
      <c r="T636" s="29">
        <f t="shared" si="394"/>
        <v>1213.68</v>
      </c>
      <c r="U636" s="29">
        <v>94</v>
      </c>
      <c r="V636" s="29">
        <f t="shared" ref="V636:X636" si="395">SUM(V632:V635)</f>
        <v>2427.36</v>
      </c>
      <c r="W636" s="29">
        <f t="shared" si="395"/>
        <v>1213.68</v>
      </c>
      <c r="X636" s="29">
        <f t="shared" si="395"/>
        <v>2427.36</v>
      </c>
      <c r="Y636" s="139"/>
      <c r="Z636" s="139"/>
      <c r="AA636" s="139"/>
      <c r="AB636" s="66"/>
      <c r="AC636" s="66"/>
      <c r="AD636" s="20"/>
    </row>
    <row r="637" spans="1:30" ht="15.75" x14ac:dyDescent="0.2">
      <c r="A637" s="99">
        <v>32</v>
      </c>
      <c r="B637" s="128" t="s">
        <v>176</v>
      </c>
      <c r="C637" s="154" t="s">
        <v>195</v>
      </c>
      <c r="D637" s="155" t="s">
        <v>268</v>
      </c>
      <c r="E637" s="155" t="s">
        <v>348</v>
      </c>
      <c r="F637" s="156"/>
      <c r="G637" s="157" t="s">
        <v>426</v>
      </c>
      <c r="H637" s="158" t="s">
        <v>177</v>
      </c>
      <c r="I637" s="134">
        <v>191.3</v>
      </c>
      <c r="J637" s="134">
        <f>S637/3/I637</f>
        <v>26.1</v>
      </c>
      <c r="K637" s="135">
        <v>45108</v>
      </c>
      <c r="L637" s="135">
        <v>46904</v>
      </c>
      <c r="M637" s="9">
        <f>N637+O637</f>
        <v>0</v>
      </c>
      <c r="N637" s="8"/>
      <c r="O637" s="8">
        <v>0</v>
      </c>
      <c r="P637" s="123" t="s">
        <v>178</v>
      </c>
      <c r="Q637" s="83" t="s">
        <v>4</v>
      </c>
      <c r="R637" s="30"/>
      <c r="S637" s="27">
        <f>T637+U637</f>
        <v>14978.79</v>
      </c>
      <c r="T637" s="27">
        <v>7489.41</v>
      </c>
      <c r="U637" s="27">
        <v>7489.38</v>
      </c>
      <c r="V637" s="28">
        <f>X637</f>
        <v>14978.79</v>
      </c>
      <c r="W637" s="27">
        <v>4992.9399999999996</v>
      </c>
      <c r="X637" s="27">
        <v>14978.79</v>
      </c>
      <c r="Y637" s="8">
        <f t="shared" ref="Y637:Y640" si="396">M637+S637-V637</f>
        <v>0</v>
      </c>
      <c r="Z637" s="8">
        <f t="shared" ref="Z637:Z640" si="397">N637+T637-W637</f>
        <v>2496.4700000000003</v>
      </c>
      <c r="AA637" s="8">
        <f>O637+U637-X637+W637</f>
        <v>-2496.4700000000012</v>
      </c>
      <c r="AB637" s="66" t="s">
        <v>112</v>
      </c>
      <c r="AC637" s="66"/>
      <c r="AD637" s="136"/>
    </row>
    <row r="638" spans="1:30" ht="15.75" x14ac:dyDescent="0.2">
      <c r="A638" s="99"/>
      <c r="B638" s="128"/>
      <c r="C638" s="154"/>
      <c r="D638" s="132"/>
      <c r="E638" s="132"/>
      <c r="F638" s="156"/>
      <c r="G638" s="157"/>
      <c r="H638" s="158"/>
      <c r="I638" s="134"/>
      <c r="J638" s="134"/>
      <c r="K638" s="135"/>
      <c r="L638" s="135"/>
      <c r="M638" s="8">
        <f>N638+O638</f>
        <v>0</v>
      </c>
      <c r="N638" s="8">
        <f t="shared" ref="N638" si="398">Z637</f>
        <v>2496.4700000000003</v>
      </c>
      <c r="O638" s="8">
        <f>AA637</f>
        <v>-2496.4700000000012</v>
      </c>
      <c r="P638" s="124"/>
      <c r="Q638" s="83" t="s">
        <v>5</v>
      </c>
      <c r="R638" s="31"/>
      <c r="S638" s="27">
        <f>T638+U638</f>
        <v>14978.79</v>
      </c>
      <c r="T638" s="27">
        <v>7489.41</v>
      </c>
      <c r="U638" s="27">
        <v>7489.38</v>
      </c>
      <c r="V638" s="28">
        <f>X638</f>
        <v>14978.79</v>
      </c>
      <c r="W638" s="27">
        <v>9985.8799999999992</v>
      </c>
      <c r="X638" s="27">
        <v>14978.79</v>
      </c>
      <c r="Y638" s="8">
        <f t="shared" si="396"/>
        <v>0</v>
      </c>
      <c r="Z638" s="8">
        <f t="shared" si="397"/>
        <v>0</v>
      </c>
      <c r="AA638" s="8">
        <f>O638+U638-X638+W638</f>
        <v>0</v>
      </c>
      <c r="AB638" s="66"/>
      <c r="AC638" s="66"/>
      <c r="AD638" s="137"/>
    </row>
    <row r="639" spans="1:30" ht="15.75" x14ac:dyDescent="0.2">
      <c r="A639" s="99"/>
      <c r="B639" s="128"/>
      <c r="C639" s="154"/>
      <c r="D639" s="132"/>
      <c r="E639" s="132"/>
      <c r="F639" s="156"/>
      <c r="G639" s="157"/>
      <c r="H639" s="158"/>
      <c r="I639" s="134"/>
      <c r="J639" s="134"/>
      <c r="K639" s="135"/>
      <c r="L639" s="135"/>
      <c r="M639" s="8">
        <f>N639+O639</f>
        <v>0</v>
      </c>
      <c r="N639" s="8">
        <f>Z638</f>
        <v>0</v>
      </c>
      <c r="O639" s="8">
        <f t="shared" ref="O639:O640" si="399">AA638</f>
        <v>0</v>
      </c>
      <c r="P639" s="124"/>
      <c r="Q639" s="83" t="s">
        <v>6</v>
      </c>
      <c r="R639" s="31"/>
      <c r="S639" s="27">
        <f>T639+U639</f>
        <v>14978.79</v>
      </c>
      <c r="T639" s="27">
        <v>7489.41</v>
      </c>
      <c r="U639" s="27">
        <v>7489.38</v>
      </c>
      <c r="V639" s="28">
        <f>X639</f>
        <v>14978.79</v>
      </c>
      <c r="W639" s="27">
        <v>7489.41</v>
      </c>
      <c r="X639" s="27">
        <v>14978.79</v>
      </c>
      <c r="Y639" s="8">
        <f t="shared" si="396"/>
        <v>0</v>
      </c>
      <c r="Z639" s="8">
        <f t="shared" si="397"/>
        <v>0</v>
      </c>
      <c r="AA639" s="8">
        <f>O639+U639-X639+W639</f>
        <v>0</v>
      </c>
      <c r="AB639" s="66"/>
      <c r="AC639" s="66"/>
      <c r="AD639" s="138"/>
    </row>
    <row r="640" spans="1:30" ht="15.75" x14ac:dyDescent="0.2">
      <c r="A640" s="99"/>
      <c r="B640" s="128"/>
      <c r="C640" s="154"/>
      <c r="D640" s="132"/>
      <c r="E640" s="132"/>
      <c r="F640" s="156"/>
      <c r="G640" s="157"/>
      <c r="H640" s="158"/>
      <c r="I640" s="134"/>
      <c r="J640" s="134"/>
      <c r="K640" s="135"/>
      <c r="L640" s="135"/>
      <c r="M640" s="8">
        <f>N640+O640</f>
        <v>0</v>
      </c>
      <c r="N640" s="8">
        <f t="shared" ref="N640" si="400">Z639</f>
        <v>0</v>
      </c>
      <c r="O640" s="8">
        <f t="shared" si="399"/>
        <v>0</v>
      </c>
      <c r="P640" s="124"/>
      <c r="Q640" s="83" t="s">
        <v>7</v>
      </c>
      <c r="R640" s="31"/>
      <c r="S640" s="27">
        <f>T640+U640</f>
        <v>14978.79</v>
      </c>
      <c r="T640" s="27">
        <v>7489.41</v>
      </c>
      <c r="U640" s="27">
        <v>7489.38</v>
      </c>
      <c r="V640" s="28">
        <f>X640</f>
        <v>14978.79</v>
      </c>
      <c r="W640" s="27">
        <v>7489.41</v>
      </c>
      <c r="X640" s="27">
        <v>14978.79</v>
      </c>
      <c r="Y640" s="7">
        <f t="shared" si="396"/>
        <v>0</v>
      </c>
      <c r="Z640" s="7">
        <f t="shared" si="397"/>
        <v>0</v>
      </c>
      <c r="AA640" s="7">
        <f>O640+U640-X640+W640</f>
        <v>0</v>
      </c>
      <c r="AB640" s="66"/>
      <c r="AC640" s="66"/>
      <c r="AD640" s="20"/>
    </row>
    <row r="641" spans="1:30" ht="15.75" x14ac:dyDescent="0.2">
      <c r="A641" s="99"/>
      <c r="B641" s="128"/>
      <c r="C641" s="154"/>
      <c r="D641" s="133"/>
      <c r="E641" s="133"/>
      <c r="F641" s="156"/>
      <c r="G641" s="157"/>
      <c r="H641" s="158"/>
      <c r="I641" s="134"/>
      <c r="J641" s="134"/>
      <c r="K641" s="135"/>
      <c r="L641" s="135"/>
      <c r="M641" s="125"/>
      <c r="N641" s="125"/>
      <c r="O641" s="125"/>
      <c r="P641" s="124"/>
      <c r="Q641" s="32" t="s">
        <v>3</v>
      </c>
      <c r="R641" s="84">
        <f>R640</f>
        <v>0</v>
      </c>
      <c r="S641" s="29">
        <f t="shared" ref="S641:T641" si="401">SUM(S637:S640)</f>
        <v>59915.16</v>
      </c>
      <c r="T641" s="29">
        <f t="shared" si="401"/>
        <v>29957.64</v>
      </c>
      <c r="U641" s="29">
        <v>94</v>
      </c>
      <c r="V641" s="29">
        <f t="shared" ref="V641:X641" si="402">SUM(V637:V640)</f>
        <v>59915.16</v>
      </c>
      <c r="W641" s="29">
        <f t="shared" si="402"/>
        <v>29957.64</v>
      </c>
      <c r="X641" s="29">
        <f t="shared" si="402"/>
        <v>59915.16</v>
      </c>
      <c r="Y641" s="139"/>
      <c r="Z641" s="139"/>
      <c r="AA641" s="139"/>
      <c r="AB641" s="66"/>
      <c r="AC641" s="66"/>
      <c r="AD641" s="20"/>
    </row>
    <row r="642" spans="1:30" ht="15.75" x14ac:dyDescent="0.2">
      <c r="A642" s="99">
        <v>33</v>
      </c>
      <c r="B642" s="128" t="s">
        <v>176</v>
      </c>
      <c r="C642" s="154" t="s">
        <v>482</v>
      </c>
      <c r="D642" s="155" t="s">
        <v>483</v>
      </c>
      <c r="E642" s="155" t="s">
        <v>59</v>
      </c>
      <c r="F642" s="156">
        <v>1358.65</v>
      </c>
      <c r="G642" s="157" t="s">
        <v>484</v>
      </c>
      <c r="H642" s="158" t="s">
        <v>185</v>
      </c>
      <c r="I642" s="134">
        <v>93.7</v>
      </c>
      <c r="J642" s="134">
        <v>13.05</v>
      </c>
      <c r="K642" s="135">
        <v>45762</v>
      </c>
      <c r="L642" s="135">
        <v>46095</v>
      </c>
      <c r="M642" s="9">
        <f>N642+O642</f>
        <v>0</v>
      </c>
      <c r="N642" s="8"/>
      <c r="O642" s="8">
        <v>0</v>
      </c>
      <c r="P642" s="123" t="s">
        <v>178</v>
      </c>
      <c r="Q642" s="83" t="s">
        <v>4</v>
      </c>
      <c r="R642" s="30"/>
      <c r="S642" s="27">
        <f>T642+U642</f>
        <v>0</v>
      </c>
      <c r="T642" s="27">
        <v>0</v>
      </c>
      <c r="U642" s="27">
        <v>0</v>
      </c>
      <c r="V642" s="28">
        <f>X642</f>
        <v>0</v>
      </c>
      <c r="W642" s="27">
        <v>0</v>
      </c>
      <c r="X642" s="27">
        <v>0</v>
      </c>
      <c r="Y642" s="8">
        <f t="shared" ref="Y642:Y645" si="403">M642+S642-V642</f>
        <v>0</v>
      </c>
      <c r="Z642" s="8">
        <f t="shared" ref="Z642:Z645" si="404">N642+T642-W642</f>
        <v>0</v>
      </c>
      <c r="AA642" s="8">
        <f>O642+U642-X642+W642</f>
        <v>0</v>
      </c>
      <c r="AB642" s="66" t="s">
        <v>112</v>
      </c>
      <c r="AC642" s="66"/>
      <c r="AD642" s="136"/>
    </row>
    <row r="643" spans="1:30" ht="15.75" x14ac:dyDescent="0.2">
      <c r="A643" s="99"/>
      <c r="B643" s="128"/>
      <c r="C643" s="154"/>
      <c r="D643" s="132"/>
      <c r="E643" s="132"/>
      <c r="F643" s="156"/>
      <c r="G643" s="157"/>
      <c r="H643" s="158"/>
      <c r="I643" s="134"/>
      <c r="J643" s="134"/>
      <c r="K643" s="135"/>
      <c r="L643" s="135"/>
      <c r="M643" s="8">
        <f>N643+O643</f>
        <v>0</v>
      </c>
      <c r="N643" s="8">
        <v>0</v>
      </c>
      <c r="O643" s="8">
        <v>0</v>
      </c>
      <c r="P643" s="124"/>
      <c r="Q643" s="83" t="s">
        <v>5</v>
      </c>
      <c r="R643" s="31"/>
      <c r="S643" s="27">
        <f>T643+U643</f>
        <v>2527.09</v>
      </c>
      <c r="T643" s="27">
        <v>1263.55</v>
      </c>
      <c r="U643" s="27">
        <v>1263.54</v>
      </c>
      <c r="V643" s="28">
        <f>X643</f>
        <v>2527.09</v>
      </c>
      <c r="W643" s="27">
        <v>1263.55</v>
      </c>
      <c r="X643" s="27">
        <v>2527.09</v>
      </c>
      <c r="Y643" s="8">
        <f t="shared" si="403"/>
        <v>0</v>
      </c>
      <c r="Z643" s="8">
        <f t="shared" si="404"/>
        <v>0</v>
      </c>
      <c r="AA643" s="8">
        <f>O643+U643-X643+W643</f>
        <v>0</v>
      </c>
      <c r="AB643" s="66"/>
      <c r="AC643" s="66"/>
      <c r="AD643" s="137"/>
    </row>
    <row r="644" spans="1:30" ht="15.75" x14ac:dyDescent="0.2">
      <c r="A644" s="99"/>
      <c r="B644" s="128"/>
      <c r="C644" s="154"/>
      <c r="D644" s="132"/>
      <c r="E644" s="132"/>
      <c r="F644" s="156"/>
      <c r="G644" s="157"/>
      <c r="H644" s="158"/>
      <c r="I644" s="134"/>
      <c r="J644" s="134"/>
      <c r="K644" s="135"/>
      <c r="L644" s="135"/>
      <c r="M644" s="8">
        <f>N644+O644</f>
        <v>0</v>
      </c>
      <c r="N644" s="8">
        <v>0</v>
      </c>
      <c r="O644" s="8">
        <v>0</v>
      </c>
      <c r="P644" s="124"/>
      <c r="Q644" s="83" t="s">
        <v>6</v>
      </c>
      <c r="R644" s="31"/>
      <c r="S644" s="27">
        <f>T644+U644</f>
        <v>4239.01</v>
      </c>
      <c r="T644" s="27">
        <v>2119.52</v>
      </c>
      <c r="U644" s="27">
        <v>2119.4899999999998</v>
      </c>
      <c r="V644" s="28">
        <f>X644</f>
        <v>4239.01</v>
      </c>
      <c r="W644" s="27">
        <v>2119.52</v>
      </c>
      <c r="X644" s="27">
        <v>4239.01</v>
      </c>
      <c r="Y644" s="8">
        <f t="shared" si="403"/>
        <v>0</v>
      </c>
      <c r="Z644" s="8">
        <f t="shared" si="404"/>
        <v>0</v>
      </c>
      <c r="AA644" s="8">
        <f>O644+U644-X644+W644</f>
        <v>0</v>
      </c>
      <c r="AB644" s="66"/>
      <c r="AC644" s="66"/>
      <c r="AD644" s="138"/>
    </row>
    <row r="645" spans="1:30" ht="15.75" x14ac:dyDescent="0.2">
      <c r="A645" s="99"/>
      <c r="B645" s="128"/>
      <c r="C645" s="154"/>
      <c r="D645" s="132"/>
      <c r="E645" s="132"/>
      <c r="F645" s="156"/>
      <c r="G645" s="157"/>
      <c r="H645" s="158"/>
      <c r="I645" s="134"/>
      <c r="J645" s="134"/>
      <c r="K645" s="135"/>
      <c r="L645" s="135"/>
      <c r="M645" s="8">
        <f>N645+O645</f>
        <v>0</v>
      </c>
      <c r="N645" s="8">
        <v>0</v>
      </c>
      <c r="O645" s="8">
        <v>0</v>
      </c>
      <c r="P645" s="124"/>
      <c r="Q645" s="83" t="s">
        <v>7</v>
      </c>
      <c r="R645" s="31"/>
      <c r="S645" s="27">
        <f>T645+U645</f>
        <v>591.66999999999996</v>
      </c>
      <c r="T645" s="27">
        <v>295.83999999999997</v>
      </c>
      <c r="U645" s="27">
        <v>295.83</v>
      </c>
      <c r="V645" s="28">
        <f>X645</f>
        <v>591.66999999999996</v>
      </c>
      <c r="W645" s="27">
        <v>295.83999999999997</v>
      </c>
      <c r="X645" s="27">
        <v>591.66999999999996</v>
      </c>
      <c r="Y645" s="7">
        <f t="shared" si="403"/>
        <v>0</v>
      </c>
      <c r="Z645" s="7">
        <f t="shared" si="404"/>
        <v>0</v>
      </c>
      <c r="AA645" s="7">
        <f>O645+U645-X645+W645</f>
        <v>0</v>
      </c>
      <c r="AB645" s="66"/>
      <c r="AC645" s="66"/>
      <c r="AD645" s="20"/>
    </row>
    <row r="646" spans="1:30" ht="15.75" x14ac:dyDescent="0.2">
      <c r="A646" s="99"/>
      <c r="B646" s="128"/>
      <c r="C646" s="154"/>
      <c r="D646" s="133"/>
      <c r="E646" s="133"/>
      <c r="F646" s="156"/>
      <c r="G646" s="157"/>
      <c r="H646" s="158"/>
      <c r="I646" s="134"/>
      <c r="J646" s="134"/>
      <c r="K646" s="135"/>
      <c r="L646" s="135"/>
      <c r="M646" s="125"/>
      <c r="N646" s="125"/>
      <c r="O646" s="125"/>
      <c r="P646" s="124"/>
      <c r="Q646" s="32" t="s">
        <v>3</v>
      </c>
      <c r="R646" s="84">
        <f>R645</f>
        <v>0</v>
      </c>
      <c r="S646" s="29">
        <f t="shared" ref="S646:T646" si="405">SUM(S642:S645)</f>
        <v>7357.77</v>
      </c>
      <c r="T646" s="29">
        <f t="shared" si="405"/>
        <v>3678.91</v>
      </c>
      <c r="U646" s="29">
        <v>94</v>
      </c>
      <c r="V646" s="29">
        <f t="shared" ref="V646:X646" si="406">SUM(V642:V645)</f>
        <v>7357.77</v>
      </c>
      <c r="W646" s="29">
        <f t="shared" si="406"/>
        <v>3678.91</v>
      </c>
      <c r="X646" s="29">
        <f t="shared" si="406"/>
        <v>7357.77</v>
      </c>
      <c r="Y646" s="139"/>
      <c r="Z646" s="139"/>
      <c r="AA646" s="139"/>
      <c r="AB646" s="66"/>
      <c r="AC646" s="66"/>
      <c r="AD646" s="20"/>
    </row>
    <row r="647" spans="1:30" ht="15.75" x14ac:dyDescent="0.2">
      <c r="A647" s="99">
        <v>34</v>
      </c>
      <c r="B647" s="128" t="s">
        <v>176</v>
      </c>
      <c r="C647" s="154" t="s">
        <v>339</v>
      </c>
      <c r="D647" s="155" t="s">
        <v>485</v>
      </c>
      <c r="E647" s="155" t="s">
        <v>348</v>
      </c>
      <c r="F647" s="156">
        <v>2052.33</v>
      </c>
      <c r="G647" s="157" t="s">
        <v>487</v>
      </c>
      <c r="H647" s="158" t="s">
        <v>185</v>
      </c>
      <c r="I647" s="134">
        <v>67.400000000000006</v>
      </c>
      <c r="J647" s="134">
        <v>13.05</v>
      </c>
      <c r="K647" s="135">
        <v>45735</v>
      </c>
      <c r="L647" s="135">
        <v>47532</v>
      </c>
      <c r="M647" s="9">
        <f>N647+O647</f>
        <v>0</v>
      </c>
      <c r="N647" s="8"/>
      <c r="O647" s="8">
        <v>0</v>
      </c>
      <c r="P647" s="123" t="s">
        <v>178</v>
      </c>
      <c r="Q647" s="83" t="s">
        <v>4</v>
      </c>
      <c r="R647" s="30"/>
      <c r="S647" s="27">
        <f>T647+U647</f>
        <v>0</v>
      </c>
      <c r="T647" s="27">
        <v>0</v>
      </c>
      <c r="U647" s="27">
        <v>0</v>
      </c>
      <c r="V647" s="28">
        <f>X647</f>
        <v>0</v>
      </c>
      <c r="W647" s="27">
        <v>0</v>
      </c>
      <c r="X647" s="27">
        <v>0</v>
      </c>
      <c r="Y647" s="8">
        <f t="shared" ref="Y647:Y650" si="407">M647+S647-V647</f>
        <v>0</v>
      </c>
      <c r="Z647" s="8">
        <f t="shared" ref="Z647:Z650" si="408">N647+T647-W647</f>
        <v>0</v>
      </c>
      <c r="AA647" s="8">
        <f>O647+U647-X647+W647</f>
        <v>0</v>
      </c>
      <c r="AB647" s="66" t="s">
        <v>112</v>
      </c>
      <c r="AC647" s="66"/>
      <c r="AD647" s="136"/>
    </row>
    <row r="648" spans="1:30" ht="15.75" x14ac:dyDescent="0.2">
      <c r="A648" s="99"/>
      <c r="B648" s="128"/>
      <c r="C648" s="154"/>
      <c r="D648" s="132"/>
      <c r="E648" s="132"/>
      <c r="F648" s="156"/>
      <c r="G648" s="157"/>
      <c r="H648" s="158"/>
      <c r="I648" s="134"/>
      <c r="J648" s="134"/>
      <c r="K648" s="135"/>
      <c r="L648" s="135"/>
      <c r="M648" s="8">
        <f>N648+O648</f>
        <v>0</v>
      </c>
      <c r="N648" s="8">
        <v>0</v>
      </c>
      <c r="O648" s="8">
        <v>0</v>
      </c>
      <c r="P648" s="124"/>
      <c r="Q648" s="83" t="s">
        <v>5</v>
      </c>
      <c r="R648" s="31"/>
      <c r="S648" s="27">
        <f>T648+U648</f>
        <v>2638.71</v>
      </c>
      <c r="T648" s="27">
        <v>1319.37</v>
      </c>
      <c r="U648" s="27">
        <v>1319.34</v>
      </c>
      <c r="V648" s="28">
        <f>X648</f>
        <v>2638.71</v>
      </c>
      <c r="W648" s="27">
        <v>1319.37</v>
      </c>
      <c r="X648" s="27">
        <v>2638.71</v>
      </c>
      <c r="Y648" s="8">
        <f t="shared" si="407"/>
        <v>0</v>
      </c>
      <c r="Z648" s="8">
        <f t="shared" si="408"/>
        <v>0</v>
      </c>
      <c r="AA648" s="8">
        <f>O648+U648-X648+W648</f>
        <v>0</v>
      </c>
      <c r="AB648" s="66"/>
      <c r="AC648" s="66"/>
      <c r="AD648" s="137"/>
    </row>
    <row r="649" spans="1:30" ht="15.75" x14ac:dyDescent="0.2">
      <c r="A649" s="99"/>
      <c r="B649" s="128"/>
      <c r="C649" s="154"/>
      <c r="D649" s="132"/>
      <c r="E649" s="132"/>
      <c r="F649" s="156"/>
      <c r="G649" s="157"/>
      <c r="H649" s="158"/>
      <c r="I649" s="134"/>
      <c r="J649" s="134"/>
      <c r="K649" s="135"/>
      <c r="L649" s="135"/>
      <c r="M649" s="8">
        <f>N649+O649</f>
        <v>0</v>
      </c>
      <c r="N649" s="8">
        <v>0</v>
      </c>
      <c r="O649" s="8">
        <v>0</v>
      </c>
      <c r="P649" s="124"/>
      <c r="Q649" s="83" t="s">
        <v>6</v>
      </c>
      <c r="R649" s="31"/>
      <c r="S649" s="27">
        <f>T649+U649</f>
        <v>2638.71</v>
      </c>
      <c r="T649" s="27">
        <v>1319.37</v>
      </c>
      <c r="U649" s="27">
        <v>1319.34</v>
      </c>
      <c r="V649" s="28">
        <f>X649</f>
        <v>2638.71</v>
      </c>
      <c r="W649" s="27">
        <v>1319.37</v>
      </c>
      <c r="X649" s="27">
        <v>2638.71</v>
      </c>
      <c r="Y649" s="8">
        <f t="shared" si="407"/>
        <v>0</v>
      </c>
      <c r="Z649" s="8">
        <f t="shared" si="408"/>
        <v>0</v>
      </c>
      <c r="AA649" s="8">
        <f>O649+U649-X649+W649</f>
        <v>0</v>
      </c>
      <c r="AB649" s="66"/>
      <c r="AC649" s="66"/>
      <c r="AD649" s="138"/>
    </row>
    <row r="650" spans="1:30" ht="15.75" x14ac:dyDescent="0.2">
      <c r="A650" s="99"/>
      <c r="B650" s="128"/>
      <c r="C650" s="154"/>
      <c r="D650" s="132"/>
      <c r="E650" s="132"/>
      <c r="F650" s="156"/>
      <c r="G650" s="157"/>
      <c r="H650" s="158"/>
      <c r="I650" s="134"/>
      <c r="J650" s="134"/>
      <c r="K650" s="135"/>
      <c r="L650" s="135"/>
      <c r="M650" s="8">
        <f>N650+O650</f>
        <v>0</v>
      </c>
      <c r="N650" s="8">
        <v>0</v>
      </c>
      <c r="O650" s="8">
        <v>0</v>
      </c>
      <c r="P650" s="124"/>
      <c r="Q650" s="83" t="s">
        <v>7</v>
      </c>
      <c r="R650" s="31"/>
      <c r="S650" s="27">
        <f>T650+U650</f>
        <v>2638.71</v>
      </c>
      <c r="T650" s="27">
        <v>1319.37</v>
      </c>
      <c r="U650" s="27">
        <v>1319.34</v>
      </c>
      <c r="V650" s="28">
        <f>X650</f>
        <v>2638.71</v>
      </c>
      <c r="W650" s="27">
        <v>1319.37</v>
      </c>
      <c r="X650" s="27">
        <v>2638.71</v>
      </c>
      <c r="Y650" s="7">
        <f t="shared" si="407"/>
        <v>0</v>
      </c>
      <c r="Z650" s="7">
        <f t="shared" si="408"/>
        <v>0</v>
      </c>
      <c r="AA650" s="7">
        <f>O650+U650-X650+W650</f>
        <v>0</v>
      </c>
      <c r="AB650" s="66"/>
      <c r="AC650" s="66"/>
      <c r="AD650" s="20"/>
    </row>
    <row r="651" spans="1:30" ht="15.75" x14ac:dyDescent="0.2">
      <c r="A651" s="99"/>
      <c r="B651" s="128"/>
      <c r="C651" s="154"/>
      <c r="D651" s="133"/>
      <c r="E651" s="133"/>
      <c r="F651" s="156"/>
      <c r="G651" s="157"/>
      <c r="H651" s="158"/>
      <c r="I651" s="134"/>
      <c r="J651" s="134"/>
      <c r="K651" s="135"/>
      <c r="L651" s="135"/>
      <c r="M651" s="125"/>
      <c r="N651" s="125"/>
      <c r="O651" s="125"/>
      <c r="P651" s="124"/>
      <c r="Q651" s="32" t="s">
        <v>3</v>
      </c>
      <c r="R651" s="84">
        <f>R650</f>
        <v>0</v>
      </c>
      <c r="S651" s="29">
        <f t="shared" ref="S651:T651" si="409">SUM(S647:S650)</f>
        <v>7916.13</v>
      </c>
      <c r="T651" s="29">
        <f t="shared" si="409"/>
        <v>3958.1099999999997</v>
      </c>
      <c r="U651" s="29">
        <v>94</v>
      </c>
      <c r="V651" s="29">
        <f t="shared" ref="V651:X651" si="410">SUM(V647:V650)</f>
        <v>7916.13</v>
      </c>
      <c r="W651" s="29">
        <f t="shared" si="410"/>
        <v>3958.1099999999997</v>
      </c>
      <c r="X651" s="29">
        <f t="shared" si="410"/>
        <v>7916.13</v>
      </c>
      <c r="Y651" s="139"/>
      <c r="Z651" s="139"/>
      <c r="AA651" s="139"/>
      <c r="AB651" s="66"/>
      <c r="AC651" s="66"/>
      <c r="AD651" s="20"/>
    </row>
    <row r="652" spans="1:30" ht="15.75" customHeight="1" x14ac:dyDescent="0.2">
      <c r="A652" s="99">
        <v>35</v>
      </c>
      <c r="B652" s="128" t="s">
        <v>176</v>
      </c>
      <c r="C652" s="154" t="s">
        <v>488</v>
      </c>
      <c r="D652" s="155" t="s">
        <v>489</v>
      </c>
      <c r="E652" s="155" t="s">
        <v>59</v>
      </c>
      <c r="F652" s="156">
        <v>4655.95</v>
      </c>
      <c r="G652" s="157" t="s">
        <v>501</v>
      </c>
      <c r="H652" s="158" t="s">
        <v>185</v>
      </c>
      <c r="I652" s="275">
        <v>53.4</v>
      </c>
      <c r="J652" s="276">
        <v>13.05</v>
      </c>
      <c r="K652" s="199">
        <v>45891</v>
      </c>
      <c r="L652" s="199">
        <v>47685</v>
      </c>
      <c r="M652" s="9">
        <f>N652+O652</f>
        <v>0</v>
      </c>
      <c r="N652" s="8"/>
      <c r="O652" s="8">
        <v>0</v>
      </c>
      <c r="P652" s="123" t="s">
        <v>178</v>
      </c>
      <c r="Q652" s="83" t="s">
        <v>4</v>
      </c>
      <c r="R652" s="30"/>
      <c r="S652" s="27">
        <f>T652+U652</f>
        <v>0</v>
      </c>
      <c r="T652" s="27">
        <v>0</v>
      </c>
      <c r="U652" s="27">
        <v>0</v>
      </c>
      <c r="V652" s="28">
        <f>X652</f>
        <v>0</v>
      </c>
      <c r="W652" s="27">
        <v>0</v>
      </c>
      <c r="X652" s="27">
        <v>0</v>
      </c>
      <c r="Y652" s="8">
        <f t="shared" ref="Y652:Y655" si="411">M652+S652-V652</f>
        <v>0</v>
      </c>
      <c r="Z652" s="8">
        <f t="shared" ref="Z652:Z655" si="412">N652+T652-W652</f>
        <v>0</v>
      </c>
      <c r="AA652" s="8">
        <f>O652+U652-X652+W652</f>
        <v>0</v>
      </c>
      <c r="AB652" s="66" t="s">
        <v>112</v>
      </c>
      <c r="AC652" s="66"/>
      <c r="AD652" s="136"/>
    </row>
    <row r="653" spans="1:30" ht="15.75" x14ac:dyDescent="0.2">
      <c r="A653" s="99"/>
      <c r="B653" s="128"/>
      <c r="C653" s="154"/>
      <c r="D653" s="132"/>
      <c r="E653" s="132"/>
      <c r="F653" s="156"/>
      <c r="G653" s="157"/>
      <c r="H653" s="158"/>
      <c r="I653" s="275"/>
      <c r="J653" s="276"/>
      <c r="K653" s="199"/>
      <c r="L653" s="199"/>
      <c r="M653" s="8">
        <f>N653+O653</f>
        <v>0</v>
      </c>
      <c r="N653" s="8">
        <v>0</v>
      </c>
      <c r="O653" s="8">
        <v>0</v>
      </c>
      <c r="P653" s="124"/>
      <c r="Q653" s="83" t="s">
        <v>5</v>
      </c>
      <c r="R653" s="31"/>
      <c r="S653" s="27">
        <f>T653+U653</f>
        <v>0</v>
      </c>
      <c r="T653" s="27">
        <v>0</v>
      </c>
      <c r="U653" s="27">
        <v>0</v>
      </c>
      <c r="V653" s="28">
        <f>X653</f>
        <v>0</v>
      </c>
      <c r="W653" s="27">
        <v>0</v>
      </c>
      <c r="X653" s="27">
        <v>0</v>
      </c>
      <c r="Y653" s="8">
        <f t="shared" si="411"/>
        <v>0</v>
      </c>
      <c r="Z653" s="8">
        <f t="shared" si="412"/>
        <v>0</v>
      </c>
      <c r="AA653" s="8">
        <f>O653+U653-X653+W653</f>
        <v>0</v>
      </c>
      <c r="AB653" s="66"/>
      <c r="AC653" s="66"/>
      <c r="AD653" s="137"/>
    </row>
    <row r="654" spans="1:30" ht="15.75" x14ac:dyDescent="0.2">
      <c r="A654" s="99"/>
      <c r="B654" s="128"/>
      <c r="C654" s="154"/>
      <c r="D654" s="132"/>
      <c r="E654" s="132"/>
      <c r="F654" s="156"/>
      <c r="G654" s="157"/>
      <c r="H654" s="158"/>
      <c r="I654" s="275"/>
      <c r="J654" s="276"/>
      <c r="K654" s="199"/>
      <c r="L654" s="199"/>
      <c r="M654" s="8">
        <f>N654+O654</f>
        <v>0</v>
      </c>
      <c r="N654" s="8">
        <v>0</v>
      </c>
      <c r="O654" s="8">
        <v>0</v>
      </c>
      <c r="P654" s="124"/>
      <c r="Q654" s="83" t="s">
        <v>6</v>
      </c>
      <c r="R654" s="31"/>
      <c r="S654" s="27">
        <f>T654+U654</f>
        <v>921.67</v>
      </c>
      <c r="T654" s="27">
        <v>460.84</v>
      </c>
      <c r="U654" s="27">
        <v>460.83</v>
      </c>
      <c r="V654" s="28">
        <f>X654</f>
        <v>921.67</v>
      </c>
      <c r="W654" s="27">
        <v>460.84</v>
      </c>
      <c r="X654" s="27">
        <v>921.67</v>
      </c>
      <c r="Y654" s="8">
        <f t="shared" si="411"/>
        <v>0</v>
      </c>
      <c r="Z654" s="8">
        <f t="shared" si="412"/>
        <v>0</v>
      </c>
      <c r="AA654" s="8">
        <f>O654+U654-X654+W654</f>
        <v>0</v>
      </c>
      <c r="AB654" s="66"/>
      <c r="AC654" s="66"/>
      <c r="AD654" s="138"/>
    </row>
    <row r="655" spans="1:30" ht="15.75" x14ac:dyDescent="0.2">
      <c r="A655" s="99"/>
      <c r="B655" s="128"/>
      <c r="C655" s="154"/>
      <c r="D655" s="132"/>
      <c r="E655" s="132"/>
      <c r="F655" s="156"/>
      <c r="G655" s="157"/>
      <c r="H655" s="158"/>
      <c r="I655" s="275"/>
      <c r="J655" s="276"/>
      <c r="K655" s="199"/>
      <c r="L655" s="199"/>
      <c r="M655" s="8">
        <f>N655+O655</f>
        <v>0</v>
      </c>
      <c r="N655" s="8">
        <v>0</v>
      </c>
      <c r="O655" s="8">
        <v>0</v>
      </c>
      <c r="P655" s="124"/>
      <c r="Q655" s="83" t="s">
        <v>7</v>
      </c>
      <c r="R655" s="31"/>
      <c r="S655" s="27">
        <f>T655+U655</f>
        <v>2090.6099999999997</v>
      </c>
      <c r="T655" s="27">
        <v>1045.32</v>
      </c>
      <c r="U655" s="27">
        <v>1045.29</v>
      </c>
      <c r="V655" s="28">
        <f>X655</f>
        <v>2090.61</v>
      </c>
      <c r="W655" s="27">
        <v>1045.32</v>
      </c>
      <c r="X655" s="27">
        <v>2090.61</v>
      </c>
      <c r="Y655" s="7">
        <f t="shared" si="411"/>
        <v>0</v>
      </c>
      <c r="Z655" s="7">
        <f t="shared" si="412"/>
        <v>0</v>
      </c>
      <c r="AA655" s="7">
        <f>O655+U655-X655+W655</f>
        <v>0</v>
      </c>
      <c r="AB655" s="66"/>
      <c r="AC655" s="66"/>
      <c r="AD655" s="20"/>
    </row>
    <row r="656" spans="1:30" ht="15.75" x14ac:dyDescent="0.2">
      <c r="A656" s="99"/>
      <c r="B656" s="128"/>
      <c r="C656" s="154"/>
      <c r="D656" s="133"/>
      <c r="E656" s="133"/>
      <c r="F656" s="156"/>
      <c r="G656" s="157"/>
      <c r="H656" s="158"/>
      <c r="I656" s="275"/>
      <c r="J656" s="276"/>
      <c r="K656" s="199"/>
      <c r="L656" s="199"/>
      <c r="M656" s="125"/>
      <c r="N656" s="125"/>
      <c r="O656" s="125"/>
      <c r="P656" s="124"/>
      <c r="Q656" s="32" t="s">
        <v>3</v>
      </c>
      <c r="R656" s="84">
        <f>R655</f>
        <v>0</v>
      </c>
      <c r="S656" s="29">
        <f t="shared" ref="S656:T656" si="413">SUM(S652:S655)</f>
        <v>3012.2799999999997</v>
      </c>
      <c r="T656" s="29">
        <f t="shared" si="413"/>
        <v>1506.1599999999999</v>
      </c>
      <c r="U656" s="29">
        <v>94</v>
      </c>
      <c r="V656" s="29">
        <f t="shared" ref="V656:X656" si="414">SUM(V652:V655)</f>
        <v>3012.28</v>
      </c>
      <c r="W656" s="29">
        <f t="shared" si="414"/>
        <v>1506.1599999999999</v>
      </c>
      <c r="X656" s="29">
        <f t="shared" si="414"/>
        <v>3012.28</v>
      </c>
      <c r="Y656" s="139"/>
      <c r="Z656" s="139"/>
      <c r="AA656" s="139"/>
      <c r="AB656" s="66"/>
      <c r="AC656" s="66"/>
      <c r="AD656" s="20"/>
    </row>
    <row r="657" spans="1:30" ht="15.75" x14ac:dyDescent="0.2">
      <c r="A657" s="99">
        <v>36</v>
      </c>
      <c r="B657" s="128" t="s">
        <v>176</v>
      </c>
      <c r="C657" s="154" t="s">
        <v>200</v>
      </c>
      <c r="D657" s="155" t="s">
        <v>489</v>
      </c>
      <c r="E657" s="155" t="s">
        <v>59</v>
      </c>
      <c r="F657" s="156">
        <v>4655.95</v>
      </c>
      <c r="G657" s="157" t="s">
        <v>486</v>
      </c>
      <c r="H657" s="158" t="s">
        <v>185</v>
      </c>
      <c r="I657" s="134">
        <v>321.10000000000002</v>
      </c>
      <c r="J657" s="134">
        <v>16.09</v>
      </c>
      <c r="K657" s="135">
        <v>45789</v>
      </c>
      <c r="L657" s="135">
        <v>46123</v>
      </c>
      <c r="M657" s="9">
        <f>N657+O657</f>
        <v>0</v>
      </c>
      <c r="N657" s="8"/>
      <c r="O657" s="8">
        <v>0</v>
      </c>
      <c r="P657" s="123" t="s">
        <v>178</v>
      </c>
      <c r="Q657" s="83" t="s">
        <v>4</v>
      </c>
      <c r="R657" s="30"/>
      <c r="S657" s="27">
        <f>T657+U657</f>
        <v>0</v>
      </c>
      <c r="T657" s="27">
        <v>0</v>
      </c>
      <c r="U657" s="27">
        <v>0</v>
      </c>
      <c r="V657" s="28">
        <f>X657</f>
        <v>0</v>
      </c>
      <c r="W657" s="27">
        <v>0</v>
      </c>
      <c r="X657" s="27">
        <v>0</v>
      </c>
      <c r="Y657" s="8">
        <f t="shared" ref="Y657:Y660" si="415">M657+S657-V657</f>
        <v>0</v>
      </c>
      <c r="Z657" s="8">
        <f t="shared" ref="Z657:Z660" si="416">N657+T657-W657</f>
        <v>0</v>
      </c>
      <c r="AA657" s="8">
        <f>O657+U657-X657+W657</f>
        <v>0</v>
      </c>
      <c r="AB657" s="66" t="s">
        <v>112</v>
      </c>
      <c r="AC657" s="66"/>
      <c r="AD657" s="136"/>
    </row>
    <row r="658" spans="1:30" ht="15.75" x14ac:dyDescent="0.2">
      <c r="A658" s="99"/>
      <c r="B658" s="128"/>
      <c r="C658" s="154"/>
      <c r="D658" s="132"/>
      <c r="E658" s="132"/>
      <c r="F658" s="156"/>
      <c r="G658" s="157"/>
      <c r="H658" s="158"/>
      <c r="I658" s="134"/>
      <c r="J658" s="134"/>
      <c r="K658" s="135"/>
      <c r="L658" s="135"/>
      <c r="M658" s="8">
        <f>N658+O658</f>
        <v>0</v>
      </c>
      <c r="N658" s="8">
        <v>0</v>
      </c>
      <c r="O658" s="8">
        <v>0</v>
      </c>
      <c r="P658" s="124"/>
      <c r="Q658" s="83" t="s">
        <v>5</v>
      </c>
      <c r="R658" s="31"/>
      <c r="S658" s="27">
        <f>T658+U658</f>
        <v>8500.66</v>
      </c>
      <c r="T658" s="27">
        <v>4250.34</v>
      </c>
      <c r="U658" s="27">
        <v>4250.32</v>
      </c>
      <c r="V658" s="28">
        <f>X658</f>
        <v>8500.66</v>
      </c>
      <c r="W658" s="27">
        <v>4250.34</v>
      </c>
      <c r="X658" s="27">
        <v>8500.66</v>
      </c>
      <c r="Y658" s="8">
        <f t="shared" si="415"/>
        <v>0</v>
      </c>
      <c r="Z658" s="8">
        <f t="shared" si="416"/>
        <v>0</v>
      </c>
      <c r="AA658" s="8">
        <f>O658+U658-X658+W658</f>
        <v>0</v>
      </c>
      <c r="AB658" s="66"/>
      <c r="AC658" s="66"/>
      <c r="AD658" s="137"/>
    </row>
    <row r="659" spans="1:30" ht="15.75" x14ac:dyDescent="0.2">
      <c r="A659" s="99"/>
      <c r="B659" s="128"/>
      <c r="C659" s="154"/>
      <c r="D659" s="132"/>
      <c r="E659" s="132"/>
      <c r="F659" s="156"/>
      <c r="G659" s="157"/>
      <c r="H659" s="158"/>
      <c r="I659" s="134"/>
      <c r="J659" s="134"/>
      <c r="K659" s="135"/>
      <c r="L659" s="135"/>
      <c r="M659" s="8">
        <f>N659+O659</f>
        <v>0</v>
      </c>
      <c r="N659" s="8">
        <v>0</v>
      </c>
      <c r="O659" s="8">
        <v>0</v>
      </c>
      <c r="P659" s="124"/>
      <c r="Q659" s="83" t="s">
        <v>6</v>
      </c>
      <c r="R659" s="31"/>
      <c r="S659" s="27">
        <f>T659+U659</f>
        <v>15501.21</v>
      </c>
      <c r="T659" s="27">
        <v>7750.62</v>
      </c>
      <c r="U659" s="27">
        <v>7750.59</v>
      </c>
      <c r="V659" s="28">
        <f>X659</f>
        <v>15501.21</v>
      </c>
      <c r="W659" s="27">
        <v>7750.62</v>
      </c>
      <c r="X659" s="27">
        <v>15501.21</v>
      </c>
      <c r="Y659" s="8">
        <f t="shared" si="415"/>
        <v>0</v>
      </c>
      <c r="Z659" s="8">
        <f t="shared" si="416"/>
        <v>0</v>
      </c>
      <c r="AA659" s="8">
        <f>O659+U659-X659+W659</f>
        <v>0</v>
      </c>
      <c r="AB659" s="66"/>
      <c r="AC659" s="66"/>
      <c r="AD659" s="138"/>
    </row>
    <row r="660" spans="1:30" ht="15.75" x14ac:dyDescent="0.2">
      <c r="A660" s="99"/>
      <c r="B660" s="128"/>
      <c r="C660" s="154"/>
      <c r="D660" s="132"/>
      <c r="E660" s="132"/>
      <c r="F660" s="156"/>
      <c r="G660" s="157"/>
      <c r="H660" s="158"/>
      <c r="I660" s="134"/>
      <c r="J660" s="134"/>
      <c r="K660" s="135"/>
      <c r="L660" s="135"/>
      <c r="M660" s="8">
        <f>N660+O660</f>
        <v>0</v>
      </c>
      <c r="N660" s="8">
        <v>0</v>
      </c>
      <c r="O660" s="8">
        <v>0</v>
      </c>
      <c r="P660" s="124"/>
      <c r="Q660" s="83" t="s">
        <v>7</v>
      </c>
      <c r="R660" s="31"/>
      <c r="S660" s="27">
        <f>T660+U660</f>
        <v>15501.21</v>
      </c>
      <c r="T660" s="27">
        <v>7750.62</v>
      </c>
      <c r="U660" s="27">
        <v>7750.59</v>
      </c>
      <c r="V660" s="28">
        <f>X660</f>
        <v>15501.21</v>
      </c>
      <c r="W660" s="27">
        <v>7750.62</v>
      </c>
      <c r="X660" s="27">
        <v>15501.21</v>
      </c>
      <c r="Y660" s="7">
        <f t="shared" si="415"/>
        <v>0</v>
      </c>
      <c r="Z660" s="7">
        <f t="shared" si="416"/>
        <v>0</v>
      </c>
      <c r="AA660" s="7">
        <f>O660+U660-X660+W660</f>
        <v>0</v>
      </c>
      <c r="AB660" s="66"/>
      <c r="AC660" s="66"/>
      <c r="AD660" s="20"/>
    </row>
    <row r="661" spans="1:30" ht="15.75" x14ac:dyDescent="0.2">
      <c r="A661" s="99"/>
      <c r="B661" s="128"/>
      <c r="C661" s="154"/>
      <c r="D661" s="133"/>
      <c r="E661" s="133"/>
      <c r="F661" s="156"/>
      <c r="G661" s="157"/>
      <c r="H661" s="158"/>
      <c r="I661" s="134"/>
      <c r="J661" s="134"/>
      <c r="K661" s="135"/>
      <c r="L661" s="135"/>
      <c r="M661" s="125"/>
      <c r="N661" s="125"/>
      <c r="O661" s="125"/>
      <c r="P661" s="124"/>
      <c r="Q661" s="32" t="s">
        <v>3</v>
      </c>
      <c r="R661" s="84">
        <f>R660</f>
        <v>0</v>
      </c>
      <c r="S661" s="29">
        <f t="shared" ref="S661:T661" si="417">SUM(S657:S660)</f>
        <v>39503.08</v>
      </c>
      <c r="T661" s="29">
        <f t="shared" si="417"/>
        <v>19751.579999999998</v>
      </c>
      <c r="U661" s="29">
        <v>94</v>
      </c>
      <c r="V661" s="29">
        <f t="shared" ref="V661:X661" si="418">SUM(V657:V660)</f>
        <v>39503.08</v>
      </c>
      <c r="W661" s="29">
        <f t="shared" si="418"/>
        <v>19751.579999999998</v>
      </c>
      <c r="X661" s="29">
        <f t="shared" si="418"/>
        <v>39503.08</v>
      </c>
      <c r="Y661" s="139"/>
      <c r="Z661" s="139"/>
      <c r="AA661" s="139"/>
      <c r="AB661" s="66"/>
      <c r="AC661" s="66"/>
      <c r="AD661" s="20"/>
    </row>
    <row r="662" spans="1:30" ht="15.75" customHeight="1" x14ac:dyDescent="0.2">
      <c r="A662" s="99">
        <v>37</v>
      </c>
      <c r="B662" s="128" t="s">
        <v>176</v>
      </c>
      <c r="C662" s="154" t="s">
        <v>529</v>
      </c>
      <c r="D662" s="155" t="s">
        <v>531</v>
      </c>
      <c r="E662" s="155" t="s">
        <v>59</v>
      </c>
      <c r="F662" s="156">
        <v>290</v>
      </c>
      <c r="G662" s="157" t="s">
        <v>532</v>
      </c>
      <c r="H662" s="158" t="s">
        <v>181</v>
      </c>
      <c r="I662" s="134">
        <v>18.2</v>
      </c>
      <c r="J662" s="134">
        <v>32.36</v>
      </c>
      <c r="K662" s="135">
        <v>45946</v>
      </c>
      <c r="L662" s="135">
        <v>46280</v>
      </c>
      <c r="M662" s="9">
        <f>N662+O662</f>
        <v>0</v>
      </c>
      <c r="N662" s="8"/>
      <c r="O662" s="8">
        <v>0</v>
      </c>
      <c r="P662" s="123" t="s">
        <v>178</v>
      </c>
      <c r="Q662" s="83" t="s">
        <v>4</v>
      </c>
      <c r="R662" s="30"/>
      <c r="S662" s="27">
        <f>T662+U662</f>
        <v>0</v>
      </c>
      <c r="T662" s="27">
        <v>0</v>
      </c>
      <c r="U662" s="27">
        <v>0</v>
      </c>
      <c r="V662" s="28">
        <f>X662</f>
        <v>0</v>
      </c>
      <c r="W662" s="27">
        <v>0</v>
      </c>
      <c r="X662" s="27">
        <v>0</v>
      </c>
      <c r="Y662" s="8">
        <f t="shared" ref="Y662:Y665" si="419">M662+S662-V662</f>
        <v>0</v>
      </c>
      <c r="Z662" s="8">
        <f t="shared" ref="Z662:Z665" si="420">N662+T662-W662</f>
        <v>0</v>
      </c>
      <c r="AA662" s="8">
        <f>O662+U662-X662+W662</f>
        <v>0</v>
      </c>
      <c r="AB662" s="66" t="s">
        <v>112</v>
      </c>
      <c r="AC662" s="66"/>
      <c r="AD662" s="136"/>
    </row>
    <row r="663" spans="1:30" ht="15.75" x14ac:dyDescent="0.2">
      <c r="A663" s="99"/>
      <c r="B663" s="128"/>
      <c r="C663" s="154"/>
      <c r="D663" s="132"/>
      <c r="E663" s="132"/>
      <c r="F663" s="156"/>
      <c r="G663" s="157"/>
      <c r="H663" s="158"/>
      <c r="I663" s="134"/>
      <c r="J663" s="134"/>
      <c r="K663" s="135"/>
      <c r="L663" s="135"/>
      <c r="M663" s="8">
        <f>N663+O663</f>
        <v>0</v>
      </c>
      <c r="N663" s="8">
        <v>0</v>
      </c>
      <c r="O663" s="8">
        <v>0</v>
      </c>
      <c r="P663" s="124"/>
      <c r="Q663" s="83" t="s">
        <v>5</v>
      </c>
      <c r="R663" s="31"/>
      <c r="S663" s="27">
        <f>T663+U663</f>
        <v>0</v>
      </c>
      <c r="T663" s="27">
        <v>0</v>
      </c>
      <c r="U663" s="27">
        <v>0</v>
      </c>
      <c r="V663" s="28">
        <f>X663</f>
        <v>0</v>
      </c>
      <c r="W663" s="27">
        <v>0</v>
      </c>
      <c r="X663" s="27">
        <v>0</v>
      </c>
      <c r="Y663" s="8">
        <f t="shared" si="419"/>
        <v>0</v>
      </c>
      <c r="Z663" s="8">
        <f t="shared" si="420"/>
        <v>0</v>
      </c>
      <c r="AA663" s="8">
        <f>O663+U663-X663+W663</f>
        <v>0</v>
      </c>
      <c r="AB663" s="66"/>
      <c r="AC663" s="66"/>
      <c r="AD663" s="137"/>
    </row>
    <row r="664" spans="1:30" ht="15.75" x14ac:dyDescent="0.2">
      <c r="A664" s="99"/>
      <c r="B664" s="128"/>
      <c r="C664" s="154"/>
      <c r="D664" s="132"/>
      <c r="E664" s="132"/>
      <c r="F664" s="156"/>
      <c r="G664" s="157"/>
      <c r="H664" s="158"/>
      <c r="I664" s="134"/>
      <c r="J664" s="134"/>
      <c r="K664" s="135"/>
      <c r="L664" s="135"/>
      <c r="M664" s="8">
        <f>N664+O664</f>
        <v>0</v>
      </c>
      <c r="N664" s="8">
        <v>0</v>
      </c>
      <c r="O664" s="8">
        <v>0</v>
      </c>
      <c r="P664" s="124"/>
      <c r="Q664" s="83" t="s">
        <v>6</v>
      </c>
      <c r="R664" s="31"/>
      <c r="S664" s="27">
        <f>T664+U664</f>
        <v>0</v>
      </c>
      <c r="T664" s="27">
        <v>0</v>
      </c>
      <c r="U664" s="27">
        <v>0</v>
      </c>
      <c r="V664" s="28">
        <f>X664</f>
        <v>0</v>
      </c>
      <c r="W664" s="27">
        <v>0</v>
      </c>
      <c r="X664" s="27">
        <v>0</v>
      </c>
      <c r="Y664" s="8">
        <f t="shared" si="419"/>
        <v>0</v>
      </c>
      <c r="Z664" s="8">
        <f t="shared" si="420"/>
        <v>0</v>
      </c>
      <c r="AA664" s="8">
        <f>O664+U664-X664+W664</f>
        <v>0</v>
      </c>
      <c r="AB664" s="66"/>
      <c r="AC664" s="66"/>
      <c r="AD664" s="138"/>
    </row>
    <row r="665" spans="1:30" ht="15.75" x14ac:dyDescent="0.2">
      <c r="A665" s="99"/>
      <c r="B665" s="128"/>
      <c r="C665" s="154"/>
      <c r="D665" s="132"/>
      <c r="E665" s="132"/>
      <c r="F665" s="156"/>
      <c r="G665" s="157"/>
      <c r="H665" s="158"/>
      <c r="I665" s="134"/>
      <c r="J665" s="134"/>
      <c r="K665" s="135"/>
      <c r="L665" s="135"/>
      <c r="M665" s="8">
        <f>N665+O665</f>
        <v>0</v>
      </c>
      <c r="N665" s="8">
        <v>0</v>
      </c>
      <c r="O665" s="8">
        <v>0</v>
      </c>
      <c r="P665" s="124"/>
      <c r="Q665" s="83" t="s">
        <v>7</v>
      </c>
      <c r="R665" s="31"/>
      <c r="S665" s="27">
        <f>T665+U665</f>
        <v>1482.05</v>
      </c>
      <c r="T665" s="27">
        <v>741.03</v>
      </c>
      <c r="U665" s="27">
        <v>741.02</v>
      </c>
      <c r="V665" s="28">
        <f>X665</f>
        <v>1482.05</v>
      </c>
      <c r="W665" s="27">
        <v>741.03</v>
      </c>
      <c r="X665" s="27">
        <v>1482.05</v>
      </c>
      <c r="Y665" s="7">
        <f t="shared" si="419"/>
        <v>0</v>
      </c>
      <c r="Z665" s="7">
        <f t="shared" si="420"/>
        <v>0</v>
      </c>
      <c r="AA665" s="7">
        <f>O665+U665-X665+W665</f>
        <v>0</v>
      </c>
      <c r="AB665" s="66"/>
      <c r="AC665" s="66"/>
      <c r="AD665" s="20"/>
    </row>
    <row r="666" spans="1:30" ht="15.75" x14ac:dyDescent="0.2">
      <c r="A666" s="99"/>
      <c r="B666" s="128"/>
      <c r="C666" s="154"/>
      <c r="D666" s="133"/>
      <c r="E666" s="133"/>
      <c r="F666" s="156"/>
      <c r="G666" s="157"/>
      <c r="H666" s="158"/>
      <c r="I666" s="134"/>
      <c r="J666" s="134"/>
      <c r="K666" s="135"/>
      <c r="L666" s="135"/>
      <c r="M666" s="125"/>
      <c r="N666" s="125"/>
      <c r="O666" s="125"/>
      <c r="P666" s="124"/>
      <c r="Q666" s="32" t="s">
        <v>3</v>
      </c>
      <c r="R666" s="84">
        <f>R665</f>
        <v>0</v>
      </c>
      <c r="S666" s="29">
        <f t="shared" ref="S666:T666" si="421">SUM(S662:S665)</f>
        <v>1482.05</v>
      </c>
      <c r="T666" s="29">
        <f t="shared" si="421"/>
        <v>741.03</v>
      </c>
      <c r="U666" s="29">
        <v>94</v>
      </c>
      <c r="V666" s="29">
        <f t="shared" ref="V666:X666" si="422">SUM(V662:V665)</f>
        <v>1482.05</v>
      </c>
      <c r="W666" s="29">
        <f t="shared" si="422"/>
        <v>741.03</v>
      </c>
      <c r="X666" s="29">
        <f t="shared" si="422"/>
        <v>1482.05</v>
      </c>
      <c r="Y666" s="139"/>
      <c r="Z666" s="139"/>
      <c r="AA666" s="139"/>
      <c r="AB666" s="66"/>
      <c r="AC666" s="66"/>
      <c r="AD666" s="20"/>
    </row>
    <row r="667" spans="1:30" ht="15.75" x14ac:dyDescent="0.2">
      <c r="A667" s="99">
        <v>38</v>
      </c>
      <c r="B667" s="128" t="s">
        <v>176</v>
      </c>
      <c r="C667" s="154" t="s">
        <v>530</v>
      </c>
      <c r="D667" s="155" t="s">
        <v>533</v>
      </c>
      <c r="E667" s="155" t="s">
        <v>59</v>
      </c>
      <c r="F667" s="156">
        <v>2140.1999999999998</v>
      </c>
      <c r="G667" s="157" t="s">
        <v>534</v>
      </c>
      <c r="H667" s="158" t="s">
        <v>185</v>
      </c>
      <c r="I667" s="134">
        <v>147.6</v>
      </c>
      <c r="J667" s="134">
        <v>13.05</v>
      </c>
      <c r="K667" s="135">
        <v>45992</v>
      </c>
      <c r="L667" s="135">
        <v>46326</v>
      </c>
      <c r="M667" s="9">
        <f>N667+O667</f>
        <v>0</v>
      </c>
      <c r="N667" s="8"/>
      <c r="O667" s="8">
        <v>0</v>
      </c>
      <c r="P667" s="123" t="s">
        <v>178</v>
      </c>
      <c r="Q667" s="83" t="s">
        <v>4</v>
      </c>
      <c r="R667" s="30"/>
      <c r="S667" s="27">
        <f>T667+U667</f>
        <v>0</v>
      </c>
      <c r="T667" s="27">
        <v>0</v>
      </c>
      <c r="U667" s="27">
        <v>0</v>
      </c>
      <c r="V667" s="28">
        <f>X667</f>
        <v>0</v>
      </c>
      <c r="W667" s="27">
        <v>0</v>
      </c>
      <c r="X667" s="27">
        <v>0</v>
      </c>
      <c r="Y667" s="8">
        <f t="shared" ref="Y667:Y670" si="423">M667+S667-V667</f>
        <v>0</v>
      </c>
      <c r="Z667" s="8">
        <f t="shared" ref="Z667:Z670" si="424">N667+T667-W667</f>
        <v>0</v>
      </c>
      <c r="AA667" s="8">
        <f>O667+U667-X667+W667</f>
        <v>0</v>
      </c>
      <c r="AB667" s="66" t="s">
        <v>112</v>
      </c>
      <c r="AC667" s="66"/>
      <c r="AD667" s="136"/>
    </row>
    <row r="668" spans="1:30" ht="15.75" x14ac:dyDescent="0.2">
      <c r="A668" s="99"/>
      <c r="B668" s="128"/>
      <c r="C668" s="154"/>
      <c r="D668" s="132"/>
      <c r="E668" s="132"/>
      <c r="F668" s="156"/>
      <c r="G668" s="157"/>
      <c r="H668" s="158"/>
      <c r="I668" s="134"/>
      <c r="J668" s="134"/>
      <c r="K668" s="135"/>
      <c r="L668" s="135"/>
      <c r="M668" s="8">
        <f>N668+O668</f>
        <v>0</v>
      </c>
      <c r="N668" s="8">
        <v>0</v>
      </c>
      <c r="O668" s="8">
        <v>0</v>
      </c>
      <c r="P668" s="124"/>
      <c r="Q668" s="83" t="s">
        <v>5</v>
      </c>
      <c r="R668" s="31"/>
      <c r="S668" s="27">
        <f>T668+U668</f>
        <v>0</v>
      </c>
      <c r="T668" s="27">
        <v>0</v>
      </c>
      <c r="U668" s="27">
        <v>0</v>
      </c>
      <c r="V668" s="28">
        <f>X668</f>
        <v>0</v>
      </c>
      <c r="W668" s="27">
        <v>0</v>
      </c>
      <c r="X668" s="27">
        <v>0</v>
      </c>
      <c r="Y668" s="8">
        <f t="shared" si="423"/>
        <v>0</v>
      </c>
      <c r="Z668" s="8">
        <f t="shared" si="424"/>
        <v>0</v>
      </c>
      <c r="AA668" s="8">
        <f>O668+U668-X668+W668</f>
        <v>0</v>
      </c>
      <c r="AB668" s="66"/>
      <c r="AC668" s="66"/>
      <c r="AD668" s="137"/>
    </row>
    <row r="669" spans="1:30" ht="15.75" x14ac:dyDescent="0.2">
      <c r="A669" s="99"/>
      <c r="B669" s="128"/>
      <c r="C669" s="154"/>
      <c r="D669" s="132"/>
      <c r="E669" s="132"/>
      <c r="F669" s="156"/>
      <c r="G669" s="157"/>
      <c r="H669" s="158"/>
      <c r="I669" s="134"/>
      <c r="J669" s="134"/>
      <c r="K669" s="135"/>
      <c r="L669" s="135"/>
      <c r="M669" s="8">
        <f>N669+O669</f>
        <v>0</v>
      </c>
      <c r="N669" s="8">
        <v>0</v>
      </c>
      <c r="O669" s="8">
        <v>0</v>
      </c>
      <c r="P669" s="124"/>
      <c r="Q669" s="83" t="s">
        <v>6</v>
      </c>
      <c r="R669" s="31"/>
      <c r="S669" s="27">
        <f>T669+U669</f>
        <v>0</v>
      </c>
      <c r="T669" s="27">
        <v>0</v>
      </c>
      <c r="U669" s="27">
        <v>0</v>
      </c>
      <c r="V669" s="28">
        <f>X669</f>
        <v>0</v>
      </c>
      <c r="W669" s="27">
        <v>0</v>
      </c>
      <c r="X669" s="27">
        <v>0</v>
      </c>
      <c r="Y669" s="8">
        <f t="shared" si="423"/>
        <v>0</v>
      </c>
      <c r="Z669" s="8">
        <f t="shared" si="424"/>
        <v>0</v>
      </c>
      <c r="AA669" s="8">
        <f>O669+U669-X669+W669</f>
        <v>0</v>
      </c>
      <c r="AB669" s="66"/>
      <c r="AC669" s="66"/>
      <c r="AD669" s="138"/>
    </row>
    <row r="670" spans="1:30" ht="15.75" x14ac:dyDescent="0.2">
      <c r="A670" s="99"/>
      <c r="B670" s="128"/>
      <c r="C670" s="154"/>
      <c r="D670" s="132"/>
      <c r="E670" s="132"/>
      <c r="F670" s="156"/>
      <c r="G670" s="157"/>
      <c r="H670" s="158"/>
      <c r="I670" s="134"/>
      <c r="J670" s="134"/>
      <c r="K670" s="135"/>
      <c r="L670" s="135"/>
      <c r="M670" s="8">
        <f>N670+O670</f>
        <v>0</v>
      </c>
      <c r="N670" s="8">
        <v>0</v>
      </c>
      <c r="O670" s="8">
        <v>0</v>
      </c>
      <c r="P670" s="124"/>
      <c r="Q670" s="83" t="s">
        <v>7</v>
      </c>
      <c r="R670" s="31"/>
      <c r="S670" s="27">
        <f>T670+U670</f>
        <v>1926.18</v>
      </c>
      <c r="T670" s="27">
        <v>963.09</v>
      </c>
      <c r="U670" s="27">
        <v>963.09</v>
      </c>
      <c r="V670" s="28">
        <f>X670</f>
        <v>1926.18</v>
      </c>
      <c r="W670" s="27">
        <v>963.09</v>
      </c>
      <c r="X670" s="27">
        <v>1926.18</v>
      </c>
      <c r="Y670" s="7">
        <f t="shared" si="423"/>
        <v>0</v>
      </c>
      <c r="Z670" s="7">
        <f t="shared" si="424"/>
        <v>0</v>
      </c>
      <c r="AA670" s="7">
        <f>O670+U670-X670+W670</f>
        <v>0</v>
      </c>
      <c r="AB670" s="66"/>
      <c r="AC670" s="66"/>
      <c r="AD670" s="20"/>
    </row>
    <row r="671" spans="1:30" ht="15.75" x14ac:dyDescent="0.2">
      <c r="A671" s="99"/>
      <c r="B671" s="128"/>
      <c r="C671" s="154"/>
      <c r="D671" s="133"/>
      <c r="E671" s="133"/>
      <c r="F671" s="156"/>
      <c r="G671" s="157"/>
      <c r="H671" s="158"/>
      <c r="I671" s="134"/>
      <c r="J671" s="134"/>
      <c r="K671" s="135"/>
      <c r="L671" s="135"/>
      <c r="M671" s="125"/>
      <c r="N671" s="125"/>
      <c r="O671" s="125"/>
      <c r="P671" s="124"/>
      <c r="Q671" s="32" t="s">
        <v>3</v>
      </c>
      <c r="R671" s="81">
        <f>R670</f>
        <v>0</v>
      </c>
      <c r="S671" s="29">
        <f t="shared" ref="S671:T671" si="425">SUM(S667:S670)</f>
        <v>1926.18</v>
      </c>
      <c r="T671" s="29">
        <f t="shared" si="425"/>
        <v>963.09</v>
      </c>
      <c r="U671" s="29">
        <v>94</v>
      </c>
      <c r="V671" s="29">
        <f t="shared" ref="V671:X671" si="426">SUM(V667:V670)</f>
        <v>1926.18</v>
      </c>
      <c r="W671" s="29">
        <f t="shared" si="426"/>
        <v>963.09</v>
      </c>
      <c r="X671" s="29">
        <f t="shared" si="426"/>
        <v>1926.18</v>
      </c>
      <c r="Y671" s="139"/>
      <c r="Z671" s="139"/>
      <c r="AA671" s="139"/>
      <c r="AB671" s="66"/>
      <c r="AC671" s="66"/>
      <c r="AD671" s="20"/>
    </row>
    <row r="672" spans="1:30" ht="15.75" x14ac:dyDescent="0.2">
      <c r="A672" s="142" t="s">
        <v>231</v>
      </c>
      <c r="B672" s="185" t="s">
        <v>249</v>
      </c>
      <c r="C672" s="186"/>
      <c r="D672" s="186"/>
      <c r="E672" s="186"/>
      <c r="F672" s="186"/>
      <c r="G672" s="186"/>
      <c r="H672" s="186"/>
      <c r="I672" s="186"/>
      <c r="J672" s="186"/>
      <c r="K672" s="186"/>
      <c r="L672" s="187"/>
      <c r="M672" s="7">
        <f>N672+O672</f>
        <v>816.65</v>
      </c>
      <c r="N672" s="29">
        <f>N677+N682+N687</f>
        <v>408.33</v>
      </c>
      <c r="O672" s="29">
        <f>O677+O682+O687</f>
        <v>408.32</v>
      </c>
      <c r="P672" s="179"/>
      <c r="Q672" s="46" t="s">
        <v>4</v>
      </c>
      <c r="R672" s="11"/>
      <c r="S672" s="29">
        <f t="shared" ref="S672:S680" si="427">T672+U672</f>
        <v>20331.899999999998</v>
      </c>
      <c r="T672" s="29">
        <f>T677+T682+T687+T692+T697+T702</f>
        <v>10165.98</v>
      </c>
      <c r="U672" s="29">
        <f>U677+U682+U687+U692+U697+U702</f>
        <v>10165.919999999998</v>
      </c>
      <c r="V672" s="48">
        <f>X672</f>
        <v>20331.900000000001</v>
      </c>
      <c r="W672" s="29">
        <f>W677+W682+W687+W692+W697+W702</f>
        <v>10221.39</v>
      </c>
      <c r="X672" s="29">
        <f>X677+X682+X687+X692+X697+X702</f>
        <v>20331.900000000001</v>
      </c>
      <c r="Y672" s="7">
        <f t="shared" ref="Y672:Z675" si="428">M672+S672-V672</f>
        <v>816.64999999999782</v>
      </c>
      <c r="Z672" s="7">
        <f t="shared" si="428"/>
        <v>352.92000000000007</v>
      </c>
      <c r="AA672" s="7">
        <f>O672+U672-X672+W672</f>
        <v>463.72999999999593</v>
      </c>
      <c r="AB672" s="43"/>
      <c r="AC672" s="43"/>
      <c r="AD672" s="18"/>
    </row>
    <row r="673" spans="1:30" ht="15.75" x14ac:dyDescent="0.2">
      <c r="A673" s="143"/>
      <c r="B673" s="188"/>
      <c r="C673" s="189"/>
      <c r="D673" s="189"/>
      <c r="E673" s="189"/>
      <c r="F673" s="189"/>
      <c r="G673" s="189"/>
      <c r="H673" s="189"/>
      <c r="I673" s="189"/>
      <c r="J673" s="189"/>
      <c r="K673" s="189"/>
      <c r="L673" s="190"/>
      <c r="M673" s="7">
        <f>N673+O673</f>
        <v>816.65</v>
      </c>
      <c r="N673" s="29">
        <f t="shared" ref="N673:O675" si="429">N678+N683+N688</f>
        <v>408.33</v>
      </c>
      <c r="O673" s="29">
        <f t="shared" si="429"/>
        <v>408.32</v>
      </c>
      <c r="P673" s="180"/>
      <c r="Q673" s="46" t="s">
        <v>5</v>
      </c>
      <c r="R673" s="11"/>
      <c r="S673" s="29">
        <f t="shared" si="427"/>
        <v>20853.899999999998</v>
      </c>
      <c r="T673" s="29">
        <f t="shared" ref="T673:U675" si="430">T678+T683+T688+T693+T698+T703</f>
        <v>10426.98</v>
      </c>
      <c r="U673" s="29">
        <f t="shared" si="430"/>
        <v>10426.919999999998</v>
      </c>
      <c r="V673" s="48">
        <f>X673</f>
        <v>20853.900000000001</v>
      </c>
      <c r="W673" s="29">
        <f t="shared" ref="W673:X675" si="431">W678+W683+W688+W693+W698+W703</f>
        <v>10426.98</v>
      </c>
      <c r="X673" s="29">
        <f t="shared" si="431"/>
        <v>20853.900000000001</v>
      </c>
      <c r="Y673" s="7">
        <f t="shared" si="428"/>
        <v>816.64999999999782</v>
      </c>
      <c r="Z673" s="7">
        <f t="shared" si="428"/>
        <v>408.32999999999993</v>
      </c>
      <c r="AA673" s="7">
        <f>O673+U673-X673+W673</f>
        <v>408.31999999999607</v>
      </c>
      <c r="AB673" s="43"/>
      <c r="AC673" s="43"/>
      <c r="AD673" s="18"/>
    </row>
    <row r="674" spans="1:30" ht="15.75" x14ac:dyDescent="0.2">
      <c r="A674" s="143"/>
      <c r="B674" s="188"/>
      <c r="C674" s="189"/>
      <c r="D674" s="189"/>
      <c r="E674" s="189"/>
      <c r="F674" s="189"/>
      <c r="G674" s="189"/>
      <c r="H674" s="189"/>
      <c r="I674" s="189"/>
      <c r="J674" s="189"/>
      <c r="K674" s="189"/>
      <c r="L674" s="190"/>
      <c r="M674" s="7">
        <f>N674+O674</f>
        <v>0</v>
      </c>
      <c r="N674" s="29">
        <f t="shared" si="429"/>
        <v>0</v>
      </c>
      <c r="O674" s="29">
        <f t="shared" si="429"/>
        <v>0</v>
      </c>
      <c r="P674" s="180"/>
      <c r="Q674" s="46" t="s">
        <v>6</v>
      </c>
      <c r="R674" s="11"/>
      <c r="S674" s="29">
        <f t="shared" si="427"/>
        <v>21265.129999999997</v>
      </c>
      <c r="T674" s="29">
        <f t="shared" si="430"/>
        <v>10632.59</v>
      </c>
      <c r="U674" s="29">
        <f t="shared" si="430"/>
        <v>10632.539999999999</v>
      </c>
      <c r="V674" s="48">
        <f>X674</f>
        <v>21265.13</v>
      </c>
      <c r="W674" s="29">
        <f t="shared" si="431"/>
        <v>10632.59</v>
      </c>
      <c r="X674" s="29">
        <f t="shared" si="431"/>
        <v>21265.13</v>
      </c>
      <c r="Y674" s="7">
        <f t="shared" si="428"/>
        <v>0</v>
      </c>
      <c r="Z674" s="7">
        <f t="shared" si="428"/>
        <v>0</v>
      </c>
      <c r="AA674" s="7">
        <f>O674+U674-X674+W674</f>
        <v>0</v>
      </c>
      <c r="AB674" s="43"/>
      <c r="AC674" s="43"/>
      <c r="AD674" s="18"/>
    </row>
    <row r="675" spans="1:30" ht="15.75" x14ac:dyDescent="0.2">
      <c r="A675" s="143"/>
      <c r="B675" s="188"/>
      <c r="C675" s="189"/>
      <c r="D675" s="189"/>
      <c r="E675" s="189"/>
      <c r="F675" s="189"/>
      <c r="G675" s="189"/>
      <c r="H675" s="189"/>
      <c r="I675" s="189"/>
      <c r="J675" s="189"/>
      <c r="K675" s="189"/>
      <c r="L675" s="190"/>
      <c r="M675" s="7">
        <f>N675+O675</f>
        <v>0</v>
      </c>
      <c r="N675" s="29">
        <f t="shared" si="429"/>
        <v>0</v>
      </c>
      <c r="O675" s="29">
        <f t="shared" si="429"/>
        <v>0</v>
      </c>
      <c r="P675" s="180"/>
      <c r="Q675" s="46" t="s">
        <v>7</v>
      </c>
      <c r="R675" s="11"/>
      <c r="S675" s="29">
        <f t="shared" si="427"/>
        <v>22530.67</v>
      </c>
      <c r="T675" s="29">
        <f t="shared" si="430"/>
        <v>11265.369999999999</v>
      </c>
      <c r="U675" s="29">
        <f t="shared" ref="U675" si="432">U680+U685+U690+U695+U700+U705</f>
        <v>11265.3</v>
      </c>
      <c r="V675" s="48">
        <f>X675</f>
        <v>22530.670000000002</v>
      </c>
      <c r="W675" s="29">
        <f t="shared" si="431"/>
        <v>11265.369999999999</v>
      </c>
      <c r="X675" s="29">
        <f t="shared" si="431"/>
        <v>22530.670000000002</v>
      </c>
      <c r="Y675" s="7">
        <f t="shared" si="428"/>
        <v>0</v>
      </c>
      <c r="Z675" s="7">
        <f t="shared" si="428"/>
        <v>0</v>
      </c>
      <c r="AA675" s="7">
        <f>O675+U675-X675+W675</f>
        <v>0</v>
      </c>
      <c r="AB675" s="43"/>
      <c r="AC675" s="43"/>
      <c r="AD675" s="18"/>
    </row>
    <row r="676" spans="1:30" ht="15.75" x14ac:dyDescent="0.2">
      <c r="A676" s="144"/>
      <c r="B676" s="191"/>
      <c r="C676" s="192"/>
      <c r="D676" s="192"/>
      <c r="E676" s="192"/>
      <c r="F676" s="192"/>
      <c r="G676" s="192"/>
      <c r="H676" s="192"/>
      <c r="I676" s="192"/>
      <c r="J676" s="192"/>
      <c r="K676" s="192"/>
      <c r="L676" s="193"/>
      <c r="M676" s="196"/>
      <c r="N676" s="197"/>
      <c r="O676" s="198"/>
      <c r="P676" s="181"/>
      <c r="Q676" s="46" t="s">
        <v>144</v>
      </c>
      <c r="R676" s="11"/>
      <c r="S676" s="29">
        <f>T676+U676</f>
        <v>82940</v>
      </c>
      <c r="T676" s="29">
        <f>SUM(T672:T675)</f>
        <v>42490.92</v>
      </c>
      <c r="U676" s="29">
        <f t="shared" ref="U676" si="433">U681+U686+U691+U696+U701</f>
        <v>40449.08</v>
      </c>
      <c r="V676" s="29">
        <f>SUM(V672:V675)</f>
        <v>84981.6</v>
      </c>
      <c r="W676" s="29">
        <f>SUM(W672:W675)</f>
        <v>42546.33</v>
      </c>
      <c r="X676" s="29">
        <f>SUM(X672:X675)</f>
        <v>84981.6</v>
      </c>
      <c r="Y676" s="247"/>
      <c r="Z676" s="248"/>
      <c r="AA676" s="249"/>
      <c r="AB676" s="43"/>
      <c r="AC676" s="43"/>
      <c r="AD676" s="18"/>
    </row>
    <row r="677" spans="1:30" ht="15.75" x14ac:dyDescent="0.2">
      <c r="A677" s="99">
        <v>1</v>
      </c>
      <c r="B677" s="128" t="s">
        <v>250</v>
      </c>
      <c r="C677" s="126" t="s">
        <v>253</v>
      </c>
      <c r="D677" s="100" t="s">
        <v>377</v>
      </c>
      <c r="E677" s="126" t="s">
        <v>59</v>
      </c>
      <c r="F677" s="120"/>
      <c r="G677" s="140" t="s">
        <v>256</v>
      </c>
      <c r="H677" s="100" t="s">
        <v>257</v>
      </c>
      <c r="I677" s="134">
        <v>35.299999999999997</v>
      </c>
      <c r="J677" s="120">
        <v>20.149999999999999</v>
      </c>
      <c r="K677" s="210">
        <v>45536</v>
      </c>
      <c r="L677" s="210">
        <v>45869</v>
      </c>
      <c r="M677" s="9">
        <f>N677+O677</f>
        <v>816.65</v>
      </c>
      <c r="N677" s="8">
        <v>408.33</v>
      </c>
      <c r="O677" s="8">
        <v>408.32</v>
      </c>
      <c r="P677" s="123" t="s">
        <v>178</v>
      </c>
      <c r="Q677" s="40" t="s">
        <v>4</v>
      </c>
      <c r="R677" s="30"/>
      <c r="S677" s="27">
        <f t="shared" si="427"/>
        <v>2449.9499999999998</v>
      </c>
      <c r="T677" s="27">
        <v>1224.99</v>
      </c>
      <c r="U677" s="27">
        <v>1224.96</v>
      </c>
      <c r="V677" s="28">
        <f>X677</f>
        <v>2449.9499999999998</v>
      </c>
      <c r="W677" s="27">
        <v>1280.4000000000001</v>
      </c>
      <c r="X677" s="27">
        <v>2449.9499999999998</v>
      </c>
      <c r="Y677" s="8">
        <f t="shared" ref="Y677:Z680" si="434">M677+S677-V677</f>
        <v>816.65000000000009</v>
      </c>
      <c r="Z677" s="8">
        <f t="shared" si="434"/>
        <v>352.91999999999985</v>
      </c>
      <c r="AA677" s="8">
        <f>O677+U677-X677+W677</f>
        <v>463.73000000000025</v>
      </c>
      <c r="AB677" s="66" t="s">
        <v>112</v>
      </c>
      <c r="AC677" s="66"/>
      <c r="AD677" s="20"/>
    </row>
    <row r="678" spans="1:30" ht="15.75" x14ac:dyDescent="0.2">
      <c r="A678" s="99"/>
      <c r="B678" s="128"/>
      <c r="C678" s="126"/>
      <c r="D678" s="101"/>
      <c r="E678" s="126"/>
      <c r="F678" s="121"/>
      <c r="G678" s="140"/>
      <c r="H678" s="101"/>
      <c r="I678" s="134"/>
      <c r="J678" s="121"/>
      <c r="K678" s="210"/>
      <c r="L678" s="210"/>
      <c r="M678" s="8">
        <f>N678+O678</f>
        <v>816.65</v>
      </c>
      <c r="N678" s="8">
        <v>408.33</v>
      </c>
      <c r="O678" s="8">
        <v>408.32</v>
      </c>
      <c r="P678" s="124"/>
      <c r="Q678" s="40" t="s">
        <v>5</v>
      </c>
      <c r="R678" s="31"/>
      <c r="S678" s="27">
        <f t="shared" si="427"/>
        <v>2449.9499999999998</v>
      </c>
      <c r="T678" s="27">
        <v>1224.99</v>
      </c>
      <c r="U678" s="27">
        <v>1224.96</v>
      </c>
      <c r="V678" s="28">
        <f>X678</f>
        <v>2449.9499999999998</v>
      </c>
      <c r="W678" s="27">
        <v>1224.99</v>
      </c>
      <c r="X678" s="27">
        <v>2449.9499999999998</v>
      </c>
      <c r="Y678" s="8">
        <f t="shared" si="434"/>
        <v>816.65000000000009</v>
      </c>
      <c r="Z678" s="8">
        <f t="shared" si="434"/>
        <v>408.32999999999993</v>
      </c>
      <c r="AA678" s="8">
        <f>O678+U678-X678+W678</f>
        <v>408.32000000000016</v>
      </c>
      <c r="AB678" s="66"/>
      <c r="AC678" s="66"/>
      <c r="AD678" s="20"/>
    </row>
    <row r="679" spans="1:30" ht="15.75" x14ac:dyDescent="0.2">
      <c r="A679" s="99"/>
      <c r="B679" s="128"/>
      <c r="C679" s="126"/>
      <c r="D679" s="101"/>
      <c r="E679" s="126"/>
      <c r="F679" s="121"/>
      <c r="G679" s="140"/>
      <c r="H679" s="101"/>
      <c r="I679" s="134"/>
      <c r="J679" s="121"/>
      <c r="K679" s="210"/>
      <c r="L679" s="210"/>
      <c r="M679" s="8">
        <f>N679+O679</f>
        <v>0</v>
      </c>
      <c r="N679" s="8">
        <v>0</v>
      </c>
      <c r="O679" s="8">
        <v>0</v>
      </c>
      <c r="P679" s="124"/>
      <c r="Q679" s="40" t="s">
        <v>6</v>
      </c>
      <c r="R679" s="31"/>
      <c r="S679" s="27">
        <f t="shared" si="427"/>
        <v>816.65</v>
      </c>
      <c r="T679" s="27">
        <v>408.33</v>
      </c>
      <c r="U679" s="27">
        <v>408.32</v>
      </c>
      <c r="V679" s="28">
        <f>X679</f>
        <v>816.65</v>
      </c>
      <c r="W679" s="27">
        <v>408.33</v>
      </c>
      <c r="X679" s="27">
        <v>816.65</v>
      </c>
      <c r="Y679" s="8">
        <f t="shared" si="434"/>
        <v>0</v>
      </c>
      <c r="Z679" s="8">
        <f t="shared" si="434"/>
        <v>0</v>
      </c>
      <c r="AA679" s="8">
        <f>O679+U679-X679+W679</f>
        <v>0</v>
      </c>
      <c r="AB679" s="66"/>
      <c r="AC679" s="66"/>
      <c r="AD679" s="20"/>
    </row>
    <row r="680" spans="1:30" ht="15.75" x14ac:dyDescent="0.2">
      <c r="A680" s="99"/>
      <c r="B680" s="128"/>
      <c r="C680" s="126"/>
      <c r="D680" s="101"/>
      <c r="E680" s="126"/>
      <c r="F680" s="121"/>
      <c r="G680" s="140"/>
      <c r="H680" s="101"/>
      <c r="I680" s="134"/>
      <c r="J680" s="121"/>
      <c r="K680" s="210"/>
      <c r="L680" s="210"/>
      <c r="M680" s="8">
        <f>N680+O680</f>
        <v>0</v>
      </c>
      <c r="N680" s="8">
        <v>0</v>
      </c>
      <c r="O680" s="8">
        <v>0</v>
      </c>
      <c r="P680" s="124"/>
      <c r="Q680" s="40" t="s">
        <v>7</v>
      </c>
      <c r="R680" s="31"/>
      <c r="S680" s="27">
        <f t="shared" si="427"/>
        <v>0</v>
      </c>
      <c r="T680" s="27">
        <v>0</v>
      </c>
      <c r="U680" s="27">
        <v>0</v>
      </c>
      <c r="V680" s="28">
        <f>X680</f>
        <v>0</v>
      </c>
      <c r="W680" s="27">
        <v>0</v>
      </c>
      <c r="X680" s="27">
        <v>0</v>
      </c>
      <c r="Y680" s="7">
        <f t="shared" si="434"/>
        <v>0</v>
      </c>
      <c r="Z680" s="7">
        <f t="shared" si="434"/>
        <v>0</v>
      </c>
      <c r="AA680" s="7">
        <f>O680+U680-X680+W680</f>
        <v>0</v>
      </c>
      <c r="AB680" s="66"/>
      <c r="AC680" s="66"/>
      <c r="AD680" s="20"/>
    </row>
    <row r="681" spans="1:30" ht="15.75" x14ac:dyDescent="0.2">
      <c r="A681" s="99"/>
      <c r="B681" s="128"/>
      <c r="C681" s="126"/>
      <c r="D681" s="102"/>
      <c r="E681" s="126"/>
      <c r="F681" s="122"/>
      <c r="G681" s="140"/>
      <c r="H681" s="102"/>
      <c r="I681" s="134"/>
      <c r="J681" s="122"/>
      <c r="K681" s="210"/>
      <c r="L681" s="210"/>
      <c r="M681" s="125"/>
      <c r="N681" s="125"/>
      <c r="O681" s="125"/>
      <c r="P681" s="124"/>
      <c r="Q681" s="32" t="s">
        <v>3</v>
      </c>
      <c r="R681" s="45">
        <f>R680</f>
        <v>0</v>
      </c>
      <c r="S681" s="29">
        <f t="shared" ref="S681:X681" si="435">SUM(S677:S680)</f>
        <v>5716.5499999999993</v>
      </c>
      <c r="T681" s="29">
        <f t="shared" si="435"/>
        <v>2858.31</v>
      </c>
      <c r="U681" s="29">
        <f t="shared" si="435"/>
        <v>2858.2400000000002</v>
      </c>
      <c r="V681" s="29">
        <f t="shared" si="435"/>
        <v>5716.5499999999993</v>
      </c>
      <c r="W681" s="29">
        <f t="shared" si="435"/>
        <v>2913.7200000000003</v>
      </c>
      <c r="X681" s="29">
        <f t="shared" si="435"/>
        <v>5716.5499999999993</v>
      </c>
      <c r="Y681" s="139"/>
      <c r="Z681" s="139"/>
      <c r="AA681" s="139"/>
      <c r="AB681" s="66"/>
      <c r="AC681" s="66"/>
      <c r="AD681" s="20"/>
    </row>
    <row r="682" spans="1:30" ht="15.75" x14ac:dyDescent="0.2">
      <c r="A682" s="99">
        <v>2</v>
      </c>
      <c r="B682" s="128" t="s">
        <v>251</v>
      </c>
      <c r="C682" s="99" t="s">
        <v>254</v>
      </c>
      <c r="D682" s="100" t="s">
        <v>378</v>
      </c>
      <c r="E682" s="126" t="s">
        <v>59</v>
      </c>
      <c r="F682" s="120"/>
      <c r="G682" s="140" t="s">
        <v>258</v>
      </c>
      <c r="H682" s="100" t="s">
        <v>259</v>
      </c>
      <c r="I682" s="134">
        <v>127.2</v>
      </c>
      <c r="J682" s="120">
        <v>39.15</v>
      </c>
      <c r="K682" s="166">
        <v>45505</v>
      </c>
      <c r="L682" s="166">
        <v>45869</v>
      </c>
      <c r="M682" s="9">
        <f>N682+O682</f>
        <v>0</v>
      </c>
      <c r="N682" s="8">
        <v>0</v>
      </c>
      <c r="O682" s="8">
        <v>0</v>
      </c>
      <c r="P682" s="123" t="s">
        <v>178</v>
      </c>
      <c r="Q682" s="40" t="s">
        <v>4</v>
      </c>
      <c r="R682" s="30"/>
      <c r="S682" s="27">
        <f>T682+U682</f>
        <v>14939.64</v>
      </c>
      <c r="T682" s="27">
        <v>7469.82</v>
      </c>
      <c r="U682" s="27">
        <v>7469.82</v>
      </c>
      <c r="V682" s="28">
        <f>X682</f>
        <v>14939.64</v>
      </c>
      <c r="W682" s="27">
        <v>7469.82</v>
      </c>
      <c r="X682" s="27">
        <v>14939.64</v>
      </c>
      <c r="Y682" s="8">
        <f t="shared" ref="Y682:Z685" si="436">M682+S682-V682</f>
        <v>0</v>
      </c>
      <c r="Z682" s="8">
        <f t="shared" si="436"/>
        <v>0</v>
      </c>
      <c r="AA682" s="8">
        <f>O682+U682-X682+W682</f>
        <v>0</v>
      </c>
      <c r="AB682" s="66" t="s">
        <v>112</v>
      </c>
      <c r="AC682" s="66"/>
      <c r="AD682" s="20"/>
    </row>
    <row r="683" spans="1:30" ht="15.75" x14ac:dyDescent="0.2">
      <c r="A683" s="99"/>
      <c r="B683" s="128"/>
      <c r="C683" s="99"/>
      <c r="D683" s="101"/>
      <c r="E683" s="126"/>
      <c r="F683" s="121"/>
      <c r="G683" s="140"/>
      <c r="H683" s="101"/>
      <c r="I683" s="134"/>
      <c r="J683" s="121"/>
      <c r="K683" s="166"/>
      <c r="L683" s="166"/>
      <c r="M683" s="9">
        <f>N683+O683</f>
        <v>0</v>
      </c>
      <c r="N683" s="8">
        <v>0</v>
      </c>
      <c r="O683" s="8">
        <v>0</v>
      </c>
      <c r="P683" s="124"/>
      <c r="Q683" s="40" t="s">
        <v>5</v>
      </c>
      <c r="R683" s="31"/>
      <c r="S683" s="27">
        <f t="shared" ref="S683:S685" si="437">T683+U683</f>
        <v>14939.64</v>
      </c>
      <c r="T683" s="27">
        <v>7469.82</v>
      </c>
      <c r="U683" s="27">
        <v>7469.82</v>
      </c>
      <c r="V683" s="28">
        <f>X683</f>
        <v>14939.64</v>
      </c>
      <c r="W683" s="27">
        <v>7469.82</v>
      </c>
      <c r="X683" s="27">
        <v>14939.64</v>
      </c>
      <c r="Y683" s="8">
        <f t="shared" si="436"/>
        <v>0</v>
      </c>
      <c r="Z683" s="8">
        <f t="shared" si="436"/>
        <v>0</v>
      </c>
      <c r="AA683" s="8">
        <f t="shared" ref="AA683:AA685" si="438">O683+U683-X683+W683</f>
        <v>0</v>
      </c>
      <c r="AB683" s="66"/>
      <c r="AC683" s="66"/>
      <c r="AD683" s="20"/>
    </row>
    <row r="684" spans="1:30" ht="15.75" x14ac:dyDescent="0.2">
      <c r="A684" s="99"/>
      <c r="B684" s="128"/>
      <c r="C684" s="99"/>
      <c r="D684" s="101"/>
      <c r="E684" s="126"/>
      <c r="F684" s="121"/>
      <c r="G684" s="140"/>
      <c r="H684" s="101"/>
      <c r="I684" s="134"/>
      <c r="J684" s="121"/>
      <c r="K684" s="166"/>
      <c r="L684" s="166"/>
      <c r="M684" s="9">
        <f>N684+O684</f>
        <v>0</v>
      </c>
      <c r="N684" s="8">
        <v>0</v>
      </c>
      <c r="O684" s="8">
        <v>0</v>
      </c>
      <c r="P684" s="124"/>
      <c r="Q684" s="40" t="s">
        <v>6</v>
      </c>
      <c r="R684" s="31"/>
      <c r="S684" s="27">
        <f t="shared" si="437"/>
        <v>14939.64</v>
      </c>
      <c r="T684" s="27">
        <v>7469.82</v>
      </c>
      <c r="U684" s="27">
        <v>7469.82</v>
      </c>
      <c r="V684" s="28">
        <f>X684</f>
        <v>14939.64</v>
      </c>
      <c r="W684" s="27">
        <v>7469.82</v>
      </c>
      <c r="X684" s="27">
        <v>14939.64</v>
      </c>
      <c r="Y684" s="8">
        <f t="shared" si="436"/>
        <v>0</v>
      </c>
      <c r="Z684" s="8">
        <f t="shared" si="436"/>
        <v>0</v>
      </c>
      <c r="AA684" s="8">
        <f t="shared" si="438"/>
        <v>0</v>
      </c>
      <c r="AB684" s="66"/>
      <c r="AC684" s="66"/>
      <c r="AD684" s="20"/>
    </row>
    <row r="685" spans="1:30" ht="15.75" x14ac:dyDescent="0.2">
      <c r="A685" s="99"/>
      <c r="B685" s="128"/>
      <c r="C685" s="99"/>
      <c r="D685" s="101"/>
      <c r="E685" s="126"/>
      <c r="F685" s="121"/>
      <c r="G685" s="140"/>
      <c r="H685" s="101"/>
      <c r="I685" s="134"/>
      <c r="J685" s="121"/>
      <c r="K685" s="166"/>
      <c r="L685" s="166"/>
      <c r="M685" s="9">
        <f>N685+O685</f>
        <v>0</v>
      </c>
      <c r="N685" s="8">
        <v>0</v>
      </c>
      <c r="O685" s="8">
        <v>0</v>
      </c>
      <c r="P685" s="124"/>
      <c r="Q685" s="40" t="s">
        <v>7</v>
      </c>
      <c r="R685" s="31"/>
      <c r="S685" s="27">
        <f t="shared" si="437"/>
        <v>14939.64</v>
      </c>
      <c r="T685" s="27">
        <v>7469.82</v>
      </c>
      <c r="U685" s="27">
        <v>7469.82</v>
      </c>
      <c r="V685" s="28">
        <f>X685</f>
        <v>14939.64</v>
      </c>
      <c r="W685" s="27">
        <v>7469.82</v>
      </c>
      <c r="X685" s="27">
        <v>14939.64</v>
      </c>
      <c r="Y685" s="7">
        <f t="shared" si="436"/>
        <v>0</v>
      </c>
      <c r="Z685" s="7">
        <f t="shared" si="436"/>
        <v>0</v>
      </c>
      <c r="AA685" s="7">
        <f t="shared" si="438"/>
        <v>0</v>
      </c>
      <c r="AB685" s="66"/>
      <c r="AC685" s="66"/>
      <c r="AD685" s="20"/>
    </row>
    <row r="686" spans="1:30" ht="15.75" x14ac:dyDescent="0.2">
      <c r="A686" s="99"/>
      <c r="B686" s="128"/>
      <c r="C686" s="99"/>
      <c r="D686" s="102"/>
      <c r="E686" s="126"/>
      <c r="F686" s="122"/>
      <c r="G686" s="140"/>
      <c r="H686" s="102"/>
      <c r="I686" s="134"/>
      <c r="J686" s="122"/>
      <c r="K686" s="166"/>
      <c r="L686" s="166"/>
      <c r="M686" s="125"/>
      <c r="N686" s="125"/>
      <c r="O686" s="125"/>
      <c r="P686" s="124"/>
      <c r="Q686" s="32" t="s">
        <v>3</v>
      </c>
      <c r="R686" s="45">
        <f>R685</f>
        <v>0</v>
      </c>
      <c r="S686" s="29">
        <f t="shared" ref="S686:X686" si="439">SUM(S682:S685)</f>
        <v>59758.559999999998</v>
      </c>
      <c r="T686" s="29">
        <f t="shared" si="439"/>
        <v>29879.279999999999</v>
      </c>
      <c r="U686" s="29">
        <f t="shared" si="439"/>
        <v>29879.279999999999</v>
      </c>
      <c r="V686" s="29">
        <f t="shared" si="439"/>
        <v>59758.559999999998</v>
      </c>
      <c r="W686" s="29">
        <f t="shared" si="439"/>
        <v>29879.279999999999</v>
      </c>
      <c r="X686" s="29">
        <f t="shared" si="439"/>
        <v>59758.559999999998</v>
      </c>
      <c r="Y686" s="139"/>
      <c r="Z686" s="139"/>
      <c r="AA686" s="139"/>
      <c r="AB686" s="66"/>
      <c r="AC686" s="66"/>
      <c r="AD686" s="20"/>
    </row>
    <row r="687" spans="1:30" ht="15.75" x14ac:dyDescent="0.2">
      <c r="A687" s="99">
        <v>3</v>
      </c>
      <c r="B687" s="128" t="s">
        <v>252</v>
      </c>
      <c r="C687" s="99" t="s">
        <v>255</v>
      </c>
      <c r="D687" s="100" t="s">
        <v>379</v>
      </c>
      <c r="E687" s="126" t="s">
        <v>59</v>
      </c>
      <c r="F687" s="120"/>
      <c r="G687" s="140" t="s">
        <v>260</v>
      </c>
      <c r="H687" s="100" t="s">
        <v>261</v>
      </c>
      <c r="I687" s="134">
        <v>2</v>
      </c>
      <c r="J687" s="120">
        <v>174</v>
      </c>
      <c r="K687" s="166">
        <v>45393</v>
      </c>
      <c r="L687" s="166">
        <v>45726</v>
      </c>
      <c r="M687" s="9">
        <f>N687+O687</f>
        <v>0</v>
      </c>
      <c r="N687" s="8">
        <v>0</v>
      </c>
      <c r="O687" s="8">
        <v>0</v>
      </c>
      <c r="P687" s="123" t="s">
        <v>178</v>
      </c>
      <c r="Q687" s="40" t="s">
        <v>4</v>
      </c>
      <c r="R687" s="30"/>
      <c r="S687" s="27">
        <f>T687+U687</f>
        <v>1044</v>
      </c>
      <c r="T687" s="27">
        <v>522</v>
      </c>
      <c r="U687" s="27">
        <v>522</v>
      </c>
      <c r="V687" s="28">
        <f>X687</f>
        <v>1044</v>
      </c>
      <c r="W687" s="27">
        <v>522</v>
      </c>
      <c r="X687" s="27">
        <v>1044</v>
      </c>
      <c r="Y687" s="8">
        <f t="shared" ref="Y687:Z690" si="440">M687+S687-V687</f>
        <v>0</v>
      </c>
      <c r="Z687" s="8">
        <f t="shared" si="440"/>
        <v>0</v>
      </c>
      <c r="AA687" s="8">
        <f>O687+U687-X687+W687</f>
        <v>0</v>
      </c>
      <c r="AB687" s="66" t="s">
        <v>112</v>
      </c>
      <c r="AC687" s="66"/>
      <c r="AD687" s="20"/>
    </row>
    <row r="688" spans="1:30" ht="15.75" x14ac:dyDescent="0.2">
      <c r="A688" s="99"/>
      <c r="B688" s="128"/>
      <c r="C688" s="99"/>
      <c r="D688" s="101"/>
      <c r="E688" s="126"/>
      <c r="F688" s="121"/>
      <c r="G688" s="140"/>
      <c r="H688" s="101"/>
      <c r="I688" s="134"/>
      <c r="J688" s="121"/>
      <c r="K688" s="166"/>
      <c r="L688" s="166"/>
      <c r="M688" s="8">
        <f>N688+O688</f>
        <v>0</v>
      </c>
      <c r="N688" s="8">
        <v>0</v>
      </c>
      <c r="O688" s="8">
        <v>0</v>
      </c>
      <c r="P688" s="124"/>
      <c r="Q688" s="40" t="s">
        <v>5</v>
      </c>
      <c r="R688" s="31"/>
      <c r="S688" s="27">
        <f>T688+U688</f>
        <v>1044</v>
      </c>
      <c r="T688" s="27">
        <v>522</v>
      </c>
      <c r="U688" s="27">
        <v>522</v>
      </c>
      <c r="V688" s="28">
        <f>X688</f>
        <v>1044</v>
      </c>
      <c r="W688" s="27">
        <v>522</v>
      </c>
      <c r="X688" s="27">
        <v>1044</v>
      </c>
      <c r="Y688" s="8">
        <f t="shared" si="440"/>
        <v>0</v>
      </c>
      <c r="Z688" s="8">
        <f t="shared" si="440"/>
        <v>0</v>
      </c>
      <c r="AA688" s="8">
        <f>O688+U688-X688+W688</f>
        <v>0</v>
      </c>
      <c r="AB688" s="66"/>
      <c r="AC688" s="66"/>
      <c r="AD688" s="20"/>
    </row>
    <row r="689" spans="1:30" ht="15.75" x14ac:dyDescent="0.2">
      <c r="A689" s="99"/>
      <c r="B689" s="128"/>
      <c r="C689" s="99"/>
      <c r="D689" s="101"/>
      <c r="E689" s="126"/>
      <c r="F689" s="121"/>
      <c r="G689" s="140"/>
      <c r="H689" s="101"/>
      <c r="I689" s="134"/>
      <c r="J689" s="121"/>
      <c r="K689" s="166"/>
      <c r="L689" s="166"/>
      <c r="M689" s="8">
        <f>N689+O689</f>
        <v>0</v>
      </c>
      <c r="N689" s="8">
        <v>0</v>
      </c>
      <c r="O689" s="8">
        <v>0</v>
      </c>
      <c r="P689" s="124"/>
      <c r="Q689" s="40" t="s">
        <v>6</v>
      </c>
      <c r="R689" s="31"/>
      <c r="S689" s="27">
        <f>T689+U689</f>
        <v>1044</v>
      </c>
      <c r="T689" s="27">
        <v>522</v>
      </c>
      <c r="U689" s="27">
        <v>522</v>
      </c>
      <c r="V689" s="28">
        <f>X689</f>
        <v>1044</v>
      </c>
      <c r="W689" s="27">
        <v>522</v>
      </c>
      <c r="X689" s="27">
        <v>1044</v>
      </c>
      <c r="Y689" s="8">
        <f t="shared" si="440"/>
        <v>0</v>
      </c>
      <c r="Z689" s="8">
        <f t="shared" si="440"/>
        <v>0</v>
      </c>
      <c r="AA689" s="8">
        <f>O689+U689-X689+W689</f>
        <v>0</v>
      </c>
      <c r="AB689" s="66"/>
      <c r="AC689" s="66"/>
      <c r="AD689" s="20"/>
    </row>
    <row r="690" spans="1:30" ht="15.75" x14ac:dyDescent="0.2">
      <c r="A690" s="99"/>
      <c r="B690" s="128"/>
      <c r="C690" s="99"/>
      <c r="D690" s="101"/>
      <c r="E690" s="126"/>
      <c r="F690" s="121"/>
      <c r="G690" s="140"/>
      <c r="H690" s="101"/>
      <c r="I690" s="134"/>
      <c r="J690" s="121"/>
      <c r="K690" s="166"/>
      <c r="L690" s="166"/>
      <c r="M690" s="8">
        <f>N690+O690</f>
        <v>0</v>
      </c>
      <c r="N690" s="8">
        <v>0</v>
      </c>
      <c r="O690" s="8">
        <v>0</v>
      </c>
      <c r="P690" s="124"/>
      <c r="Q690" s="40" t="s">
        <v>7</v>
      </c>
      <c r="R690" s="31"/>
      <c r="S690" s="27">
        <f>T690+U690</f>
        <v>1044</v>
      </c>
      <c r="T690" s="27">
        <v>522</v>
      </c>
      <c r="U690" s="27">
        <v>522</v>
      </c>
      <c r="V690" s="28">
        <f>X690</f>
        <v>1044</v>
      </c>
      <c r="W690" s="27">
        <v>522</v>
      </c>
      <c r="X690" s="27">
        <v>1044</v>
      </c>
      <c r="Y690" s="7">
        <f t="shared" si="440"/>
        <v>0</v>
      </c>
      <c r="Z690" s="7">
        <f t="shared" si="440"/>
        <v>0</v>
      </c>
      <c r="AA690" s="7">
        <f>O690+U690-X690+W690</f>
        <v>0</v>
      </c>
      <c r="AB690" s="66"/>
      <c r="AC690" s="66"/>
      <c r="AD690" s="20"/>
    </row>
    <row r="691" spans="1:30" ht="15.75" x14ac:dyDescent="0.2">
      <c r="A691" s="99"/>
      <c r="B691" s="128"/>
      <c r="C691" s="99"/>
      <c r="D691" s="102"/>
      <c r="E691" s="126"/>
      <c r="F691" s="122"/>
      <c r="G691" s="140"/>
      <c r="H691" s="102"/>
      <c r="I691" s="134"/>
      <c r="J691" s="122"/>
      <c r="K691" s="166"/>
      <c r="L691" s="166"/>
      <c r="M691" s="125"/>
      <c r="N691" s="125"/>
      <c r="O691" s="125"/>
      <c r="P691" s="124"/>
      <c r="Q691" s="32" t="s">
        <v>3</v>
      </c>
      <c r="R691" s="45">
        <f>R690</f>
        <v>0</v>
      </c>
      <c r="S691" s="29">
        <f t="shared" ref="S691:X691" si="441">SUM(S687:S690)</f>
        <v>4176</v>
      </c>
      <c r="T691" s="29">
        <f t="shared" si="441"/>
        <v>2088</v>
      </c>
      <c r="U691" s="29">
        <f t="shared" si="441"/>
        <v>2088</v>
      </c>
      <c r="V691" s="29">
        <f t="shared" si="441"/>
        <v>4176</v>
      </c>
      <c r="W691" s="29">
        <f t="shared" si="441"/>
        <v>2088</v>
      </c>
      <c r="X691" s="29">
        <f t="shared" si="441"/>
        <v>4176</v>
      </c>
      <c r="Y691" s="139"/>
      <c r="Z691" s="139"/>
      <c r="AA691" s="139"/>
      <c r="AB691" s="66"/>
      <c r="AC691" s="66"/>
      <c r="AD691" s="20"/>
    </row>
    <row r="692" spans="1:30" ht="15.75" x14ac:dyDescent="0.2">
      <c r="A692" s="99">
        <v>4</v>
      </c>
      <c r="B692" s="128" t="s">
        <v>252</v>
      </c>
      <c r="C692" s="99" t="s">
        <v>376</v>
      </c>
      <c r="D692" s="100" t="s">
        <v>380</v>
      </c>
      <c r="E692" s="126" t="s">
        <v>59</v>
      </c>
      <c r="F692" s="120"/>
      <c r="G692" s="140" t="s">
        <v>381</v>
      </c>
      <c r="H692" s="100" t="s">
        <v>382</v>
      </c>
      <c r="I692" s="134">
        <v>20.9</v>
      </c>
      <c r="J692" s="120">
        <v>30.276</v>
      </c>
      <c r="K692" s="141">
        <v>45561</v>
      </c>
      <c r="L692" s="141" t="s">
        <v>383</v>
      </c>
      <c r="M692" s="9">
        <f>N692+O692</f>
        <v>0</v>
      </c>
      <c r="N692" s="8">
        <v>0</v>
      </c>
      <c r="O692" s="8">
        <v>0</v>
      </c>
      <c r="P692" s="123" t="s">
        <v>178</v>
      </c>
      <c r="Q692" s="40" t="s">
        <v>4</v>
      </c>
      <c r="R692" s="30"/>
      <c r="S692" s="27">
        <f>T692+U692</f>
        <v>1898.31</v>
      </c>
      <c r="T692" s="27">
        <v>949.17</v>
      </c>
      <c r="U692" s="27">
        <v>949.14</v>
      </c>
      <c r="V692" s="28">
        <f>X692</f>
        <v>1898.31</v>
      </c>
      <c r="W692" s="27">
        <v>949.17</v>
      </c>
      <c r="X692" s="27">
        <v>1898.31</v>
      </c>
      <c r="Y692" s="8">
        <f t="shared" ref="Y692:Y695" si="442">M692+S692-V692</f>
        <v>0</v>
      </c>
      <c r="Z692" s="8">
        <f t="shared" ref="Z692:Z695" si="443">N692+T692-W692</f>
        <v>0</v>
      </c>
      <c r="AA692" s="8">
        <f>O692+U692-X692+W692</f>
        <v>0</v>
      </c>
      <c r="AB692" s="66" t="s">
        <v>112</v>
      </c>
      <c r="AC692" s="66"/>
      <c r="AD692" s="20"/>
    </row>
    <row r="693" spans="1:30" ht="15.75" x14ac:dyDescent="0.2">
      <c r="A693" s="99"/>
      <c r="B693" s="128"/>
      <c r="C693" s="99"/>
      <c r="D693" s="101"/>
      <c r="E693" s="126"/>
      <c r="F693" s="121"/>
      <c r="G693" s="140"/>
      <c r="H693" s="101"/>
      <c r="I693" s="134"/>
      <c r="J693" s="121"/>
      <c r="K693" s="194"/>
      <c r="L693" s="194"/>
      <c r="M693" s="8">
        <f>N693+O693</f>
        <v>0</v>
      </c>
      <c r="N693" s="8">
        <v>0</v>
      </c>
      <c r="O693" s="8">
        <v>0</v>
      </c>
      <c r="P693" s="124"/>
      <c r="Q693" s="40" t="s">
        <v>5</v>
      </c>
      <c r="R693" s="31"/>
      <c r="S693" s="27">
        <f>T693+U693</f>
        <v>1898.31</v>
      </c>
      <c r="T693" s="27">
        <v>949.17</v>
      </c>
      <c r="U693" s="27">
        <v>949.14</v>
      </c>
      <c r="V693" s="28">
        <f>X693</f>
        <v>1898.31</v>
      </c>
      <c r="W693" s="27">
        <v>949.17</v>
      </c>
      <c r="X693" s="27">
        <v>1898.31</v>
      </c>
      <c r="Y693" s="8">
        <f t="shared" si="442"/>
        <v>0</v>
      </c>
      <c r="Z693" s="8">
        <f t="shared" si="443"/>
        <v>0</v>
      </c>
      <c r="AA693" s="8">
        <f>O693+U693-X693+W693</f>
        <v>0</v>
      </c>
      <c r="AB693" s="66"/>
      <c r="AC693" s="66"/>
      <c r="AD693" s="20"/>
    </row>
    <row r="694" spans="1:30" ht="15.75" x14ac:dyDescent="0.2">
      <c r="A694" s="99"/>
      <c r="B694" s="128"/>
      <c r="C694" s="99"/>
      <c r="D694" s="101"/>
      <c r="E694" s="126"/>
      <c r="F694" s="121"/>
      <c r="G694" s="140"/>
      <c r="H694" s="101"/>
      <c r="I694" s="134"/>
      <c r="J694" s="121"/>
      <c r="K694" s="194"/>
      <c r="L694" s="194"/>
      <c r="M694" s="8">
        <f>N694+O694</f>
        <v>0</v>
      </c>
      <c r="N694" s="8">
        <v>0</v>
      </c>
      <c r="O694" s="8">
        <v>0</v>
      </c>
      <c r="P694" s="124"/>
      <c r="Q694" s="40" t="s">
        <v>6</v>
      </c>
      <c r="R694" s="31"/>
      <c r="S694" s="27">
        <f>T694+U694</f>
        <v>1265.54</v>
      </c>
      <c r="T694" s="27">
        <v>632.78</v>
      </c>
      <c r="U694" s="27">
        <v>632.76</v>
      </c>
      <c r="V694" s="28">
        <f>X694</f>
        <v>1265.54</v>
      </c>
      <c r="W694" s="27">
        <v>632.78</v>
      </c>
      <c r="X694" s="27">
        <v>1265.54</v>
      </c>
      <c r="Y694" s="8">
        <f t="shared" si="442"/>
        <v>0</v>
      </c>
      <c r="Z694" s="8">
        <f t="shared" si="443"/>
        <v>0</v>
      </c>
      <c r="AA694" s="8">
        <f>O694+U694-X694+W694</f>
        <v>0</v>
      </c>
      <c r="AB694" s="66"/>
      <c r="AC694" s="66"/>
      <c r="AD694" s="20"/>
    </row>
    <row r="695" spans="1:30" ht="15.75" x14ac:dyDescent="0.2">
      <c r="A695" s="99"/>
      <c r="B695" s="128"/>
      <c r="C695" s="99"/>
      <c r="D695" s="101"/>
      <c r="E695" s="126"/>
      <c r="F695" s="121"/>
      <c r="G695" s="140"/>
      <c r="H695" s="101"/>
      <c r="I695" s="134"/>
      <c r="J695" s="121"/>
      <c r="K695" s="194"/>
      <c r="L695" s="194"/>
      <c r="M695" s="8">
        <f>N695+O695</f>
        <v>0</v>
      </c>
      <c r="N695" s="8">
        <v>0</v>
      </c>
      <c r="O695" s="8">
        <v>0</v>
      </c>
      <c r="P695" s="124"/>
      <c r="Q695" s="40" t="s">
        <v>7</v>
      </c>
      <c r="R695" s="31"/>
      <c r="S695" s="27">
        <f>T695+U695</f>
        <v>2531.08</v>
      </c>
      <c r="T695" s="27">
        <v>1265.56</v>
      </c>
      <c r="U695" s="27">
        <v>1265.52</v>
      </c>
      <c r="V695" s="28">
        <f>X695</f>
        <v>2531.08</v>
      </c>
      <c r="W695" s="27">
        <v>1265.56</v>
      </c>
      <c r="X695" s="27">
        <v>2531.08</v>
      </c>
      <c r="Y695" s="7">
        <f t="shared" si="442"/>
        <v>0</v>
      </c>
      <c r="Z695" s="7">
        <f t="shared" si="443"/>
        <v>0</v>
      </c>
      <c r="AA695" s="7">
        <f>O695+U695-X695+W695</f>
        <v>0</v>
      </c>
      <c r="AB695" s="66"/>
      <c r="AC695" s="66"/>
      <c r="AD695" s="20"/>
    </row>
    <row r="696" spans="1:30" ht="15.75" x14ac:dyDescent="0.2">
      <c r="A696" s="99"/>
      <c r="B696" s="128"/>
      <c r="C696" s="99"/>
      <c r="D696" s="102"/>
      <c r="E696" s="126"/>
      <c r="F696" s="122"/>
      <c r="G696" s="140"/>
      <c r="H696" s="102"/>
      <c r="I696" s="134"/>
      <c r="J696" s="122"/>
      <c r="K696" s="195"/>
      <c r="L696" s="195"/>
      <c r="M696" s="125"/>
      <c r="N696" s="125"/>
      <c r="O696" s="125"/>
      <c r="P696" s="124"/>
      <c r="Q696" s="32" t="s">
        <v>3</v>
      </c>
      <c r="R696" s="45">
        <f>R695</f>
        <v>0</v>
      </c>
      <c r="S696" s="29">
        <f t="shared" ref="S696:X696" si="444">SUM(S692:S695)</f>
        <v>7593.24</v>
      </c>
      <c r="T696" s="29">
        <f t="shared" si="444"/>
        <v>3796.68</v>
      </c>
      <c r="U696" s="29">
        <f t="shared" si="444"/>
        <v>3796.56</v>
      </c>
      <c r="V696" s="29">
        <f t="shared" si="444"/>
        <v>7593.24</v>
      </c>
      <c r="W696" s="29">
        <f t="shared" si="444"/>
        <v>3796.68</v>
      </c>
      <c r="X696" s="29">
        <f t="shared" si="444"/>
        <v>7593.24</v>
      </c>
      <c r="Y696" s="139"/>
      <c r="Z696" s="139"/>
      <c r="AA696" s="139"/>
      <c r="AB696" s="66"/>
      <c r="AC696" s="66"/>
      <c r="AD696" s="20"/>
    </row>
    <row r="697" spans="1:30" ht="15.75" x14ac:dyDescent="0.2">
      <c r="A697" s="99">
        <v>5</v>
      </c>
      <c r="B697" s="128" t="s">
        <v>252</v>
      </c>
      <c r="C697" s="99" t="s">
        <v>255</v>
      </c>
      <c r="D697" s="100" t="s">
        <v>470</v>
      </c>
      <c r="E697" s="126" t="s">
        <v>59</v>
      </c>
      <c r="F697" s="120"/>
      <c r="G697" s="140" t="s">
        <v>471</v>
      </c>
      <c r="H697" s="100" t="s">
        <v>261</v>
      </c>
      <c r="I697" s="134">
        <v>3</v>
      </c>
      <c r="J697" s="120">
        <v>174</v>
      </c>
      <c r="K697" s="141">
        <v>45809</v>
      </c>
      <c r="L697" s="141" t="s">
        <v>472</v>
      </c>
      <c r="M697" s="9">
        <f>N697+O697</f>
        <v>0</v>
      </c>
      <c r="N697" s="8">
        <v>0</v>
      </c>
      <c r="O697" s="8">
        <v>0</v>
      </c>
      <c r="P697" s="123" t="s">
        <v>178</v>
      </c>
      <c r="Q697" s="75" t="s">
        <v>4</v>
      </c>
      <c r="R697" s="30"/>
      <c r="S697" s="27">
        <f>T697+U697</f>
        <v>0</v>
      </c>
      <c r="T697" s="27">
        <v>0</v>
      </c>
      <c r="U697" s="27">
        <v>0</v>
      </c>
      <c r="V697" s="28">
        <f>X697</f>
        <v>0</v>
      </c>
      <c r="W697" s="27">
        <v>0</v>
      </c>
      <c r="X697" s="27">
        <v>0</v>
      </c>
      <c r="Y697" s="8">
        <f t="shared" ref="Y697:Y700" si="445">M697+S697-V697</f>
        <v>0</v>
      </c>
      <c r="Z697" s="8">
        <f t="shared" ref="Z697:Z700" si="446">N697+T697-W697</f>
        <v>0</v>
      </c>
      <c r="AA697" s="8">
        <f>O697+U697-X697+W697</f>
        <v>0</v>
      </c>
      <c r="AB697" s="66" t="s">
        <v>112</v>
      </c>
      <c r="AC697" s="66"/>
      <c r="AD697" s="20"/>
    </row>
    <row r="698" spans="1:30" ht="15.75" x14ac:dyDescent="0.2">
      <c r="A698" s="99"/>
      <c r="B698" s="128"/>
      <c r="C698" s="99"/>
      <c r="D698" s="101"/>
      <c r="E698" s="126"/>
      <c r="F698" s="121"/>
      <c r="G698" s="140"/>
      <c r="H698" s="101"/>
      <c r="I698" s="134"/>
      <c r="J698" s="121"/>
      <c r="K698" s="194"/>
      <c r="L698" s="194"/>
      <c r="M698" s="8">
        <f>N698+O698</f>
        <v>0</v>
      </c>
      <c r="N698" s="8">
        <v>0</v>
      </c>
      <c r="O698" s="8">
        <v>0</v>
      </c>
      <c r="P698" s="124"/>
      <c r="Q698" s="75" t="s">
        <v>5</v>
      </c>
      <c r="R698" s="31"/>
      <c r="S698" s="27">
        <f>T698+U698</f>
        <v>522</v>
      </c>
      <c r="T698" s="27">
        <v>261</v>
      </c>
      <c r="U698" s="27">
        <v>261</v>
      </c>
      <c r="V698" s="28">
        <f>X698</f>
        <v>522</v>
      </c>
      <c r="W698" s="27">
        <v>261</v>
      </c>
      <c r="X698" s="27">
        <v>522</v>
      </c>
      <c r="Y698" s="8">
        <f t="shared" si="445"/>
        <v>0</v>
      </c>
      <c r="Z698" s="8">
        <f t="shared" si="446"/>
        <v>0</v>
      </c>
      <c r="AA698" s="8">
        <f>O698+U698-X698+W698</f>
        <v>0</v>
      </c>
      <c r="AB698" s="66"/>
      <c r="AC698" s="66"/>
      <c r="AD698" s="20"/>
    </row>
    <row r="699" spans="1:30" ht="15.75" x14ac:dyDescent="0.2">
      <c r="A699" s="99"/>
      <c r="B699" s="128"/>
      <c r="C699" s="99"/>
      <c r="D699" s="101"/>
      <c r="E699" s="126"/>
      <c r="F699" s="121"/>
      <c r="G699" s="140"/>
      <c r="H699" s="101"/>
      <c r="I699" s="134"/>
      <c r="J699" s="121"/>
      <c r="K699" s="194"/>
      <c r="L699" s="194"/>
      <c r="M699" s="8">
        <f>N699+O699</f>
        <v>0</v>
      </c>
      <c r="N699" s="8">
        <v>0</v>
      </c>
      <c r="O699" s="8">
        <v>0</v>
      </c>
      <c r="P699" s="124"/>
      <c r="Q699" s="75" t="s">
        <v>6</v>
      </c>
      <c r="R699" s="31"/>
      <c r="S699" s="27">
        <f>T699+U699</f>
        <v>1566</v>
      </c>
      <c r="T699" s="27">
        <v>783</v>
      </c>
      <c r="U699" s="27">
        <v>783</v>
      </c>
      <c r="V699" s="28">
        <f>X699</f>
        <v>1566</v>
      </c>
      <c r="W699" s="27">
        <v>783</v>
      </c>
      <c r="X699" s="27">
        <v>1566</v>
      </c>
      <c r="Y699" s="8">
        <f t="shared" si="445"/>
        <v>0</v>
      </c>
      <c r="Z699" s="8">
        <f t="shared" si="446"/>
        <v>0</v>
      </c>
      <c r="AA699" s="8">
        <f>O699+U699-X699+W699</f>
        <v>0</v>
      </c>
      <c r="AB699" s="66"/>
      <c r="AC699" s="66"/>
      <c r="AD699" s="20"/>
    </row>
    <row r="700" spans="1:30" ht="15.75" x14ac:dyDescent="0.2">
      <c r="A700" s="99"/>
      <c r="B700" s="128"/>
      <c r="C700" s="99"/>
      <c r="D700" s="101"/>
      <c r="E700" s="126"/>
      <c r="F700" s="121"/>
      <c r="G700" s="140"/>
      <c r="H700" s="101"/>
      <c r="I700" s="134"/>
      <c r="J700" s="121"/>
      <c r="K700" s="194"/>
      <c r="L700" s="194"/>
      <c r="M700" s="8">
        <f>N700+O700</f>
        <v>0</v>
      </c>
      <c r="N700" s="8">
        <v>0</v>
      </c>
      <c r="O700" s="8">
        <v>0</v>
      </c>
      <c r="P700" s="124"/>
      <c r="Q700" s="75" t="s">
        <v>7</v>
      </c>
      <c r="R700" s="31"/>
      <c r="S700" s="27">
        <f>T700+U700</f>
        <v>1566</v>
      </c>
      <c r="T700" s="27">
        <v>783</v>
      </c>
      <c r="U700" s="27">
        <v>783</v>
      </c>
      <c r="V700" s="28">
        <f>X700</f>
        <v>1566</v>
      </c>
      <c r="W700" s="27">
        <v>783</v>
      </c>
      <c r="X700" s="27">
        <v>1566</v>
      </c>
      <c r="Y700" s="7">
        <f t="shared" si="445"/>
        <v>0</v>
      </c>
      <c r="Z700" s="7">
        <f t="shared" si="446"/>
        <v>0</v>
      </c>
      <c r="AA700" s="7">
        <f>O700+U700-X700+W700</f>
        <v>0</v>
      </c>
      <c r="AB700" s="66"/>
      <c r="AC700" s="66"/>
      <c r="AD700" s="20"/>
    </row>
    <row r="701" spans="1:30" ht="15.75" x14ac:dyDescent="0.2">
      <c r="A701" s="99"/>
      <c r="B701" s="128"/>
      <c r="C701" s="99"/>
      <c r="D701" s="102"/>
      <c r="E701" s="126"/>
      <c r="F701" s="122"/>
      <c r="G701" s="140"/>
      <c r="H701" s="102"/>
      <c r="I701" s="134"/>
      <c r="J701" s="122"/>
      <c r="K701" s="195"/>
      <c r="L701" s="195"/>
      <c r="M701" s="125"/>
      <c r="N701" s="125"/>
      <c r="O701" s="125"/>
      <c r="P701" s="124"/>
      <c r="Q701" s="32" t="s">
        <v>3</v>
      </c>
      <c r="R701" s="76">
        <f>R700</f>
        <v>0</v>
      </c>
      <c r="S701" s="29">
        <f t="shared" ref="S701:X701" si="447">SUM(S697:S700)</f>
        <v>3654</v>
      </c>
      <c r="T701" s="29">
        <f t="shared" si="447"/>
        <v>1827</v>
      </c>
      <c r="U701" s="29">
        <f t="shared" si="447"/>
        <v>1827</v>
      </c>
      <c r="V701" s="29">
        <f t="shared" si="447"/>
        <v>3654</v>
      </c>
      <c r="W701" s="29">
        <f t="shared" si="447"/>
        <v>1827</v>
      </c>
      <c r="X701" s="29">
        <f t="shared" si="447"/>
        <v>3654</v>
      </c>
      <c r="Y701" s="139"/>
      <c r="Z701" s="139"/>
      <c r="AA701" s="139"/>
      <c r="AB701" s="66"/>
      <c r="AC701" s="66"/>
      <c r="AD701" s="20"/>
    </row>
    <row r="702" spans="1:30" ht="15.75" x14ac:dyDescent="0.2">
      <c r="A702" s="99">
        <v>6</v>
      </c>
      <c r="B702" s="128" t="s">
        <v>252</v>
      </c>
      <c r="C702" s="99" t="s">
        <v>497</v>
      </c>
      <c r="D702" s="100" t="s">
        <v>470</v>
      </c>
      <c r="E702" s="126" t="s">
        <v>59</v>
      </c>
      <c r="F702" s="120"/>
      <c r="G702" s="140" t="s">
        <v>256</v>
      </c>
      <c r="H702" s="100" t="s">
        <v>257</v>
      </c>
      <c r="I702" s="134">
        <v>35.299999999999997</v>
      </c>
      <c r="J702" s="116">
        <v>23.13</v>
      </c>
      <c r="K702" s="141">
        <v>45869</v>
      </c>
      <c r="L702" s="141">
        <v>46203</v>
      </c>
      <c r="M702" s="9">
        <f>N702+O702</f>
        <v>0</v>
      </c>
      <c r="N702" s="8">
        <v>0</v>
      </c>
      <c r="O702" s="8">
        <v>0</v>
      </c>
      <c r="P702" s="123" t="s">
        <v>178</v>
      </c>
      <c r="Q702" s="77" t="s">
        <v>4</v>
      </c>
      <c r="R702" s="30"/>
      <c r="S702" s="27">
        <f>T702+U702</f>
        <v>0</v>
      </c>
      <c r="T702" s="27">
        <v>0</v>
      </c>
      <c r="U702" s="27">
        <v>0</v>
      </c>
      <c r="V702" s="28">
        <f>X702</f>
        <v>0</v>
      </c>
      <c r="W702" s="27">
        <v>0</v>
      </c>
      <c r="X702" s="27">
        <v>0</v>
      </c>
      <c r="Y702" s="8">
        <f t="shared" ref="Y702:Y705" si="448">M702+S702-V702</f>
        <v>0</v>
      </c>
      <c r="Z702" s="8">
        <f t="shared" ref="Z702:Z705" si="449">N702+T702-W702</f>
        <v>0</v>
      </c>
      <c r="AA702" s="8">
        <f>O702+U702-X702+W702</f>
        <v>0</v>
      </c>
      <c r="AB702" s="66" t="s">
        <v>112</v>
      </c>
      <c r="AC702" s="66"/>
      <c r="AD702" s="20"/>
    </row>
    <row r="703" spans="1:30" ht="15.75" x14ac:dyDescent="0.2">
      <c r="A703" s="99"/>
      <c r="B703" s="128"/>
      <c r="C703" s="99"/>
      <c r="D703" s="101"/>
      <c r="E703" s="126"/>
      <c r="F703" s="121"/>
      <c r="G703" s="140"/>
      <c r="H703" s="101"/>
      <c r="I703" s="134"/>
      <c r="J703" s="117"/>
      <c r="K703" s="194"/>
      <c r="L703" s="194"/>
      <c r="M703" s="8">
        <f>N703+O703</f>
        <v>0</v>
      </c>
      <c r="N703" s="8">
        <v>0</v>
      </c>
      <c r="O703" s="8">
        <v>0</v>
      </c>
      <c r="P703" s="124"/>
      <c r="Q703" s="77" t="s">
        <v>5</v>
      </c>
      <c r="R703" s="31"/>
      <c r="S703" s="27">
        <f>T703+U703</f>
        <v>0</v>
      </c>
      <c r="T703" s="27">
        <v>0</v>
      </c>
      <c r="U703" s="27">
        <v>0</v>
      </c>
      <c r="V703" s="28">
        <f>X703</f>
        <v>0</v>
      </c>
      <c r="W703" s="27">
        <v>0</v>
      </c>
      <c r="X703" s="27">
        <v>0</v>
      </c>
      <c r="Y703" s="8">
        <f t="shared" si="448"/>
        <v>0</v>
      </c>
      <c r="Z703" s="8">
        <f t="shared" si="449"/>
        <v>0</v>
      </c>
      <c r="AA703" s="8">
        <f>O703+U703-X703+W703</f>
        <v>0</v>
      </c>
      <c r="AB703" s="66"/>
      <c r="AC703" s="66"/>
      <c r="AD703" s="20"/>
    </row>
    <row r="704" spans="1:30" ht="15.75" x14ac:dyDescent="0.2">
      <c r="A704" s="99"/>
      <c r="B704" s="128"/>
      <c r="C704" s="99"/>
      <c r="D704" s="101"/>
      <c r="E704" s="126"/>
      <c r="F704" s="121"/>
      <c r="G704" s="140"/>
      <c r="H704" s="101"/>
      <c r="I704" s="134"/>
      <c r="J704" s="117"/>
      <c r="K704" s="194"/>
      <c r="L704" s="194"/>
      <c r="M704" s="8">
        <f>N704+O704</f>
        <v>0</v>
      </c>
      <c r="N704" s="8">
        <v>0</v>
      </c>
      <c r="O704" s="8">
        <v>0</v>
      </c>
      <c r="P704" s="124"/>
      <c r="Q704" s="77" t="s">
        <v>6</v>
      </c>
      <c r="R704" s="31"/>
      <c r="S704" s="27">
        <f>T704+U704</f>
        <v>1633.3</v>
      </c>
      <c r="T704" s="27">
        <v>816.66</v>
      </c>
      <c r="U704" s="27">
        <v>816.64</v>
      </c>
      <c r="V704" s="28">
        <f>X704</f>
        <v>1633.3</v>
      </c>
      <c r="W704" s="27">
        <v>816.66</v>
      </c>
      <c r="X704" s="27">
        <v>1633.3</v>
      </c>
      <c r="Y704" s="8">
        <f t="shared" si="448"/>
        <v>0</v>
      </c>
      <c r="Z704" s="8">
        <f t="shared" si="449"/>
        <v>0</v>
      </c>
      <c r="AA704" s="8">
        <f>O704+U704-X704+W704</f>
        <v>0</v>
      </c>
      <c r="AB704" s="66"/>
      <c r="AC704" s="66"/>
      <c r="AD704" s="20"/>
    </row>
    <row r="705" spans="1:30" ht="15.75" x14ac:dyDescent="0.2">
      <c r="A705" s="99"/>
      <c r="B705" s="128"/>
      <c r="C705" s="99"/>
      <c r="D705" s="101"/>
      <c r="E705" s="126"/>
      <c r="F705" s="121"/>
      <c r="G705" s="140"/>
      <c r="H705" s="101"/>
      <c r="I705" s="134"/>
      <c r="J705" s="117"/>
      <c r="K705" s="194"/>
      <c r="L705" s="194"/>
      <c r="M705" s="8">
        <f>N705+O705</f>
        <v>0</v>
      </c>
      <c r="N705" s="8">
        <v>0</v>
      </c>
      <c r="O705" s="8">
        <v>0</v>
      </c>
      <c r="P705" s="124"/>
      <c r="Q705" s="77" t="s">
        <v>7</v>
      </c>
      <c r="R705" s="31"/>
      <c r="S705" s="27">
        <f>T705+U705</f>
        <v>2449.9499999999998</v>
      </c>
      <c r="T705" s="27">
        <v>1224.99</v>
      </c>
      <c r="U705" s="27">
        <v>1224.96</v>
      </c>
      <c r="V705" s="28">
        <f>X705</f>
        <v>2449.9499999999998</v>
      </c>
      <c r="W705" s="27">
        <v>1224.99</v>
      </c>
      <c r="X705" s="27">
        <v>2449.9499999999998</v>
      </c>
      <c r="Y705" s="7">
        <f t="shared" si="448"/>
        <v>0</v>
      </c>
      <c r="Z705" s="7">
        <f t="shared" si="449"/>
        <v>0</v>
      </c>
      <c r="AA705" s="7">
        <f>O705+U705-X705+W705</f>
        <v>0</v>
      </c>
      <c r="AB705" s="66"/>
      <c r="AC705" s="66"/>
      <c r="AD705" s="20"/>
    </row>
    <row r="706" spans="1:30" ht="15.75" x14ac:dyDescent="0.2">
      <c r="A706" s="99"/>
      <c r="B706" s="128"/>
      <c r="C706" s="99"/>
      <c r="D706" s="102"/>
      <c r="E706" s="126"/>
      <c r="F706" s="122"/>
      <c r="G706" s="140"/>
      <c r="H706" s="102"/>
      <c r="I706" s="134"/>
      <c r="J706" s="118"/>
      <c r="K706" s="195"/>
      <c r="L706" s="195"/>
      <c r="M706" s="125"/>
      <c r="N706" s="125"/>
      <c r="O706" s="125"/>
      <c r="P706" s="124"/>
      <c r="Q706" s="32" t="s">
        <v>3</v>
      </c>
      <c r="R706" s="78">
        <f>R705</f>
        <v>0</v>
      </c>
      <c r="S706" s="29">
        <f t="shared" ref="S706:X706" si="450">SUM(S702:S705)</f>
        <v>4083.25</v>
      </c>
      <c r="T706" s="29">
        <f t="shared" si="450"/>
        <v>2041.65</v>
      </c>
      <c r="U706" s="29">
        <f t="shared" si="450"/>
        <v>2041.6</v>
      </c>
      <c r="V706" s="29">
        <f t="shared" si="450"/>
        <v>4083.25</v>
      </c>
      <c r="W706" s="29">
        <f t="shared" si="450"/>
        <v>2041.65</v>
      </c>
      <c r="X706" s="29">
        <f t="shared" si="450"/>
        <v>4083.25</v>
      </c>
      <c r="Y706" s="139"/>
      <c r="Z706" s="139"/>
      <c r="AA706" s="139"/>
      <c r="AB706" s="66"/>
      <c r="AC706" s="66"/>
      <c r="AD706" s="20"/>
    </row>
    <row r="707" spans="1:30" ht="15.75" customHeight="1" x14ac:dyDescent="0.2">
      <c r="A707" s="142" t="s">
        <v>248</v>
      </c>
      <c r="B707" s="185" t="s">
        <v>481</v>
      </c>
      <c r="C707" s="186"/>
      <c r="D707" s="186"/>
      <c r="E707" s="186"/>
      <c r="F707" s="186"/>
      <c r="G707" s="186"/>
      <c r="H707" s="186"/>
      <c r="I707" s="186"/>
      <c r="J707" s="186"/>
      <c r="K707" s="186"/>
      <c r="L707" s="187"/>
      <c r="M707" s="7">
        <f>N707+O707</f>
        <v>0</v>
      </c>
      <c r="N707" s="29">
        <f t="shared" ref="N707:O710" si="451">N712+N717+N722+N737+N742</f>
        <v>0</v>
      </c>
      <c r="O707" s="29">
        <f t="shared" si="451"/>
        <v>0</v>
      </c>
      <c r="P707" s="179"/>
      <c r="Q707" s="46" t="s">
        <v>4</v>
      </c>
      <c r="R707" s="11"/>
      <c r="S707" s="29">
        <f t="shared" ref="S707:S715" si="452">T707+U707</f>
        <v>64836.630000000005</v>
      </c>
      <c r="T707" s="29">
        <f>T712+T717+T722+T737+T742+T727+T732</f>
        <v>32418.32</v>
      </c>
      <c r="U707" s="29">
        <f>U712+U717+U722+U737+U742+U727+U732</f>
        <v>32418.31</v>
      </c>
      <c r="V707" s="48">
        <f>X707</f>
        <v>64836.63</v>
      </c>
      <c r="W707" s="29">
        <f>W712+W717+W722+W737+W742+W727+W732</f>
        <v>32418.33</v>
      </c>
      <c r="X707" s="29">
        <f>X712+X717+X722+X737+X742+X727+X732</f>
        <v>64836.63</v>
      </c>
      <c r="Y707" s="7">
        <f t="shared" ref="Y707:Z710" si="453">M707+S707-V707</f>
        <v>0</v>
      </c>
      <c r="Z707" s="7">
        <f>N707+T707-W707</f>
        <v>-1.0000000002037268E-2</v>
      </c>
      <c r="AA707" s="7">
        <f>O707+U707-X707+W707</f>
        <v>1.0000000005675247E-2</v>
      </c>
      <c r="AB707" s="43"/>
      <c r="AC707" s="43"/>
      <c r="AD707" s="18"/>
    </row>
    <row r="708" spans="1:30" ht="15.75" x14ac:dyDescent="0.2">
      <c r="A708" s="143"/>
      <c r="B708" s="188"/>
      <c r="C708" s="189"/>
      <c r="D708" s="189"/>
      <c r="E708" s="189"/>
      <c r="F708" s="189"/>
      <c r="G708" s="189"/>
      <c r="H708" s="189"/>
      <c r="I708" s="189"/>
      <c r="J708" s="189"/>
      <c r="K708" s="189"/>
      <c r="L708" s="190"/>
      <c r="M708" s="7">
        <f>N708+O708</f>
        <v>0</v>
      </c>
      <c r="N708" s="29">
        <f t="shared" si="451"/>
        <v>-1.0000000000218279E-2</v>
      </c>
      <c r="O708" s="29">
        <f t="shared" si="451"/>
        <v>1.0000000000218279E-2</v>
      </c>
      <c r="P708" s="180"/>
      <c r="Q708" s="46" t="s">
        <v>5</v>
      </c>
      <c r="R708" s="11"/>
      <c r="S708" s="29">
        <f t="shared" si="452"/>
        <v>64836.630000000005</v>
      </c>
      <c r="T708" s="29">
        <f t="shared" ref="T708:U708" si="454">T713+T718+T723+T738+T743+T728+T733</f>
        <v>32418.32</v>
      </c>
      <c r="U708" s="29">
        <f t="shared" si="454"/>
        <v>32418.31</v>
      </c>
      <c r="V708" s="48">
        <f>X708</f>
        <v>64836.63</v>
      </c>
      <c r="W708" s="29">
        <f>W713+W718+W723+W738+W743+W728+W733</f>
        <v>32418.33</v>
      </c>
      <c r="X708" s="29">
        <f t="shared" ref="X708" si="455">X713+X718+X723+X738+X743+X728+X733</f>
        <v>64836.63</v>
      </c>
      <c r="Y708" s="7">
        <f t="shared" si="453"/>
        <v>0</v>
      </c>
      <c r="Z708" s="7">
        <f t="shared" si="453"/>
        <v>-2.0000000004074536E-2</v>
      </c>
      <c r="AA708" s="7">
        <f>O708+U708-X708+W708</f>
        <v>2.0000000004074536E-2</v>
      </c>
      <c r="AB708" s="43"/>
      <c r="AC708" s="43"/>
      <c r="AD708" s="18"/>
    </row>
    <row r="709" spans="1:30" ht="15.75" x14ac:dyDescent="0.2">
      <c r="A709" s="143"/>
      <c r="B709" s="188"/>
      <c r="C709" s="189"/>
      <c r="D709" s="189"/>
      <c r="E709" s="189"/>
      <c r="F709" s="189"/>
      <c r="G709" s="189"/>
      <c r="H709" s="189"/>
      <c r="I709" s="189"/>
      <c r="J709" s="189"/>
      <c r="K709" s="189"/>
      <c r="L709" s="190"/>
      <c r="M709" s="7">
        <f>N709+O709</f>
        <v>0</v>
      </c>
      <c r="N709" s="29">
        <f t="shared" si="451"/>
        <v>-2.0000000000436557E-2</v>
      </c>
      <c r="O709" s="29">
        <f t="shared" si="451"/>
        <v>2.0000000000436557E-2</v>
      </c>
      <c r="P709" s="180"/>
      <c r="Q709" s="46" t="s">
        <v>6</v>
      </c>
      <c r="R709" s="11"/>
      <c r="S709" s="29">
        <f t="shared" si="452"/>
        <v>66628.55</v>
      </c>
      <c r="T709" s="29">
        <f t="shared" ref="T709:U709" si="456">T714+T719+T724+T739+T744+T729+T734</f>
        <v>33314.28</v>
      </c>
      <c r="U709" s="29">
        <f t="shared" si="456"/>
        <v>33314.270000000004</v>
      </c>
      <c r="V709" s="48">
        <f>X709</f>
        <v>66628.55</v>
      </c>
      <c r="W709" s="29">
        <f t="shared" ref="W709:X709" si="457">W714+W719+W724+W739+W744+W729+W734</f>
        <v>33314.29</v>
      </c>
      <c r="X709" s="29">
        <f t="shared" si="457"/>
        <v>66628.55</v>
      </c>
      <c r="Y709" s="7">
        <f t="shared" si="453"/>
        <v>0</v>
      </c>
      <c r="Z709" s="7">
        <f t="shared" si="453"/>
        <v>-3.0000000006111804E-2</v>
      </c>
      <c r="AA709" s="7">
        <f>O709+U709-X709+W709</f>
        <v>3.0000000006111804E-2</v>
      </c>
      <c r="AB709" s="43"/>
      <c r="AC709" s="43"/>
      <c r="AD709" s="18"/>
    </row>
    <row r="710" spans="1:30" ht="15.75" x14ac:dyDescent="0.2">
      <c r="A710" s="143"/>
      <c r="B710" s="188"/>
      <c r="C710" s="189"/>
      <c r="D710" s="189"/>
      <c r="E710" s="189"/>
      <c r="F710" s="189"/>
      <c r="G710" s="189"/>
      <c r="H710" s="189"/>
      <c r="I710" s="189"/>
      <c r="J710" s="189"/>
      <c r="K710" s="189"/>
      <c r="L710" s="190"/>
      <c r="M710" s="7">
        <f>N710+O710</f>
        <v>0</v>
      </c>
      <c r="N710" s="29">
        <f t="shared" si="451"/>
        <v>-3.0000000000654836E-2</v>
      </c>
      <c r="O710" s="29">
        <f t="shared" si="451"/>
        <v>3.0000000000654836E-2</v>
      </c>
      <c r="P710" s="180"/>
      <c r="Q710" s="46" t="s">
        <v>7</v>
      </c>
      <c r="R710" s="11"/>
      <c r="S710" s="29">
        <f t="shared" si="452"/>
        <v>76748.34</v>
      </c>
      <c r="T710" s="29">
        <f t="shared" ref="T710:U710" si="458">T715+T720+T725+T740+T745+T730+T735</f>
        <v>38374.18</v>
      </c>
      <c r="U710" s="29">
        <f t="shared" si="458"/>
        <v>38374.160000000003</v>
      </c>
      <c r="V710" s="48">
        <f>X710</f>
        <v>76747.34</v>
      </c>
      <c r="W710" s="29">
        <f t="shared" ref="W710:X710" si="459">W715+W720+W725+W740+W745+W730+W735</f>
        <v>38373.19</v>
      </c>
      <c r="X710" s="29">
        <f t="shared" si="459"/>
        <v>76747.34</v>
      </c>
      <c r="Y710" s="7">
        <f t="shared" si="453"/>
        <v>1</v>
      </c>
      <c r="Z710" s="7">
        <f t="shared" si="453"/>
        <v>0.95999999999912689</v>
      </c>
      <c r="AA710" s="7">
        <f>O710+U710-X710+W710</f>
        <v>4.0000000008149073E-2</v>
      </c>
      <c r="AB710" s="43"/>
      <c r="AC710" s="43"/>
      <c r="AD710" s="18"/>
    </row>
    <row r="711" spans="1:30" ht="15.75" x14ac:dyDescent="0.2">
      <c r="A711" s="144"/>
      <c r="B711" s="191"/>
      <c r="C711" s="192"/>
      <c r="D711" s="192"/>
      <c r="E711" s="192"/>
      <c r="F711" s="192"/>
      <c r="G711" s="192"/>
      <c r="H711" s="192"/>
      <c r="I711" s="192"/>
      <c r="J711" s="192"/>
      <c r="K711" s="192"/>
      <c r="L711" s="193"/>
      <c r="M711" s="196"/>
      <c r="N711" s="197"/>
      <c r="O711" s="198"/>
      <c r="P711" s="181"/>
      <c r="Q711" s="46" t="s">
        <v>144</v>
      </c>
      <c r="R711" s="11"/>
      <c r="S711" s="29">
        <f t="shared" si="452"/>
        <v>273050.15000000002</v>
      </c>
      <c r="T711" s="29">
        <f>SUM(T707:T710)</f>
        <v>136525.1</v>
      </c>
      <c r="U711" s="29">
        <f>SUM(U707:U710)</f>
        <v>136525.05000000002</v>
      </c>
      <c r="V711" s="29">
        <f>SUM(V707:V710)</f>
        <v>273049.15000000002</v>
      </c>
      <c r="W711" s="29">
        <f>SUM(W707:W710)</f>
        <v>136524.14000000001</v>
      </c>
      <c r="X711" s="29">
        <f>SUM(X707:X710)</f>
        <v>273049.15000000002</v>
      </c>
      <c r="Y711" s="247"/>
      <c r="Z711" s="248"/>
      <c r="AA711" s="249"/>
      <c r="AB711" s="43"/>
      <c r="AC711" s="43"/>
      <c r="AD711" s="18"/>
    </row>
    <row r="712" spans="1:30" ht="15.75" x14ac:dyDescent="0.2">
      <c r="A712" s="99">
        <v>1</v>
      </c>
      <c r="B712" s="116" t="s">
        <v>337</v>
      </c>
      <c r="C712" s="100" t="s">
        <v>270</v>
      </c>
      <c r="D712" s="100" t="s">
        <v>277</v>
      </c>
      <c r="E712" s="126" t="s">
        <v>59</v>
      </c>
      <c r="F712" s="120"/>
      <c r="G712" s="140" t="s">
        <v>271</v>
      </c>
      <c r="H712" s="100" t="s">
        <v>272</v>
      </c>
      <c r="I712" s="134">
        <v>304.2</v>
      </c>
      <c r="J712" s="120">
        <v>11.48</v>
      </c>
      <c r="K712" s="141" t="s">
        <v>468</v>
      </c>
      <c r="L712" s="141" t="s">
        <v>469</v>
      </c>
      <c r="M712" s="9">
        <f>N712+O712</f>
        <v>0</v>
      </c>
      <c r="N712" s="8"/>
      <c r="O712" s="8">
        <v>0</v>
      </c>
      <c r="P712" s="123" t="s">
        <v>178</v>
      </c>
      <c r="Q712" s="40" t="s">
        <v>4</v>
      </c>
      <c r="R712" s="30"/>
      <c r="S712" s="27">
        <f t="shared" si="452"/>
        <v>11523.24</v>
      </c>
      <c r="T712" s="27">
        <v>5761.62</v>
      </c>
      <c r="U712" s="27">
        <v>5761.62</v>
      </c>
      <c r="V712" s="28">
        <f>X712</f>
        <v>11523.24</v>
      </c>
      <c r="W712" s="27">
        <v>5761.62</v>
      </c>
      <c r="X712" s="27">
        <v>11523.24</v>
      </c>
      <c r="Y712" s="8">
        <f t="shared" ref="Y712:Z715" si="460">M712+S712-V712</f>
        <v>0</v>
      </c>
      <c r="Z712" s="8">
        <f t="shared" si="460"/>
        <v>0</v>
      </c>
      <c r="AA712" s="8">
        <f>O712+U712-X712+W712</f>
        <v>0</v>
      </c>
      <c r="AB712" s="66" t="s">
        <v>112</v>
      </c>
      <c r="AC712" s="66"/>
      <c r="AD712" s="20"/>
    </row>
    <row r="713" spans="1:30" ht="15.75" x14ac:dyDescent="0.2">
      <c r="A713" s="99"/>
      <c r="B713" s="117"/>
      <c r="C713" s="101"/>
      <c r="D713" s="101"/>
      <c r="E713" s="126"/>
      <c r="F713" s="121"/>
      <c r="G713" s="140"/>
      <c r="H713" s="101"/>
      <c r="I713" s="134"/>
      <c r="J713" s="121"/>
      <c r="K713" s="101"/>
      <c r="L713" s="101"/>
      <c r="M713" s="8">
        <f>N713+O713</f>
        <v>0</v>
      </c>
      <c r="N713" s="8">
        <f t="shared" ref="N713:O715" si="461">Z712</f>
        <v>0</v>
      </c>
      <c r="O713" s="8">
        <f t="shared" si="461"/>
        <v>0</v>
      </c>
      <c r="P713" s="124"/>
      <c r="Q713" s="40" t="s">
        <v>5</v>
      </c>
      <c r="R713" s="31"/>
      <c r="S713" s="27">
        <f t="shared" si="452"/>
        <v>11523.24</v>
      </c>
      <c r="T713" s="27">
        <v>5761.62</v>
      </c>
      <c r="U713" s="27">
        <v>5761.62</v>
      </c>
      <c r="V713" s="28">
        <f>X713</f>
        <v>11523.24</v>
      </c>
      <c r="W713" s="27">
        <v>5761.62</v>
      </c>
      <c r="X713" s="27">
        <v>11523.24</v>
      </c>
      <c r="Y713" s="8">
        <f t="shared" si="460"/>
        <v>0</v>
      </c>
      <c r="Z713" s="8">
        <f t="shared" si="460"/>
        <v>0</v>
      </c>
      <c r="AA713" s="8">
        <f>O713+U713-X713+W713</f>
        <v>0</v>
      </c>
      <c r="AB713" s="66"/>
      <c r="AC713" s="66"/>
      <c r="AD713" s="20"/>
    </row>
    <row r="714" spans="1:30" ht="15.75" x14ac:dyDescent="0.2">
      <c r="A714" s="99"/>
      <c r="B714" s="117"/>
      <c r="C714" s="101"/>
      <c r="D714" s="101"/>
      <c r="E714" s="126"/>
      <c r="F714" s="121"/>
      <c r="G714" s="140"/>
      <c r="H714" s="101"/>
      <c r="I714" s="134"/>
      <c r="J714" s="121"/>
      <c r="K714" s="101"/>
      <c r="L714" s="101"/>
      <c r="M714" s="8">
        <f>N714+O714</f>
        <v>0</v>
      </c>
      <c r="N714" s="8">
        <f t="shared" si="461"/>
        <v>0</v>
      </c>
      <c r="O714" s="8">
        <f t="shared" si="461"/>
        <v>0</v>
      </c>
      <c r="P714" s="124"/>
      <c r="Q714" s="40" t="s">
        <v>6</v>
      </c>
      <c r="R714" s="31"/>
      <c r="S714" s="27">
        <f t="shared" si="452"/>
        <v>11523.24</v>
      </c>
      <c r="T714" s="27">
        <v>5761.62</v>
      </c>
      <c r="U714" s="27">
        <v>5761.62</v>
      </c>
      <c r="V714" s="28">
        <f>X714</f>
        <v>11523.24</v>
      </c>
      <c r="W714" s="27">
        <v>5761.62</v>
      </c>
      <c r="X714" s="27">
        <v>11523.24</v>
      </c>
      <c r="Y714" s="8">
        <f t="shared" si="460"/>
        <v>0</v>
      </c>
      <c r="Z714" s="8">
        <f t="shared" si="460"/>
        <v>0</v>
      </c>
      <c r="AA714" s="8">
        <f>O714+U714-X714+W714</f>
        <v>0</v>
      </c>
      <c r="AB714" s="66"/>
      <c r="AC714" s="66"/>
      <c r="AD714" s="20"/>
    </row>
    <row r="715" spans="1:30" ht="15.75" x14ac:dyDescent="0.2">
      <c r="A715" s="99"/>
      <c r="B715" s="117"/>
      <c r="C715" s="101"/>
      <c r="D715" s="101"/>
      <c r="E715" s="126"/>
      <c r="F715" s="121"/>
      <c r="G715" s="140"/>
      <c r="H715" s="101"/>
      <c r="I715" s="134"/>
      <c r="J715" s="121"/>
      <c r="K715" s="101"/>
      <c r="L715" s="101"/>
      <c r="M715" s="8">
        <f>N715+O715</f>
        <v>0</v>
      </c>
      <c r="N715" s="8">
        <f t="shared" si="461"/>
        <v>0</v>
      </c>
      <c r="O715" s="8">
        <f t="shared" si="461"/>
        <v>0</v>
      </c>
      <c r="P715" s="124"/>
      <c r="Q715" s="40" t="s">
        <v>7</v>
      </c>
      <c r="R715" s="31"/>
      <c r="S715" s="27">
        <f t="shared" si="452"/>
        <v>11523.24</v>
      </c>
      <c r="T715" s="27">
        <v>5761.62</v>
      </c>
      <c r="U715" s="27">
        <v>5761.62</v>
      </c>
      <c r="V715" s="28">
        <f>X715</f>
        <v>11523.24</v>
      </c>
      <c r="W715" s="27">
        <v>5761.62</v>
      </c>
      <c r="X715" s="27">
        <v>11523.24</v>
      </c>
      <c r="Y715" s="7">
        <f t="shared" si="460"/>
        <v>0</v>
      </c>
      <c r="Z715" s="7">
        <f t="shared" si="460"/>
        <v>0</v>
      </c>
      <c r="AA715" s="7">
        <f>O715+U715-X715+W715</f>
        <v>0</v>
      </c>
      <c r="AB715" s="66"/>
      <c r="AC715" s="66"/>
      <c r="AD715" s="20"/>
    </row>
    <row r="716" spans="1:30" ht="15.75" x14ac:dyDescent="0.2">
      <c r="A716" s="99"/>
      <c r="B716" s="118"/>
      <c r="C716" s="102"/>
      <c r="D716" s="102"/>
      <c r="E716" s="126"/>
      <c r="F716" s="122"/>
      <c r="G716" s="140"/>
      <c r="H716" s="102"/>
      <c r="I716" s="134"/>
      <c r="J716" s="122"/>
      <c r="K716" s="102"/>
      <c r="L716" s="102"/>
      <c r="M716" s="125"/>
      <c r="N716" s="125"/>
      <c r="O716" s="125"/>
      <c r="P716" s="124"/>
      <c r="Q716" s="32" t="s">
        <v>3</v>
      </c>
      <c r="R716" s="45">
        <f>R715</f>
        <v>0</v>
      </c>
      <c r="S716" s="29">
        <f t="shared" ref="S716:X716" si="462">SUM(S712:S715)</f>
        <v>46092.959999999999</v>
      </c>
      <c r="T716" s="29">
        <f t="shared" si="462"/>
        <v>23046.48</v>
      </c>
      <c r="U716" s="29">
        <f t="shared" si="462"/>
        <v>23046.48</v>
      </c>
      <c r="V716" s="29">
        <f t="shared" si="462"/>
        <v>46092.959999999999</v>
      </c>
      <c r="W716" s="29">
        <f t="shared" si="462"/>
        <v>23046.48</v>
      </c>
      <c r="X716" s="29">
        <f t="shared" si="462"/>
        <v>46092.959999999999</v>
      </c>
      <c r="Y716" s="139"/>
      <c r="Z716" s="139"/>
      <c r="AA716" s="139"/>
      <c r="AB716" s="66"/>
      <c r="AC716" s="66"/>
      <c r="AD716" s="20"/>
    </row>
    <row r="717" spans="1:30" ht="15.75" x14ac:dyDescent="0.2">
      <c r="A717" s="99">
        <v>2</v>
      </c>
      <c r="B717" s="116" t="s">
        <v>337</v>
      </c>
      <c r="C717" s="100" t="s">
        <v>273</v>
      </c>
      <c r="D717" s="100" t="s">
        <v>274</v>
      </c>
      <c r="E717" s="126" t="s">
        <v>59</v>
      </c>
      <c r="F717" s="120"/>
      <c r="G717" s="140" t="s">
        <v>275</v>
      </c>
      <c r="H717" s="100" t="s">
        <v>272</v>
      </c>
      <c r="I717" s="134">
        <v>59.1</v>
      </c>
      <c r="J717" s="120">
        <v>11.48</v>
      </c>
      <c r="K717" s="141" t="s">
        <v>476</v>
      </c>
      <c r="L717" s="141" t="s">
        <v>477</v>
      </c>
      <c r="M717" s="9">
        <f>N717+O717</f>
        <v>0</v>
      </c>
      <c r="N717" s="8"/>
      <c r="O717" s="8">
        <v>0</v>
      </c>
      <c r="P717" s="123" t="s">
        <v>178</v>
      </c>
      <c r="Q717" s="40" t="s">
        <v>4</v>
      </c>
      <c r="R717" s="30"/>
      <c r="S717" s="27">
        <f>T717+U717</f>
        <v>2036.1</v>
      </c>
      <c r="T717" s="27">
        <v>1018.05</v>
      </c>
      <c r="U717" s="27">
        <v>1018.05</v>
      </c>
      <c r="V717" s="28">
        <f>X717</f>
        <v>2036.1</v>
      </c>
      <c r="W717" s="27">
        <v>1018.05</v>
      </c>
      <c r="X717" s="27">
        <v>2036.1</v>
      </c>
      <c r="Y717" s="8">
        <f t="shared" ref="Y717:Z720" si="463">M717+S717-V717</f>
        <v>0</v>
      </c>
      <c r="Z717" s="8">
        <f t="shared" si="463"/>
        <v>0</v>
      </c>
      <c r="AA717" s="8">
        <f>O717+U717-X717+W717</f>
        <v>0</v>
      </c>
      <c r="AB717" s="66" t="s">
        <v>112</v>
      </c>
      <c r="AC717" s="66"/>
      <c r="AD717" s="20"/>
    </row>
    <row r="718" spans="1:30" ht="15.75" x14ac:dyDescent="0.2">
      <c r="A718" s="99"/>
      <c r="B718" s="117"/>
      <c r="C718" s="101"/>
      <c r="D718" s="101"/>
      <c r="E718" s="126"/>
      <c r="F718" s="121"/>
      <c r="G718" s="140"/>
      <c r="H718" s="101"/>
      <c r="I718" s="134"/>
      <c r="J718" s="121"/>
      <c r="K718" s="101"/>
      <c r="L718" s="101"/>
      <c r="M718" s="8">
        <f>N718+O718</f>
        <v>0</v>
      </c>
      <c r="N718" s="8">
        <f t="shared" ref="N718:O720" si="464">Z717</f>
        <v>0</v>
      </c>
      <c r="O718" s="8">
        <f t="shared" si="464"/>
        <v>0</v>
      </c>
      <c r="P718" s="124"/>
      <c r="Q718" s="40" t="s">
        <v>5</v>
      </c>
      <c r="R718" s="31"/>
      <c r="S718" s="27">
        <f>T718+U718</f>
        <v>2036.1</v>
      </c>
      <c r="T718" s="27">
        <v>1018.05</v>
      </c>
      <c r="U718" s="27">
        <v>1018.05</v>
      </c>
      <c r="V718" s="28">
        <f>X718</f>
        <v>2036.1</v>
      </c>
      <c r="W718" s="27">
        <v>1018.05</v>
      </c>
      <c r="X718" s="27">
        <v>2036.1</v>
      </c>
      <c r="Y718" s="8">
        <f t="shared" si="463"/>
        <v>0</v>
      </c>
      <c r="Z718" s="8">
        <f t="shared" si="463"/>
        <v>0</v>
      </c>
      <c r="AA718" s="8">
        <f>O718+U718-X718+W718</f>
        <v>0</v>
      </c>
      <c r="AB718" s="66"/>
      <c r="AC718" s="66"/>
      <c r="AD718" s="20"/>
    </row>
    <row r="719" spans="1:30" ht="15.75" x14ac:dyDescent="0.2">
      <c r="A719" s="99"/>
      <c r="B719" s="117"/>
      <c r="C719" s="101"/>
      <c r="D719" s="101"/>
      <c r="E719" s="126"/>
      <c r="F719" s="121"/>
      <c r="G719" s="140"/>
      <c r="H719" s="101"/>
      <c r="I719" s="134"/>
      <c r="J719" s="121"/>
      <c r="K719" s="101"/>
      <c r="L719" s="101"/>
      <c r="M719" s="8">
        <f>N719+O719</f>
        <v>0</v>
      </c>
      <c r="N719" s="8">
        <f t="shared" si="464"/>
        <v>0</v>
      </c>
      <c r="O719" s="8">
        <f t="shared" si="464"/>
        <v>0</v>
      </c>
      <c r="P719" s="124"/>
      <c r="Q719" s="40" t="s">
        <v>6</v>
      </c>
      <c r="R719" s="31"/>
      <c r="S719" s="27">
        <f>T719+U719</f>
        <v>2036.1</v>
      </c>
      <c r="T719" s="27">
        <v>1018.05</v>
      </c>
      <c r="U719" s="27">
        <v>1018.05</v>
      </c>
      <c r="V719" s="28">
        <f>X719</f>
        <v>2036.1</v>
      </c>
      <c r="W719" s="27">
        <v>1018.05</v>
      </c>
      <c r="X719" s="27">
        <v>2036.1</v>
      </c>
      <c r="Y719" s="8">
        <f t="shared" si="463"/>
        <v>0</v>
      </c>
      <c r="Z719" s="8">
        <f t="shared" si="463"/>
        <v>0</v>
      </c>
      <c r="AA719" s="8">
        <f>O719+U719-X719+W719</f>
        <v>0</v>
      </c>
      <c r="AB719" s="66"/>
      <c r="AC719" s="66"/>
      <c r="AD719" s="20"/>
    </row>
    <row r="720" spans="1:30" ht="15.75" x14ac:dyDescent="0.2">
      <c r="A720" s="99"/>
      <c r="B720" s="117"/>
      <c r="C720" s="101"/>
      <c r="D720" s="101"/>
      <c r="E720" s="126"/>
      <c r="F720" s="121"/>
      <c r="G720" s="140"/>
      <c r="H720" s="101"/>
      <c r="I720" s="134"/>
      <c r="J720" s="121"/>
      <c r="K720" s="101"/>
      <c r="L720" s="101"/>
      <c r="M720" s="8">
        <f>N720+O720</f>
        <v>0</v>
      </c>
      <c r="N720" s="8">
        <f t="shared" si="464"/>
        <v>0</v>
      </c>
      <c r="O720" s="8">
        <f t="shared" si="464"/>
        <v>0</v>
      </c>
      <c r="P720" s="124"/>
      <c r="Q720" s="40" t="s">
        <v>7</v>
      </c>
      <c r="R720" s="31"/>
      <c r="S720" s="27">
        <f>T720+U720</f>
        <v>2036.1</v>
      </c>
      <c r="T720" s="27">
        <v>1018.05</v>
      </c>
      <c r="U720" s="27">
        <v>1018.05</v>
      </c>
      <c r="V720" s="28">
        <f>X720</f>
        <v>2036.1</v>
      </c>
      <c r="W720" s="27">
        <v>1018.05</v>
      </c>
      <c r="X720" s="27">
        <v>2036.1</v>
      </c>
      <c r="Y720" s="7">
        <f t="shared" si="463"/>
        <v>0</v>
      </c>
      <c r="Z720" s="7">
        <f t="shared" si="463"/>
        <v>0</v>
      </c>
      <c r="AA720" s="7">
        <f>O720+U720-X720+W720</f>
        <v>0</v>
      </c>
      <c r="AB720" s="66"/>
      <c r="AC720" s="66"/>
      <c r="AD720" s="20"/>
    </row>
    <row r="721" spans="1:30" ht="15.75" x14ac:dyDescent="0.2">
      <c r="A721" s="99"/>
      <c r="B721" s="118"/>
      <c r="C721" s="102"/>
      <c r="D721" s="102"/>
      <c r="E721" s="126"/>
      <c r="F721" s="122"/>
      <c r="G721" s="140"/>
      <c r="H721" s="102"/>
      <c r="I721" s="134"/>
      <c r="J721" s="122"/>
      <c r="K721" s="102"/>
      <c r="L721" s="102"/>
      <c r="M721" s="125"/>
      <c r="N721" s="125"/>
      <c r="O721" s="125"/>
      <c r="P721" s="124"/>
      <c r="Q721" s="32" t="s">
        <v>3</v>
      </c>
      <c r="R721" s="45">
        <f>R720</f>
        <v>0</v>
      </c>
      <c r="S721" s="29">
        <f t="shared" ref="S721:X721" si="465">SUM(S717:S720)</f>
        <v>8144.4</v>
      </c>
      <c r="T721" s="29">
        <f t="shared" si="465"/>
        <v>4072.2</v>
      </c>
      <c r="U721" s="29">
        <f t="shared" si="465"/>
        <v>4072.2</v>
      </c>
      <c r="V721" s="29">
        <f t="shared" si="465"/>
        <v>8144.4</v>
      </c>
      <c r="W721" s="29">
        <f t="shared" si="465"/>
        <v>4072.2</v>
      </c>
      <c r="X721" s="29">
        <f t="shared" si="465"/>
        <v>8144.4</v>
      </c>
      <c r="Y721" s="139"/>
      <c r="Z721" s="139"/>
      <c r="AA721" s="139"/>
      <c r="AB721" s="66"/>
      <c r="AC721" s="66"/>
      <c r="AD721" s="20"/>
    </row>
    <row r="722" spans="1:30" ht="15.75" x14ac:dyDescent="0.2">
      <c r="A722" s="99">
        <v>3</v>
      </c>
      <c r="B722" s="116" t="s">
        <v>337</v>
      </c>
      <c r="C722" s="100" t="s">
        <v>276</v>
      </c>
      <c r="D722" s="100" t="s">
        <v>278</v>
      </c>
      <c r="E722" s="126" t="s">
        <v>59</v>
      </c>
      <c r="F722" s="120"/>
      <c r="G722" s="140" t="s">
        <v>279</v>
      </c>
      <c r="H722" s="100" t="s">
        <v>272</v>
      </c>
      <c r="I722" s="119">
        <v>381.95</v>
      </c>
      <c r="J722" s="120">
        <v>11.48</v>
      </c>
      <c r="K722" s="141" t="s">
        <v>478</v>
      </c>
      <c r="L722" s="141" t="s">
        <v>479</v>
      </c>
      <c r="M722" s="9">
        <f>N722+O722</f>
        <v>0</v>
      </c>
      <c r="N722" s="8"/>
      <c r="O722" s="8">
        <v>0</v>
      </c>
      <c r="P722" s="123" t="s">
        <v>178</v>
      </c>
      <c r="Q722" s="40" t="s">
        <v>4</v>
      </c>
      <c r="R722" s="30"/>
      <c r="S722" s="27">
        <f>T722+U722</f>
        <v>12558.39</v>
      </c>
      <c r="T722" s="27">
        <v>6279.2</v>
      </c>
      <c r="U722" s="27">
        <v>6279.19</v>
      </c>
      <c r="V722" s="28">
        <f>X722</f>
        <v>12558.39</v>
      </c>
      <c r="W722" s="27">
        <v>6279.21</v>
      </c>
      <c r="X722" s="27">
        <v>12558.39</v>
      </c>
      <c r="Y722" s="8">
        <f t="shared" ref="Y722:Z725" si="466">M722+S722-V722</f>
        <v>0</v>
      </c>
      <c r="Z722" s="8">
        <f t="shared" si="466"/>
        <v>-1.0000000000218279E-2</v>
      </c>
      <c r="AA722" s="8">
        <f>O722+U722-X722+W722</f>
        <v>1.0000000000218279E-2</v>
      </c>
      <c r="AB722" s="66" t="s">
        <v>112</v>
      </c>
      <c r="AC722" s="66"/>
      <c r="AD722" s="20"/>
    </row>
    <row r="723" spans="1:30" ht="15.75" x14ac:dyDescent="0.2">
      <c r="A723" s="99"/>
      <c r="B723" s="117"/>
      <c r="C723" s="101"/>
      <c r="D723" s="101"/>
      <c r="E723" s="126"/>
      <c r="F723" s="121"/>
      <c r="G723" s="140"/>
      <c r="H723" s="101"/>
      <c r="I723" s="119"/>
      <c r="J723" s="121"/>
      <c r="K723" s="101"/>
      <c r="L723" s="101"/>
      <c r="M723" s="8">
        <f>N723+O723</f>
        <v>0</v>
      </c>
      <c r="N723" s="8">
        <f t="shared" ref="N723:O725" si="467">Z722</f>
        <v>-1.0000000000218279E-2</v>
      </c>
      <c r="O723" s="8">
        <f t="shared" si="467"/>
        <v>1.0000000000218279E-2</v>
      </c>
      <c r="P723" s="124"/>
      <c r="Q723" s="40" t="s">
        <v>5</v>
      </c>
      <c r="R723" s="31"/>
      <c r="S723" s="27">
        <f>T723+U723</f>
        <v>12558.39</v>
      </c>
      <c r="T723" s="27">
        <v>6279.2</v>
      </c>
      <c r="U723" s="27">
        <v>6279.19</v>
      </c>
      <c r="V723" s="28">
        <f>X723</f>
        <v>12558.39</v>
      </c>
      <c r="W723" s="27">
        <v>6279.21</v>
      </c>
      <c r="X723" s="27">
        <v>12558.39</v>
      </c>
      <c r="Y723" s="8">
        <f t="shared" si="466"/>
        <v>0</v>
      </c>
      <c r="Z723" s="8">
        <f t="shared" si="466"/>
        <v>-2.0000000000436557E-2</v>
      </c>
      <c r="AA723" s="8">
        <f>O723+U723-X723+W723</f>
        <v>2.0000000000436557E-2</v>
      </c>
      <c r="AB723" s="66"/>
      <c r="AC723" s="66"/>
      <c r="AD723" s="20"/>
    </row>
    <row r="724" spans="1:30" ht="15.75" x14ac:dyDescent="0.2">
      <c r="A724" s="99"/>
      <c r="B724" s="117"/>
      <c r="C724" s="101"/>
      <c r="D724" s="101"/>
      <c r="E724" s="126"/>
      <c r="F724" s="121"/>
      <c r="G724" s="140"/>
      <c r="H724" s="101"/>
      <c r="I724" s="119"/>
      <c r="J724" s="121"/>
      <c r="K724" s="101"/>
      <c r="L724" s="101"/>
      <c r="M724" s="8">
        <f>N724+O724</f>
        <v>0</v>
      </c>
      <c r="N724" s="8">
        <f t="shared" si="467"/>
        <v>-2.0000000000436557E-2</v>
      </c>
      <c r="O724" s="8">
        <f t="shared" si="467"/>
        <v>2.0000000000436557E-2</v>
      </c>
      <c r="P724" s="124"/>
      <c r="Q724" s="40" t="s">
        <v>6</v>
      </c>
      <c r="R724" s="31"/>
      <c r="S724" s="27">
        <f>T724+U724</f>
        <v>12558.39</v>
      </c>
      <c r="T724" s="27">
        <v>6279.2</v>
      </c>
      <c r="U724" s="27">
        <v>6279.19</v>
      </c>
      <c r="V724" s="28">
        <f>X724</f>
        <v>12558.39</v>
      </c>
      <c r="W724" s="27">
        <v>6279.21</v>
      </c>
      <c r="X724" s="27">
        <v>12558.39</v>
      </c>
      <c r="Y724" s="8">
        <f t="shared" si="466"/>
        <v>0</v>
      </c>
      <c r="Z724" s="8">
        <f t="shared" si="466"/>
        <v>-3.0000000000654836E-2</v>
      </c>
      <c r="AA724" s="8">
        <f>O724+U724-X724+W724</f>
        <v>3.0000000000654836E-2</v>
      </c>
      <c r="AB724" s="66"/>
      <c r="AC724" s="66"/>
      <c r="AD724" s="20"/>
    </row>
    <row r="725" spans="1:30" ht="15.75" x14ac:dyDescent="0.2">
      <c r="A725" s="99"/>
      <c r="B725" s="117"/>
      <c r="C725" s="101"/>
      <c r="D725" s="101"/>
      <c r="E725" s="126"/>
      <c r="F725" s="121"/>
      <c r="G725" s="140"/>
      <c r="H725" s="101"/>
      <c r="I725" s="119"/>
      <c r="J725" s="121"/>
      <c r="K725" s="101"/>
      <c r="L725" s="101"/>
      <c r="M725" s="8">
        <f>N725+O725</f>
        <v>0</v>
      </c>
      <c r="N725" s="8">
        <f t="shared" si="467"/>
        <v>-3.0000000000654836E-2</v>
      </c>
      <c r="O725" s="8">
        <f t="shared" si="467"/>
        <v>3.0000000000654836E-2</v>
      </c>
      <c r="P725" s="124"/>
      <c r="Q725" s="40" t="s">
        <v>7</v>
      </c>
      <c r="R725" s="31"/>
      <c r="S725" s="27">
        <f>T725+U725</f>
        <v>12558.39</v>
      </c>
      <c r="T725" s="27">
        <v>6279.2</v>
      </c>
      <c r="U725" s="27">
        <v>6279.19</v>
      </c>
      <c r="V725" s="28">
        <f>X725</f>
        <v>12558.39</v>
      </c>
      <c r="W725" s="27">
        <v>6279.21</v>
      </c>
      <c r="X725" s="27">
        <v>12558.39</v>
      </c>
      <c r="Y725" s="7">
        <f t="shared" si="466"/>
        <v>0</v>
      </c>
      <c r="Z725" s="7">
        <f t="shared" si="466"/>
        <v>-4.0000000000873115E-2</v>
      </c>
      <c r="AA725" s="7">
        <f>O725+U725-X725+W725</f>
        <v>4.0000000000873115E-2</v>
      </c>
      <c r="AB725" s="66"/>
      <c r="AC725" s="66"/>
      <c r="AD725" s="20"/>
    </row>
    <row r="726" spans="1:30" ht="15.75" x14ac:dyDescent="0.2">
      <c r="A726" s="99"/>
      <c r="B726" s="118"/>
      <c r="C726" s="102"/>
      <c r="D726" s="102"/>
      <c r="E726" s="126"/>
      <c r="F726" s="122"/>
      <c r="G726" s="140"/>
      <c r="H726" s="102"/>
      <c r="I726" s="119"/>
      <c r="J726" s="122"/>
      <c r="K726" s="102"/>
      <c r="L726" s="102"/>
      <c r="M726" s="125"/>
      <c r="N726" s="125"/>
      <c r="O726" s="125"/>
      <c r="P726" s="124"/>
      <c r="Q726" s="32" t="s">
        <v>3</v>
      </c>
      <c r="R726" s="45">
        <f>R725</f>
        <v>0</v>
      </c>
      <c r="S726" s="29">
        <f t="shared" ref="S726:X726" si="468">SUM(S722:S725)</f>
        <v>50233.56</v>
      </c>
      <c r="T726" s="29">
        <f t="shared" si="468"/>
        <v>25116.799999999999</v>
      </c>
      <c r="U726" s="29">
        <f t="shared" si="468"/>
        <v>25116.76</v>
      </c>
      <c r="V726" s="29">
        <f t="shared" si="468"/>
        <v>50233.56</v>
      </c>
      <c r="W726" s="29">
        <f t="shared" si="468"/>
        <v>25116.84</v>
      </c>
      <c r="X726" s="29">
        <f t="shared" si="468"/>
        <v>50233.56</v>
      </c>
      <c r="Y726" s="139"/>
      <c r="Z726" s="139"/>
      <c r="AA726" s="139"/>
      <c r="AB726" s="66"/>
      <c r="AC726" s="66"/>
      <c r="AD726" s="20"/>
    </row>
    <row r="727" spans="1:30" ht="15.75" x14ac:dyDescent="0.2">
      <c r="A727" s="99">
        <v>4</v>
      </c>
      <c r="B727" s="116" t="s">
        <v>337</v>
      </c>
      <c r="C727" s="100" t="s">
        <v>276</v>
      </c>
      <c r="D727" s="100" t="s">
        <v>527</v>
      </c>
      <c r="E727" s="126" t="s">
        <v>59</v>
      </c>
      <c r="F727" s="120"/>
      <c r="G727" s="140" t="s">
        <v>279</v>
      </c>
      <c r="H727" s="100" t="s">
        <v>272</v>
      </c>
      <c r="I727" s="119">
        <v>85.82</v>
      </c>
      <c r="J727" s="120">
        <v>11.48</v>
      </c>
      <c r="K727" s="141" t="s">
        <v>523</v>
      </c>
      <c r="L727" s="141" t="s">
        <v>524</v>
      </c>
      <c r="M727" s="9">
        <f>N727+O727</f>
        <v>0</v>
      </c>
      <c r="N727" s="8"/>
      <c r="O727" s="8">
        <v>0</v>
      </c>
      <c r="P727" s="123" t="s">
        <v>178</v>
      </c>
      <c r="Q727" s="79" t="s">
        <v>4</v>
      </c>
      <c r="R727" s="30"/>
      <c r="S727" s="27">
        <f>T727+U727</f>
        <v>0</v>
      </c>
      <c r="T727" s="27">
        <v>0</v>
      </c>
      <c r="U727" s="27">
        <v>0</v>
      </c>
      <c r="V727" s="28">
        <f>X727</f>
        <v>0</v>
      </c>
      <c r="W727" s="27">
        <v>0</v>
      </c>
      <c r="X727" s="27">
        <v>0</v>
      </c>
      <c r="Y727" s="8">
        <f t="shared" ref="Y727:Y730" si="469">M727+S727-V727</f>
        <v>0</v>
      </c>
      <c r="Z727" s="8">
        <f t="shared" ref="Z727:Z730" si="470">N727+T727-W727</f>
        <v>0</v>
      </c>
      <c r="AA727" s="8">
        <f>O727+U727-X727+W727</f>
        <v>0</v>
      </c>
      <c r="AB727" s="66" t="s">
        <v>112</v>
      </c>
      <c r="AC727" s="66"/>
      <c r="AD727" s="20"/>
    </row>
    <row r="728" spans="1:30" ht="15.75" x14ac:dyDescent="0.2">
      <c r="A728" s="99"/>
      <c r="B728" s="117"/>
      <c r="C728" s="101"/>
      <c r="D728" s="101"/>
      <c r="E728" s="126"/>
      <c r="F728" s="121"/>
      <c r="G728" s="140"/>
      <c r="H728" s="101"/>
      <c r="I728" s="119"/>
      <c r="J728" s="121"/>
      <c r="K728" s="101"/>
      <c r="L728" s="101"/>
      <c r="M728" s="8">
        <f>N728+O728</f>
        <v>0</v>
      </c>
      <c r="N728" s="8">
        <v>0</v>
      </c>
      <c r="O728" s="8">
        <v>0</v>
      </c>
      <c r="P728" s="124"/>
      <c r="Q728" s="79" t="s">
        <v>5</v>
      </c>
      <c r="R728" s="31"/>
      <c r="S728" s="27">
        <f>T728+U728</f>
        <v>0</v>
      </c>
      <c r="T728" s="27">
        <v>0</v>
      </c>
      <c r="U728" s="27">
        <v>0</v>
      </c>
      <c r="V728" s="28">
        <f>X728</f>
        <v>0</v>
      </c>
      <c r="W728" s="27">
        <v>0</v>
      </c>
      <c r="X728" s="27">
        <v>0</v>
      </c>
      <c r="Y728" s="8">
        <f t="shared" si="469"/>
        <v>0</v>
      </c>
      <c r="Z728" s="8">
        <f t="shared" si="470"/>
        <v>0</v>
      </c>
      <c r="AA728" s="8">
        <f>O728+U728-X728+W728</f>
        <v>0</v>
      </c>
      <c r="AB728" s="66"/>
      <c r="AC728" s="66"/>
      <c r="AD728" s="20"/>
    </row>
    <row r="729" spans="1:30" ht="15.75" x14ac:dyDescent="0.2">
      <c r="A729" s="99"/>
      <c r="B729" s="117"/>
      <c r="C729" s="101"/>
      <c r="D729" s="101"/>
      <c r="E729" s="126"/>
      <c r="F729" s="121"/>
      <c r="G729" s="140"/>
      <c r="H729" s="101"/>
      <c r="I729" s="119"/>
      <c r="J729" s="121"/>
      <c r="K729" s="101"/>
      <c r="L729" s="101"/>
      <c r="M729" s="8">
        <f>N729+O729</f>
        <v>0</v>
      </c>
      <c r="N729" s="8">
        <v>0</v>
      </c>
      <c r="O729" s="8">
        <v>0</v>
      </c>
      <c r="P729" s="124"/>
      <c r="Q729" s="79" t="s">
        <v>6</v>
      </c>
      <c r="R729" s="31"/>
      <c r="S729" s="27">
        <f>T729+U729</f>
        <v>1791.92</v>
      </c>
      <c r="T729" s="27">
        <v>895.96</v>
      </c>
      <c r="U729" s="27">
        <v>895.96</v>
      </c>
      <c r="V729" s="28">
        <f>X729</f>
        <v>1791.92</v>
      </c>
      <c r="W729" s="27">
        <v>895.96</v>
      </c>
      <c r="X729" s="27">
        <v>1791.92</v>
      </c>
      <c r="Y729" s="8">
        <f t="shared" si="469"/>
        <v>0</v>
      </c>
      <c r="Z729" s="8">
        <f t="shared" si="470"/>
        <v>0</v>
      </c>
      <c r="AA729" s="8">
        <f>O729+U729-X729+W729</f>
        <v>0</v>
      </c>
      <c r="AB729" s="66"/>
      <c r="AC729" s="66"/>
      <c r="AD729" s="20"/>
    </row>
    <row r="730" spans="1:30" ht="15.75" x14ac:dyDescent="0.2">
      <c r="A730" s="99"/>
      <c r="B730" s="117"/>
      <c r="C730" s="101"/>
      <c r="D730" s="101"/>
      <c r="E730" s="126"/>
      <c r="F730" s="121"/>
      <c r="G730" s="140"/>
      <c r="H730" s="101"/>
      <c r="I730" s="119"/>
      <c r="J730" s="121"/>
      <c r="K730" s="101"/>
      <c r="L730" s="101"/>
      <c r="M730" s="8">
        <f>N730+O730</f>
        <v>0</v>
      </c>
      <c r="N730" s="8">
        <v>0</v>
      </c>
      <c r="O730" s="8">
        <v>0</v>
      </c>
      <c r="P730" s="124"/>
      <c r="Q730" s="79" t="s">
        <v>7</v>
      </c>
      <c r="R730" s="31"/>
      <c r="S730" s="27">
        <f>T730+U730</f>
        <v>2687.88</v>
      </c>
      <c r="T730" s="27">
        <v>1343.94</v>
      </c>
      <c r="U730" s="27">
        <v>1343.94</v>
      </c>
      <c r="V730" s="28">
        <f>X730</f>
        <v>2687.88</v>
      </c>
      <c r="W730" s="27">
        <v>1343.94</v>
      </c>
      <c r="X730" s="27">
        <v>2687.88</v>
      </c>
      <c r="Y730" s="7">
        <f t="shared" si="469"/>
        <v>0</v>
      </c>
      <c r="Z730" s="7">
        <f t="shared" si="470"/>
        <v>0</v>
      </c>
      <c r="AA730" s="7">
        <f>O730+U730-X730+W730</f>
        <v>0</v>
      </c>
      <c r="AB730" s="66"/>
      <c r="AC730" s="66"/>
      <c r="AD730" s="20"/>
    </row>
    <row r="731" spans="1:30" ht="15.75" x14ac:dyDescent="0.2">
      <c r="A731" s="99"/>
      <c r="B731" s="118"/>
      <c r="C731" s="102"/>
      <c r="D731" s="102"/>
      <c r="E731" s="126"/>
      <c r="F731" s="122"/>
      <c r="G731" s="140"/>
      <c r="H731" s="102"/>
      <c r="I731" s="119"/>
      <c r="J731" s="122"/>
      <c r="K731" s="102"/>
      <c r="L731" s="102"/>
      <c r="M731" s="125"/>
      <c r="N731" s="125"/>
      <c r="O731" s="125"/>
      <c r="P731" s="124"/>
      <c r="Q731" s="32" t="s">
        <v>3</v>
      </c>
      <c r="R731" s="80">
        <f>R730</f>
        <v>0</v>
      </c>
      <c r="S731" s="29">
        <f t="shared" ref="S731:X731" si="471">SUM(S727:S730)</f>
        <v>4479.8</v>
      </c>
      <c r="T731" s="29">
        <f t="shared" si="471"/>
        <v>2239.9</v>
      </c>
      <c r="U731" s="29">
        <f t="shared" si="471"/>
        <v>2239.9</v>
      </c>
      <c r="V731" s="29">
        <f t="shared" si="471"/>
        <v>4479.8</v>
      </c>
      <c r="W731" s="29">
        <f t="shared" si="471"/>
        <v>2239.9</v>
      </c>
      <c r="X731" s="29">
        <f t="shared" si="471"/>
        <v>4479.8</v>
      </c>
      <c r="Y731" s="139"/>
      <c r="Z731" s="139"/>
      <c r="AA731" s="139"/>
      <c r="AB731" s="66"/>
      <c r="AC731" s="66"/>
      <c r="AD731" s="20"/>
    </row>
    <row r="732" spans="1:30" ht="15.75" x14ac:dyDescent="0.2">
      <c r="A732" s="99">
        <v>5</v>
      </c>
      <c r="B732" s="116" t="s">
        <v>337</v>
      </c>
      <c r="C732" s="100" t="s">
        <v>276</v>
      </c>
      <c r="D732" s="100" t="s">
        <v>528</v>
      </c>
      <c r="E732" s="126" t="s">
        <v>59</v>
      </c>
      <c r="F732" s="120"/>
      <c r="G732" s="140" t="s">
        <v>279</v>
      </c>
      <c r="H732" s="100" t="s">
        <v>272</v>
      </c>
      <c r="I732" s="119">
        <v>252.43</v>
      </c>
      <c r="J732" s="120">
        <v>11.48</v>
      </c>
      <c r="K732" s="141" t="s">
        <v>525</v>
      </c>
      <c r="L732" s="141" t="s">
        <v>526</v>
      </c>
      <c r="M732" s="9">
        <f>N732+O732</f>
        <v>0</v>
      </c>
      <c r="N732" s="8"/>
      <c r="O732" s="8">
        <v>0</v>
      </c>
      <c r="P732" s="123" t="s">
        <v>178</v>
      </c>
      <c r="Q732" s="79" t="s">
        <v>4</v>
      </c>
      <c r="R732" s="30"/>
      <c r="S732" s="27">
        <f>T732+U732</f>
        <v>0</v>
      </c>
      <c r="T732" s="27">
        <v>0</v>
      </c>
      <c r="U732" s="27">
        <v>0</v>
      </c>
      <c r="V732" s="28">
        <f>X732</f>
        <v>0</v>
      </c>
      <c r="W732" s="27">
        <v>0</v>
      </c>
      <c r="X732" s="27">
        <v>0</v>
      </c>
      <c r="Y732" s="8">
        <f t="shared" ref="Y732:Y735" si="472">M732+S732-V732</f>
        <v>0</v>
      </c>
      <c r="Z732" s="8">
        <f t="shared" ref="Z732:Z735" si="473">N732+T732-W732</f>
        <v>0</v>
      </c>
      <c r="AA732" s="8">
        <f>O732+U732-X732+W732</f>
        <v>0</v>
      </c>
      <c r="AB732" s="66" t="s">
        <v>112</v>
      </c>
      <c r="AC732" s="66"/>
      <c r="AD732" s="20"/>
    </row>
    <row r="733" spans="1:30" ht="15.75" x14ac:dyDescent="0.2">
      <c r="A733" s="99"/>
      <c r="B733" s="117"/>
      <c r="C733" s="101"/>
      <c r="D733" s="101"/>
      <c r="E733" s="126"/>
      <c r="F733" s="121"/>
      <c r="G733" s="140"/>
      <c r="H733" s="101"/>
      <c r="I733" s="119"/>
      <c r="J733" s="121"/>
      <c r="K733" s="101"/>
      <c r="L733" s="101"/>
      <c r="M733" s="8">
        <f>N733+O733</f>
        <v>0</v>
      </c>
      <c r="N733" s="8">
        <v>0</v>
      </c>
      <c r="O733" s="8">
        <v>0</v>
      </c>
      <c r="P733" s="124"/>
      <c r="Q733" s="79" t="s">
        <v>5</v>
      </c>
      <c r="R733" s="31"/>
      <c r="S733" s="27">
        <f>T733+U733</f>
        <v>0</v>
      </c>
      <c r="T733" s="27">
        <v>0</v>
      </c>
      <c r="U733" s="27">
        <v>0</v>
      </c>
      <c r="V733" s="28">
        <f>X733</f>
        <v>0</v>
      </c>
      <c r="W733" s="27">
        <v>0</v>
      </c>
      <c r="X733" s="27">
        <v>0</v>
      </c>
      <c r="Y733" s="8">
        <f t="shared" si="472"/>
        <v>0</v>
      </c>
      <c r="Z733" s="8">
        <f t="shared" si="473"/>
        <v>0</v>
      </c>
      <c r="AA733" s="8">
        <f>O733+U733-X733+W733</f>
        <v>0</v>
      </c>
      <c r="AB733" s="66"/>
      <c r="AC733" s="66"/>
      <c r="AD733" s="20"/>
    </row>
    <row r="734" spans="1:30" ht="15.75" x14ac:dyDescent="0.2">
      <c r="A734" s="99"/>
      <c r="B734" s="117"/>
      <c r="C734" s="101"/>
      <c r="D734" s="101"/>
      <c r="E734" s="126"/>
      <c r="F734" s="121"/>
      <c r="G734" s="140"/>
      <c r="H734" s="101"/>
      <c r="I734" s="119"/>
      <c r="J734" s="121"/>
      <c r="K734" s="101"/>
      <c r="L734" s="101"/>
      <c r="M734" s="8">
        <f>N734+O734</f>
        <v>0</v>
      </c>
      <c r="N734" s="8">
        <v>0</v>
      </c>
      <c r="O734" s="8">
        <v>0</v>
      </c>
      <c r="P734" s="124"/>
      <c r="Q734" s="79" t="s">
        <v>6</v>
      </c>
      <c r="R734" s="31"/>
      <c r="S734" s="27">
        <f>T734+U734</f>
        <v>0</v>
      </c>
      <c r="T734" s="27">
        <v>0</v>
      </c>
      <c r="U734" s="27">
        <v>0</v>
      </c>
      <c r="V734" s="28">
        <f>X734</f>
        <v>0</v>
      </c>
      <c r="W734" s="27">
        <v>0</v>
      </c>
      <c r="X734" s="27">
        <v>0</v>
      </c>
      <c r="Y734" s="8">
        <f t="shared" si="472"/>
        <v>0</v>
      </c>
      <c r="Z734" s="8">
        <f t="shared" si="473"/>
        <v>0</v>
      </c>
      <c r="AA734" s="8">
        <f>O734+U734-X734+W734</f>
        <v>0</v>
      </c>
      <c r="AB734" s="66"/>
      <c r="AC734" s="66"/>
      <c r="AD734" s="20"/>
    </row>
    <row r="735" spans="1:30" ht="15.75" x14ac:dyDescent="0.2">
      <c r="A735" s="99"/>
      <c r="B735" s="117"/>
      <c r="C735" s="101"/>
      <c r="D735" s="101"/>
      <c r="E735" s="126"/>
      <c r="F735" s="121"/>
      <c r="G735" s="140"/>
      <c r="H735" s="101"/>
      <c r="I735" s="119"/>
      <c r="J735" s="121"/>
      <c r="K735" s="101"/>
      <c r="L735" s="101"/>
      <c r="M735" s="8">
        <f>N735+O735</f>
        <v>0</v>
      </c>
      <c r="N735" s="8">
        <v>0</v>
      </c>
      <c r="O735" s="8">
        <v>0</v>
      </c>
      <c r="P735" s="124"/>
      <c r="Q735" s="79" t="s">
        <v>7</v>
      </c>
      <c r="R735" s="31"/>
      <c r="S735" s="27">
        <f>T735+U735</f>
        <v>9223.83</v>
      </c>
      <c r="T735" s="27">
        <v>4611.92</v>
      </c>
      <c r="U735" s="27">
        <v>4611.91</v>
      </c>
      <c r="V735" s="28">
        <f>X735</f>
        <v>9222.83</v>
      </c>
      <c r="W735" s="27">
        <v>4610.92</v>
      </c>
      <c r="X735" s="27">
        <v>9222.83</v>
      </c>
      <c r="Y735" s="7">
        <f t="shared" si="472"/>
        <v>1</v>
      </c>
      <c r="Z735" s="7">
        <f t="shared" si="473"/>
        <v>1</v>
      </c>
      <c r="AA735" s="7">
        <f>O735+U735-X735+W735</f>
        <v>0</v>
      </c>
      <c r="AB735" s="66"/>
      <c r="AC735" s="66"/>
      <c r="AD735" s="20"/>
    </row>
    <row r="736" spans="1:30" ht="15.75" x14ac:dyDescent="0.2">
      <c r="A736" s="99"/>
      <c r="B736" s="118"/>
      <c r="C736" s="102"/>
      <c r="D736" s="102"/>
      <c r="E736" s="126"/>
      <c r="F736" s="122"/>
      <c r="G736" s="140"/>
      <c r="H736" s="102"/>
      <c r="I736" s="119"/>
      <c r="J736" s="122"/>
      <c r="K736" s="102"/>
      <c r="L736" s="102"/>
      <c r="M736" s="125"/>
      <c r="N736" s="125"/>
      <c r="O736" s="125"/>
      <c r="P736" s="124"/>
      <c r="Q736" s="32" t="s">
        <v>3</v>
      </c>
      <c r="R736" s="80">
        <f>R735</f>
        <v>0</v>
      </c>
      <c r="S736" s="29">
        <f t="shared" ref="S736:W736" si="474">SUM(S732:S735)</f>
        <v>9223.83</v>
      </c>
      <c r="T736" s="29">
        <f t="shared" si="474"/>
        <v>4611.92</v>
      </c>
      <c r="U736" s="29">
        <f t="shared" si="474"/>
        <v>4611.91</v>
      </c>
      <c r="V736" s="29">
        <f t="shared" si="474"/>
        <v>9222.83</v>
      </c>
      <c r="W736" s="29">
        <f t="shared" si="474"/>
        <v>4610.92</v>
      </c>
      <c r="X736" s="29">
        <f>SUM(X732:X735)</f>
        <v>9222.83</v>
      </c>
      <c r="Y736" s="139"/>
      <c r="Z736" s="139"/>
      <c r="AA736" s="139"/>
      <c r="AB736" s="66"/>
      <c r="AC736" s="66"/>
      <c r="AD736" s="20"/>
    </row>
    <row r="737" spans="1:30" ht="15.75" x14ac:dyDescent="0.2">
      <c r="A737" s="99">
        <v>6</v>
      </c>
      <c r="B737" s="116" t="s">
        <v>337</v>
      </c>
      <c r="C737" s="100" t="s">
        <v>285</v>
      </c>
      <c r="D737" s="100" t="s">
        <v>306</v>
      </c>
      <c r="E737" s="126" t="s">
        <v>59</v>
      </c>
      <c r="F737" s="120"/>
      <c r="G737" s="140" t="s">
        <v>307</v>
      </c>
      <c r="H737" s="100" t="s">
        <v>272</v>
      </c>
      <c r="I737" s="134">
        <v>352.5</v>
      </c>
      <c r="J737" s="120">
        <v>30.66</v>
      </c>
      <c r="K737" s="173">
        <v>45541</v>
      </c>
      <c r="L737" s="173">
        <v>47335</v>
      </c>
      <c r="M737" s="9">
        <f>N737+O737</f>
        <v>0</v>
      </c>
      <c r="N737" s="8"/>
      <c r="O737" s="8">
        <v>0</v>
      </c>
      <c r="P737" s="123" t="s">
        <v>178</v>
      </c>
      <c r="Q737" s="40" t="s">
        <v>4</v>
      </c>
      <c r="R737" s="30"/>
      <c r="S737" s="27">
        <f>T737+U737</f>
        <v>34240.14</v>
      </c>
      <c r="T737" s="27">
        <v>17120.07</v>
      </c>
      <c r="U737" s="27">
        <v>17120.07</v>
      </c>
      <c r="V737" s="28">
        <f>X737</f>
        <v>34240.14</v>
      </c>
      <c r="W737" s="27">
        <v>17120.07</v>
      </c>
      <c r="X737" s="27">
        <v>34240.14</v>
      </c>
      <c r="Y737" s="8">
        <f t="shared" ref="Y737:Z740" si="475">M737+S737-V737</f>
        <v>0</v>
      </c>
      <c r="Z737" s="8">
        <f t="shared" si="475"/>
        <v>0</v>
      </c>
      <c r="AA737" s="8">
        <f>O737+U737-X737+W737</f>
        <v>0</v>
      </c>
      <c r="AB737" s="66" t="s">
        <v>112</v>
      </c>
      <c r="AC737" s="66"/>
      <c r="AD737" s="20"/>
    </row>
    <row r="738" spans="1:30" ht="15.75" x14ac:dyDescent="0.2">
      <c r="A738" s="99"/>
      <c r="B738" s="117"/>
      <c r="C738" s="101"/>
      <c r="D738" s="101"/>
      <c r="E738" s="126"/>
      <c r="F738" s="121"/>
      <c r="G738" s="140"/>
      <c r="H738" s="101"/>
      <c r="I738" s="134"/>
      <c r="J738" s="121"/>
      <c r="K738" s="174"/>
      <c r="L738" s="174"/>
      <c r="M738" s="8">
        <f>N738+O738</f>
        <v>0</v>
      </c>
      <c r="N738" s="8">
        <f t="shared" ref="N738:O740" si="476">Z737</f>
        <v>0</v>
      </c>
      <c r="O738" s="8">
        <f t="shared" si="476"/>
        <v>0</v>
      </c>
      <c r="P738" s="124"/>
      <c r="Q738" s="40" t="s">
        <v>5</v>
      </c>
      <c r="R738" s="31"/>
      <c r="S738" s="27">
        <f>T738+U738</f>
        <v>34240.14</v>
      </c>
      <c r="T738" s="27">
        <v>17120.07</v>
      </c>
      <c r="U738" s="27">
        <v>17120.07</v>
      </c>
      <c r="V738" s="28">
        <f>X738</f>
        <v>34240.14</v>
      </c>
      <c r="W738" s="27">
        <v>17120.07</v>
      </c>
      <c r="X738" s="27">
        <v>34240.14</v>
      </c>
      <c r="Y738" s="8">
        <f t="shared" si="475"/>
        <v>0</v>
      </c>
      <c r="Z738" s="8">
        <f t="shared" si="475"/>
        <v>0</v>
      </c>
      <c r="AA738" s="8">
        <f>O738+U738-X738+W738</f>
        <v>0</v>
      </c>
      <c r="AB738" s="66"/>
      <c r="AC738" s="66"/>
      <c r="AD738" s="20"/>
    </row>
    <row r="739" spans="1:30" ht="15.75" x14ac:dyDescent="0.2">
      <c r="A739" s="99"/>
      <c r="B739" s="117"/>
      <c r="C739" s="101"/>
      <c r="D739" s="101"/>
      <c r="E739" s="126"/>
      <c r="F739" s="121"/>
      <c r="G739" s="140"/>
      <c r="H739" s="101"/>
      <c r="I739" s="134"/>
      <c r="J739" s="121"/>
      <c r="K739" s="174"/>
      <c r="L739" s="174"/>
      <c r="M739" s="8">
        <f>N739+O739</f>
        <v>0</v>
      </c>
      <c r="N739" s="8">
        <f t="shared" si="476"/>
        <v>0</v>
      </c>
      <c r="O739" s="8">
        <f t="shared" si="476"/>
        <v>0</v>
      </c>
      <c r="P739" s="124"/>
      <c r="Q739" s="40" t="s">
        <v>6</v>
      </c>
      <c r="R739" s="31"/>
      <c r="S739" s="27">
        <f>T739+U739</f>
        <v>34240.14</v>
      </c>
      <c r="T739" s="27">
        <v>17120.07</v>
      </c>
      <c r="U739" s="27">
        <v>17120.07</v>
      </c>
      <c r="V739" s="28">
        <f>X739</f>
        <v>34240.14</v>
      </c>
      <c r="W739" s="27">
        <v>17120.07</v>
      </c>
      <c r="X739" s="27">
        <v>34240.14</v>
      </c>
      <c r="Y739" s="8">
        <f t="shared" si="475"/>
        <v>0</v>
      </c>
      <c r="Z739" s="8">
        <f t="shared" si="475"/>
        <v>0</v>
      </c>
      <c r="AA739" s="8">
        <f>O739+U739-X739+W739</f>
        <v>0</v>
      </c>
      <c r="AB739" s="66"/>
      <c r="AC739" s="66"/>
      <c r="AD739" s="20"/>
    </row>
    <row r="740" spans="1:30" ht="15.75" x14ac:dyDescent="0.2">
      <c r="A740" s="99"/>
      <c r="B740" s="117"/>
      <c r="C740" s="101"/>
      <c r="D740" s="101"/>
      <c r="E740" s="126"/>
      <c r="F740" s="121"/>
      <c r="G740" s="140"/>
      <c r="H740" s="101"/>
      <c r="I740" s="134"/>
      <c r="J740" s="121"/>
      <c r="K740" s="174"/>
      <c r="L740" s="174"/>
      <c r="M740" s="8">
        <f>N740+O740</f>
        <v>0</v>
      </c>
      <c r="N740" s="8">
        <f t="shared" si="476"/>
        <v>0</v>
      </c>
      <c r="O740" s="8">
        <f t="shared" si="476"/>
        <v>0</v>
      </c>
      <c r="P740" s="124"/>
      <c r="Q740" s="40" t="s">
        <v>7</v>
      </c>
      <c r="R740" s="31"/>
      <c r="S740" s="27">
        <f>T740+U740</f>
        <v>34240.14</v>
      </c>
      <c r="T740" s="27">
        <v>17120.07</v>
      </c>
      <c r="U740" s="27">
        <v>17120.07</v>
      </c>
      <c r="V740" s="28">
        <f>X740</f>
        <v>34240.14</v>
      </c>
      <c r="W740" s="27">
        <v>17120.07</v>
      </c>
      <c r="X740" s="27">
        <v>34240.14</v>
      </c>
      <c r="Y740" s="7">
        <f t="shared" si="475"/>
        <v>0</v>
      </c>
      <c r="Z740" s="7">
        <f t="shared" si="475"/>
        <v>0</v>
      </c>
      <c r="AA740" s="7">
        <f>O740+U740-X740+W740</f>
        <v>0</v>
      </c>
      <c r="AB740" s="66"/>
      <c r="AC740" s="66"/>
      <c r="AD740" s="20"/>
    </row>
    <row r="741" spans="1:30" ht="15.75" x14ac:dyDescent="0.2">
      <c r="A741" s="99"/>
      <c r="B741" s="118"/>
      <c r="C741" s="102"/>
      <c r="D741" s="102"/>
      <c r="E741" s="126"/>
      <c r="F741" s="122"/>
      <c r="G741" s="140"/>
      <c r="H741" s="102"/>
      <c r="I741" s="134"/>
      <c r="J741" s="122"/>
      <c r="K741" s="175"/>
      <c r="L741" s="175"/>
      <c r="M741" s="125"/>
      <c r="N741" s="125"/>
      <c r="O741" s="125"/>
      <c r="P741" s="124"/>
      <c r="Q741" s="32" t="s">
        <v>3</v>
      </c>
      <c r="R741" s="45">
        <f>R740</f>
        <v>0</v>
      </c>
      <c r="S741" s="29">
        <f t="shared" ref="S741:X741" si="477">SUM(S737:S740)</f>
        <v>136960.56</v>
      </c>
      <c r="T741" s="29">
        <f t="shared" si="477"/>
        <v>68480.28</v>
      </c>
      <c r="U741" s="29">
        <f t="shared" si="477"/>
        <v>68480.28</v>
      </c>
      <c r="V741" s="29">
        <f t="shared" si="477"/>
        <v>136960.56</v>
      </c>
      <c r="W741" s="29">
        <f t="shared" si="477"/>
        <v>68480.28</v>
      </c>
      <c r="X741" s="29">
        <f t="shared" si="477"/>
        <v>136960.56</v>
      </c>
      <c r="Y741" s="139"/>
      <c r="Z741" s="139"/>
      <c r="AA741" s="139"/>
      <c r="AB741" s="66"/>
      <c r="AC741" s="66"/>
      <c r="AD741" s="20"/>
    </row>
    <row r="742" spans="1:30" ht="15.75" x14ac:dyDescent="0.2">
      <c r="A742" s="99">
        <v>7</v>
      </c>
      <c r="B742" s="116" t="s">
        <v>337</v>
      </c>
      <c r="C742" s="100" t="s">
        <v>282</v>
      </c>
      <c r="D742" s="100" t="s">
        <v>283</v>
      </c>
      <c r="E742" s="126" t="s">
        <v>59</v>
      </c>
      <c r="F742" s="120"/>
      <c r="G742" s="140" t="s">
        <v>284</v>
      </c>
      <c r="H742" s="100" t="s">
        <v>272</v>
      </c>
      <c r="I742" s="134">
        <v>130</v>
      </c>
      <c r="J742" s="120">
        <v>11.4839</v>
      </c>
      <c r="K742" s="141" t="s">
        <v>480</v>
      </c>
      <c r="L742" s="173">
        <v>47335</v>
      </c>
      <c r="M742" s="9">
        <f>N742+O742</f>
        <v>0</v>
      </c>
      <c r="N742" s="8"/>
      <c r="O742" s="8">
        <v>0</v>
      </c>
      <c r="P742" s="123" t="s">
        <v>178</v>
      </c>
      <c r="Q742" s="40" t="s">
        <v>4</v>
      </c>
      <c r="R742" s="30"/>
      <c r="S742" s="27">
        <f>T742+U742</f>
        <v>4478.76</v>
      </c>
      <c r="T742" s="27">
        <v>2239.38</v>
      </c>
      <c r="U742" s="27">
        <v>2239.38</v>
      </c>
      <c r="V742" s="28">
        <f>X742</f>
        <v>4478.76</v>
      </c>
      <c r="W742" s="27">
        <v>2239.38</v>
      </c>
      <c r="X742" s="27">
        <v>4478.76</v>
      </c>
      <c r="Y742" s="8">
        <f t="shared" ref="Y742:Z745" si="478">M742+S742-V742</f>
        <v>0</v>
      </c>
      <c r="Z742" s="8">
        <f t="shared" si="478"/>
        <v>0</v>
      </c>
      <c r="AA742" s="8">
        <f>O742+U742-X742+W742</f>
        <v>0</v>
      </c>
      <c r="AB742" s="66" t="s">
        <v>112</v>
      </c>
      <c r="AC742" s="66"/>
      <c r="AD742" s="20"/>
    </row>
    <row r="743" spans="1:30" ht="15.75" x14ac:dyDescent="0.2">
      <c r="A743" s="99"/>
      <c r="B743" s="117"/>
      <c r="C743" s="101"/>
      <c r="D743" s="101"/>
      <c r="E743" s="126"/>
      <c r="F743" s="121"/>
      <c r="G743" s="140"/>
      <c r="H743" s="101"/>
      <c r="I743" s="134"/>
      <c r="J743" s="121"/>
      <c r="K743" s="101"/>
      <c r="L743" s="174"/>
      <c r="M743" s="8">
        <f>N743+O743</f>
        <v>0</v>
      </c>
      <c r="N743" s="8">
        <f t="shared" ref="N743:O745" si="479">Z742</f>
        <v>0</v>
      </c>
      <c r="O743" s="8">
        <f t="shared" si="479"/>
        <v>0</v>
      </c>
      <c r="P743" s="124"/>
      <c r="Q743" s="40" t="s">
        <v>5</v>
      </c>
      <c r="R743" s="31"/>
      <c r="S743" s="27">
        <f>T743+U743</f>
        <v>4478.76</v>
      </c>
      <c r="T743" s="27">
        <v>2239.38</v>
      </c>
      <c r="U743" s="27">
        <v>2239.38</v>
      </c>
      <c r="V743" s="28">
        <f>X743</f>
        <v>4478.76</v>
      </c>
      <c r="W743" s="27">
        <v>2239.38</v>
      </c>
      <c r="X743" s="27">
        <v>4478.76</v>
      </c>
      <c r="Y743" s="8">
        <f t="shared" si="478"/>
        <v>0</v>
      </c>
      <c r="Z743" s="8">
        <f t="shared" si="478"/>
        <v>0</v>
      </c>
      <c r="AA743" s="8">
        <f>O743+U743-X743+W743</f>
        <v>0</v>
      </c>
      <c r="AB743" s="66"/>
      <c r="AC743" s="66"/>
      <c r="AD743" s="20"/>
    </row>
    <row r="744" spans="1:30" ht="15.75" x14ac:dyDescent="0.2">
      <c r="A744" s="99"/>
      <c r="B744" s="117"/>
      <c r="C744" s="101"/>
      <c r="D744" s="101"/>
      <c r="E744" s="126"/>
      <c r="F744" s="121"/>
      <c r="G744" s="140"/>
      <c r="H744" s="101"/>
      <c r="I744" s="134"/>
      <c r="J744" s="121"/>
      <c r="K744" s="101"/>
      <c r="L744" s="174"/>
      <c r="M744" s="8">
        <f>N744+O744</f>
        <v>0</v>
      </c>
      <c r="N744" s="8">
        <f t="shared" si="479"/>
        <v>0</v>
      </c>
      <c r="O744" s="8">
        <f t="shared" si="479"/>
        <v>0</v>
      </c>
      <c r="P744" s="124"/>
      <c r="Q744" s="40" t="s">
        <v>6</v>
      </c>
      <c r="R744" s="31"/>
      <c r="S744" s="27">
        <f>T744+U744</f>
        <v>4478.76</v>
      </c>
      <c r="T744" s="27">
        <v>2239.38</v>
      </c>
      <c r="U744" s="27">
        <v>2239.38</v>
      </c>
      <c r="V744" s="28">
        <f>X744</f>
        <v>4478.76</v>
      </c>
      <c r="W744" s="27">
        <v>2239.38</v>
      </c>
      <c r="X744" s="27">
        <v>4478.76</v>
      </c>
      <c r="Y744" s="8">
        <f t="shared" si="478"/>
        <v>0</v>
      </c>
      <c r="Z744" s="8">
        <f t="shared" si="478"/>
        <v>0</v>
      </c>
      <c r="AA744" s="8">
        <f>O744+U744-X744+W744</f>
        <v>0</v>
      </c>
      <c r="AB744" s="66"/>
      <c r="AC744" s="66"/>
      <c r="AD744" s="20"/>
    </row>
    <row r="745" spans="1:30" ht="15.75" x14ac:dyDescent="0.2">
      <c r="A745" s="99"/>
      <c r="B745" s="117"/>
      <c r="C745" s="101"/>
      <c r="D745" s="101"/>
      <c r="E745" s="126"/>
      <c r="F745" s="121"/>
      <c r="G745" s="140"/>
      <c r="H745" s="101"/>
      <c r="I745" s="134"/>
      <c r="J745" s="121"/>
      <c r="K745" s="101"/>
      <c r="L745" s="174"/>
      <c r="M745" s="8">
        <f>N745+O745</f>
        <v>0</v>
      </c>
      <c r="N745" s="8">
        <f t="shared" si="479"/>
        <v>0</v>
      </c>
      <c r="O745" s="8">
        <f t="shared" si="479"/>
        <v>0</v>
      </c>
      <c r="P745" s="124"/>
      <c r="Q745" s="40" t="s">
        <v>7</v>
      </c>
      <c r="R745" s="31"/>
      <c r="S745" s="27">
        <f>T745+U745</f>
        <v>4478.76</v>
      </c>
      <c r="T745" s="27">
        <v>2239.38</v>
      </c>
      <c r="U745" s="27">
        <v>2239.38</v>
      </c>
      <c r="V745" s="28">
        <f>X745</f>
        <v>4478.76</v>
      </c>
      <c r="W745" s="27">
        <v>2239.38</v>
      </c>
      <c r="X745" s="27">
        <v>4478.76</v>
      </c>
      <c r="Y745" s="7">
        <f t="shared" si="478"/>
        <v>0</v>
      </c>
      <c r="Z745" s="7">
        <f t="shared" si="478"/>
        <v>0</v>
      </c>
      <c r="AA745" s="7">
        <f>O745+U745-X745+W745</f>
        <v>0</v>
      </c>
      <c r="AB745" s="66"/>
      <c r="AC745" s="66"/>
      <c r="AD745" s="20"/>
    </row>
    <row r="746" spans="1:30" ht="15.75" x14ac:dyDescent="0.2">
      <c r="A746" s="99"/>
      <c r="B746" s="118"/>
      <c r="C746" s="102"/>
      <c r="D746" s="102"/>
      <c r="E746" s="126"/>
      <c r="F746" s="122"/>
      <c r="G746" s="140"/>
      <c r="H746" s="102"/>
      <c r="I746" s="134"/>
      <c r="J746" s="122"/>
      <c r="K746" s="102"/>
      <c r="L746" s="175"/>
      <c r="M746" s="125"/>
      <c r="N746" s="125"/>
      <c r="O746" s="125"/>
      <c r="P746" s="124"/>
      <c r="Q746" s="32" t="s">
        <v>3</v>
      </c>
      <c r="R746" s="45">
        <f>R745</f>
        <v>0</v>
      </c>
      <c r="S746" s="29">
        <f t="shared" ref="S746:X746" si="480">SUM(S742:S745)</f>
        <v>17915.04</v>
      </c>
      <c r="T746" s="29">
        <f t="shared" si="480"/>
        <v>8957.52</v>
      </c>
      <c r="U746" s="29">
        <f t="shared" si="480"/>
        <v>8957.52</v>
      </c>
      <c r="V746" s="29">
        <f t="shared" si="480"/>
        <v>17915.04</v>
      </c>
      <c r="W746" s="29">
        <f t="shared" si="480"/>
        <v>8957.52</v>
      </c>
      <c r="X746" s="29">
        <f t="shared" si="480"/>
        <v>17915.04</v>
      </c>
      <c r="Y746" s="139"/>
      <c r="Z746" s="139"/>
      <c r="AA746" s="139"/>
      <c r="AB746" s="66"/>
      <c r="AC746" s="66"/>
      <c r="AD746" s="20"/>
    </row>
    <row r="747" spans="1:30" ht="14.25" x14ac:dyDescent="0.2">
      <c r="A747" s="70"/>
      <c r="B747" s="70"/>
      <c r="C747" s="70"/>
      <c r="D747" s="70"/>
      <c r="E747" s="70"/>
      <c r="F747" s="70"/>
      <c r="G747" s="70"/>
      <c r="H747" s="70"/>
      <c r="I747" s="71"/>
      <c r="J747" s="70"/>
      <c r="K747" s="70"/>
      <c r="L747" s="70"/>
      <c r="M747" s="16"/>
      <c r="N747" s="16"/>
      <c r="O747" s="16"/>
      <c r="R747" s="16"/>
      <c r="S747" s="15"/>
      <c r="T747" s="15"/>
      <c r="U747" s="15"/>
      <c r="V747" s="15"/>
      <c r="W747" s="15"/>
      <c r="X747" s="15"/>
      <c r="Y747" s="15"/>
      <c r="Z747" s="15"/>
      <c r="AA747" s="15"/>
      <c r="AB747" s="16"/>
      <c r="AC747" s="16"/>
      <c r="AD747" s="16"/>
    </row>
    <row r="748" spans="1:30" ht="14.25" x14ac:dyDescent="0.2">
      <c r="A748" s="95"/>
      <c r="B748" s="95"/>
      <c r="C748" s="95"/>
      <c r="D748" s="95"/>
      <c r="E748" s="95"/>
      <c r="F748" s="95"/>
      <c r="G748" s="95"/>
      <c r="H748" s="95"/>
      <c r="I748" s="95"/>
      <c r="J748" s="95"/>
      <c r="K748" s="95"/>
      <c r="L748" s="95"/>
      <c r="M748" s="16"/>
      <c r="N748" s="16"/>
      <c r="O748" s="16"/>
      <c r="S748" s="15"/>
      <c r="T748" s="15"/>
      <c r="U748" s="15"/>
      <c r="V748" s="15"/>
      <c r="W748" s="15"/>
      <c r="X748" s="15"/>
      <c r="Y748" s="15"/>
      <c r="Z748" s="15"/>
      <c r="AA748" s="15"/>
      <c r="AD748"/>
    </row>
    <row r="749" spans="1:30" ht="14.25" x14ac:dyDescent="0.2">
      <c r="A749" s="95"/>
      <c r="B749" s="95"/>
      <c r="C749" s="95"/>
      <c r="D749" s="95"/>
      <c r="E749" s="95"/>
      <c r="F749" s="95"/>
      <c r="G749" s="95"/>
      <c r="H749" s="95"/>
      <c r="I749" s="95"/>
      <c r="J749" s="95"/>
      <c r="K749" s="95"/>
      <c r="L749" s="95"/>
      <c r="M749" s="16"/>
      <c r="N749" s="16"/>
      <c r="O749" s="16"/>
      <c r="S749" s="15"/>
      <c r="T749" s="15"/>
      <c r="U749" s="15"/>
      <c r="V749" s="15"/>
      <c r="W749" s="15"/>
      <c r="X749" s="15"/>
      <c r="Y749" s="15"/>
      <c r="Z749" s="15"/>
      <c r="AA749" s="15"/>
      <c r="AD749"/>
    </row>
    <row r="750" spans="1:30" ht="14.25" x14ac:dyDescent="0.2">
      <c r="A750" s="95"/>
      <c r="B750" s="95"/>
      <c r="C750" s="95"/>
      <c r="D750" s="95"/>
      <c r="E750" s="95"/>
      <c r="F750" s="95"/>
      <c r="G750" s="95"/>
      <c r="H750" s="95"/>
      <c r="I750" s="95"/>
      <c r="J750" s="95"/>
      <c r="K750" s="95"/>
      <c r="L750" s="95"/>
      <c r="M750" s="16"/>
      <c r="N750" s="16"/>
      <c r="O750" s="16"/>
      <c r="S750" s="15"/>
      <c r="T750" s="15"/>
      <c r="U750" s="15"/>
      <c r="V750" s="15"/>
      <c r="W750" s="15"/>
      <c r="X750" s="15"/>
      <c r="Y750" s="15"/>
      <c r="Z750" s="15"/>
      <c r="AA750" s="15"/>
      <c r="AD750"/>
    </row>
    <row r="751" spans="1:30" ht="14.25" x14ac:dyDescent="0.2">
      <c r="A751" s="95"/>
      <c r="B751" s="95"/>
      <c r="C751" s="95"/>
      <c r="D751" s="95"/>
      <c r="E751" s="95"/>
      <c r="F751" s="95"/>
      <c r="G751" s="95"/>
      <c r="H751" s="95"/>
      <c r="I751" s="95"/>
      <c r="J751" s="95"/>
      <c r="K751" s="95"/>
      <c r="L751" s="95"/>
      <c r="M751" s="16"/>
      <c r="N751" s="16"/>
      <c r="O751" s="16"/>
      <c r="S751" s="15"/>
      <c r="T751" s="15"/>
      <c r="U751" s="15"/>
      <c r="V751" s="15"/>
      <c r="W751" s="15"/>
      <c r="X751" s="15"/>
      <c r="Y751" s="15"/>
      <c r="Z751" s="15"/>
      <c r="AA751" s="15"/>
      <c r="AD751"/>
    </row>
    <row r="752" spans="1:30" ht="14.25" x14ac:dyDescent="0.2">
      <c r="M752" s="16"/>
      <c r="N752" s="16"/>
      <c r="O752" s="16"/>
      <c r="S752" s="15"/>
      <c r="T752" s="15"/>
      <c r="U752" s="15"/>
      <c r="V752" s="15"/>
      <c r="W752" s="15"/>
      <c r="X752" s="15"/>
      <c r="Y752" s="15"/>
      <c r="Z752" s="15"/>
      <c r="AA752" s="15"/>
      <c r="AD752"/>
    </row>
    <row r="753" spans="13:30" ht="14.25" x14ac:dyDescent="0.2">
      <c r="M753" s="16"/>
      <c r="N753" s="16"/>
      <c r="O753" s="16"/>
      <c r="S753" s="15"/>
      <c r="T753" s="15"/>
      <c r="U753" s="15"/>
      <c r="V753" s="15"/>
      <c r="W753" s="15"/>
      <c r="X753" s="15"/>
      <c r="Y753" s="15"/>
      <c r="Z753" s="15"/>
      <c r="AA753" s="15"/>
      <c r="AD753"/>
    </row>
    <row r="754" spans="13:30" ht="14.25" x14ac:dyDescent="0.2">
      <c r="M754" s="16"/>
      <c r="N754" s="16"/>
      <c r="O754" s="16"/>
      <c r="S754" s="15"/>
      <c r="T754" s="15"/>
      <c r="U754" s="15"/>
      <c r="V754" s="15"/>
      <c r="W754" s="15"/>
      <c r="X754" s="15"/>
      <c r="Y754" s="15"/>
      <c r="Z754" s="15"/>
      <c r="AA754" s="15"/>
      <c r="AD754"/>
    </row>
    <row r="755" spans="13:30" ht="14.25" x14ac:dyDescent="0.2">
      <c r="M755" s="16"/>
      <c r="N755" s="16"/>
      <c r="O755" s="16"/>
      <c r="S755" s="15"/>
      <c r="T755" s="15"/>
      <c r="U755" s="15"/>
      <c r="V755" s="15"/>
      <c r="W755" s="15"/>
      <c r="X755" s="15"/>
      <c r="Y755" s="15"/>
      <c r="Z755" s="15"/>
      <c r="AA755" s="15"/>
      <c r="AD755"/>
    </row>
    <row r="756" spans="13:30" ht="14.25" x14ac:dyDescent="0.2">
      <c r="M756" s="16"/>
      <c r="N756" s="16"/>
      <c r="O756" s="16"/>
      <c r="S756" s="15"/>
      <c r="T756" s="15"/>
      <c r="U756" s="15"/>
      <c r="V756" s="15"/>
      <c r="W756" s="15"/>
      <c r="X756" s="15"/>
      <c r="Y756" s="15"/>
      <c r="Z756" s="15"/>
      <c r="AA756" s="15"/>
      <c r="AD756"/>
    </row>
    <row r="757" spans="13:30" ht="14.25" x14ac:dyDescent="0.2">
      <c r="M757" s="16"/>
      <c r="N757" s="16"/>
      <c r="O757" s="16"/>
      <c r="S757" s="15"/>
      <c r="T757" s="15"/>
      <c r="U757" s="15"/>
      <c r="V757" s="15"/>
      <c r="W757" s="15"/>
      <c r="X757" s="15"/>
      <c r="Y757" s="15"/>
      <c r="Z757" s="15"/>
      <c r="AA757" s="15"/>
      <c r="AD757"/>
    </row>
    <row r="758" spans="13:30" ht="14.25" x14ac:dyDescent="0.2">
      <c r="M758" s="16"/>
      <c r="N758" s="16"/>
      <c r="O758" s="16"/>
      <c r="S758" s="15"/>
      <c r="T758" s="15"/>
      <c r="U758" s="15"/>
      <c r="V758" s="15"/>
      <c r="W758" s="15"/>
      <c r="X758" s="15"/>
      <c r="Y758" s="15"/>
      <c r="Z758" s="15"/>
      <c r="AA758" s="15"/>
      <c r="AD758"/>
    </row>
    <row r="759" spans="13:30" ht="14.25" x14ac:dyDescent="0.2">
      <c r="M759" s="16"/>
      <c r="N759" s="16"/>
      <c r="O759" s="16"/>
      <c r="S759" s="15"/>
      <c r="T759" s="15"/>
      <c r="U759" s="15"/>
      <c r="V759" s="15"/>
      <c r="W759" s="15"/>
      <c r="X759" s="15"/>
      <c r="Y759" s="15"/>
      <c r="Z759" s="15"/>
      <c r="AA759" s="15"/>
      <c r="AD759"/>
    </row>
    <row r="760" spans="13:30" x14ac:dyDescent="0.2">
      <c r="M760" s="16"/>
      <c r="N760" s="16"/>
      <c r="O760" s="16"/>
      <c r="AD760"/>
    </row>
    <row r="761" spans="13:30" x14ac:dyDescent="0.2">
      <c r="M761" s="16"/>
      <c r="N761" s="16"/>
      <c r="O761" s="16"/>
      <c r="AD761"/>
    </row>
    <row r="762" spans="13:30" x14ac:dyDescent="0.2">
      <c r="M762" s="16"/>
      <c r="N762" s="16"/>
      <c r="O762" s="16"/>
      <c r="P762"/>
      <c r="Q762"/>
      <c r="AD762"/>
    </row>
    <row r="763" spans="13:30" x14ac:dyDescent="0.2">
      <c r="M763" s="16"/>
      <c r="N763" s="16"/>
      <c r="O763" s="16"/>
      <c r="P763"/>
      <c r="Q763"/>
      <c r="AD763"/>
    </row>
    <row r="764" spans="13:30" x14ac:dyDescent="0.2">
      <c r="M764" s="16"/>
      <c r="N764" s="16"/>
      <c r="O764" s="16"/>
      <c r="P764"/>
      <c r="Q764"/>
      <c r="AD764"/>
    </row>
    <row r="765" spans="13:30" x14ac:dyDescent="0.2">
      <c r="M765" s="16"/>
      <c r="N765" s="16"/>
      <c r="O765" s="16"/>
      <c r="P765"/>
      <c r="Q765"/>
      <c r="AD765"/>
    </row>
    <row r="766" spans="13:30" x14ac:dyDescent="0.2">
      <c r="M766" s="16"/>
      <c r="N766" s="16"/>
      <c r="O766" s="16"/>
      <c r="P766"/>
      <c r="Q766"/>
      <c r="AD766"/>
    </row>
    <row r="767" spans="13:30" x14ac:dyDescent="0.2">
      <c r="M767" s="16"/>
      <c r="N767" s="16"/>
      <c r="O767" s="16"/>
      <c r="P767"/>
      <c r="Q767"/>
      <c r="AD767"/>
    </row>
    <row r="768" spans="13:30" x14ac:dyDescent="0.2">
      <c r="M768" s="16"/>
      <c r="N768" s="16"/>
      <c r="O768" s="16"/>
      <c r="P768"/>
      <c r="Q768"/>
      <c r="AD768"/>
    </row>
    <row r="769" spans="13:30" x14ac:dyDescent="0.2">
      <c r="M769" s="16"/>
      <c r="N769" s="16"/>
      <c r="O769" s="16"/>
      <c r="P769"/>
      <c r="Q769"/>
      <c r="AD769"/>
    </row>
    <row r="770" spans="13:30" x14ac:dyDescent="0.2">
      <c r="M770" s="16"/>
      <c r="N770" s="16"/>
      <c r="O770" s="16"/>
      <c r="P770"/>
      <c r="Q770"/>
      <c r="AD770"/>
    </row>
    <row r="771" spans="13:30" x14ac:dyDescent="0.2">
      <c r="M771" s="16"/>
      <c r="N771" s="16"/>
      <c r="O771" s="16"/>
      <c r="P771"/>
      <c r="Q771"/>
      <c r="AD771"/>
    </row>
    <row r="772" spans="13:30" x14ac:dyDescent="0.2">
      <c r="M772" s="16"/>
      <c r="N772" s="16"/>
      <c r="O772" s="16"/>
      <c r="P772"/>
      <c r="Q772"/>
      <c r="AD772"/>
    </row>
    <row r="773" spans="13:30" x14ac:dyDescent="0.2">
      <c r="M773" s="16"/>
      <c r="N773" s="16"/>
      <c r="O773" s="16"/>
      <c r="P773"/>
      <c r="Q773"/>
      <c r="AD773"/>
    </row>
    <row r="774" spans="13:30" x14ac:dyDescent="0.2">
      <c r="M774" s="16"/>
      <c r="N774" s="16"/>
      <c r="O774" s="16"/>
      <c r="P774"/>
      <c r="Q774"/>
      <c r="AD774"/>
    </row>
    <row r="775" spans="13:30" x14ac:dyDescent="0.2">
      <c r="M775" s="16"/>
      <c r="N775" s="16"/>
      <c r="O775" s="16"/>
      <c r="P775"/>
      <c r="Q775"/>
      <c r="AD775"/>
    </row>
    <row r="776" spans="13:30" x14ac:dyDescent="0.2">
      <c r="M776" s="16"/>
      <c r="N776" s="16"/>
      <c r="O776" s="16"/>
      <c r="P776"/>
      <c r="Q776"/>
      <c r="AD776"/>
    </row>
    <row r="777" spans="13:30" x14ac:dyDescent="0.2">
      <c r="M777" s="16"/>
      <c r="N777" s="16"/>
      <c r="O777" s="16"/>
      <c r="P777"/>
      <c r="Q777"/>
      <c r="AD777"/>
    </row>
    <row r="778" spans="13:30" x14ac:dyDescent="0.2">
      <c r="M778" s="16"/>
      <c r="N778" s="16"/>
      <c r="O778" s="16"/>
      <c r="P778"/>
      <c r="Q778"/>
      <c r="AD778"/>
    </row>
    <row r="779" spans="13:30" x14ac:dyDescent="0.2">
      <c r="M779" s="16"/>
      <c r="N779" s="16"/>
      <c r="O779" s="16"/>
      <c r="P779"/>
      <c r="Q779"/>
      <c r="AD779"/>
    </row>
    <row r="780" spans="13:30" x14ac:dyDescent="0.2">
      <c r="M780" s="16"/>
      <c r="N780" s="16"/>
      <c r="O780" s="16"/>
      <c r="P780"/>
      <c r="Q780"/>
      <c r="AD780"/>
    </row>
    <row r="781" spans="13:30" x14ac:dyDescent="0.2">
      <c r="M781" s="16"/>
      <c r="N781" s="16"/>
      <c r="O781" s="16"/>
      <c r="P781"/>
      <c r="Q781"/>
      <c r="AD781"/>
    </row>
    <row r="782" spans="13:30" x14ac:dyDescent="0.2">
      <c r="M782" s="16"/>
      <c r="N782" s="16"/>
      <c r="O782" s="16"/>
      <c r="P782"/>
      <c r="Q782"/>
      <c r="AD782"/>
    </row>
    <row r="783" spans="13:30" x14ac:dyDescent="0.2">
      <c r="M783" s="16"/>
      <c r="N783" s="16"/>
      <c r="O783" s="16"/>
      <c r="P783"/>
      <c r="Q783"/>
      <c r="AD783"/>
    </row>
    <row r="784" spans="13:30" x14ac:dyDescent="0.2">
      <c r="M784" s="16"/>
      <c r="N784" s="16"/>
      <c r="O784" s="16"/>
      <c r="P784"/>
      <c r="Q784"/>
      <c r="AD784"/>
    </row>
    <row r="785" spans="13:30" x14ac:dyDescent="0.2">
      <c r="M785" s="16"/>
      <c r="N785" s="16"/>
      <c r="O785" s="16"/>
      <c r="P785"/>
      <c r="Q785"/>
      <c r="AD785"/>
    </row>
    <row r="786" spans="13:30" x14ac:dyDescent="0.2">
      <c r="M786" s="16"/>
      <c r="N786" s="16"/>
      <c r="O786" s="16"/>
      <c r="P786"/>
      <c r="Q786"/>
      <c r="AD786"/>
    </row>
    <row r="787" spans="13:30" x14ac:dyDescent="0.2">
      <c r="M787" s="16"/>
      <c r="N787" s="16"/>
      <c r="O787" s="16"/>
      <c r="P787"/>
      <c r="Q787"/>
      <c r="AD787"/>
    </row>
    <row r="788" spans="13:30" x14ac:dyDescent="0.2">
      <c r="M788" s="16"/>
      <c r="N788" s="16"/>
      <c r="O788" s="16"/>
      <c r="P788"/>
      <c r="Q788"/>
      <c r="AD788"/>
    </row>
    <row r="789" spans="13:30" x14ac:dyDescent="0.2">
      <c r="M789" s="16"/>
      <c r="N789" s="16"/>
      <c r="O789" s="16"/>
      <c r="P789"/>
      <c r="Q789"/>
      <c r="AD789"/>
    </row>
    <row r="790" spans="13:30" x14ac:dyDescent="0.2">
      <c r="M790" s="16"/>
      <c r="N790" s="16"/>
      <c r="O790" s="16"/>
      <c r="P790"/>
      <c r="Q790"/>
      <c r="AD790"/>
    </row>
    <row r="791" spans="13:30" x14ac:dyDescent="0.2">
      <c r="M791" s="16"/>
      <c r="N791" s="16"/>
      <c r="O791" s="16"/>
      <c r="P791"/>
      <c r="Q791"/>
      <c r="AD791"/>
    </row>
  </sheetData>
  <mergeCells count="2170">
    <mergeCell ref="P387:P391"/>
    <mergeCell ref="M391:O391"/>
    <mergeCell ref="Y391:AA391"/>
    <mergeCell ref="A702:A706"/>
    <mergeCell ref="B702:B706"/>
    <mergeCell ref="C702:C706"/>
    <mergeCell ref="D702:D706"/>
    <mergeCell ref="E702:E706"/>
    <mergeCell ref="F702:F706"/>
    <mergeCell ref="G702:G706"/>
    <mergeCell ref="H702:H706"/>
    <mergeCell ref="I702:I706"/>
    <mergeCell ref="J702:J706"/>
    <mergeCell ref="K702:K706"/>
    <mergeCell ref="L702:L706"/>
    <mergeCell ref="P702:P706"/>
    <mergeCell ref="M706:O706"/>
    <mergeCell ref="Y706:AA706"/>
    <mergeCell ref="D627:D631"/>
    <mergeCell ref="E627:E631"/>
    <mergeCell ref="A642:A646"/>
    <mergeCell ref="B642:B646"/>
    <mergeCell ref="C642:C646"/>
    <mergeCell ref="D642:D646"/>
    <mergeCell ref="K642:K646"/>
    <mergeCell ref="L642:L646"/>
    <mergeCell ref="P642:P646"/>
    <mergeCell ref="AD642:AD644"/>
    <mergeCell ref="M646:O646"/>
    <mergeCell ref="Y646:AA646"/>
    <mergeCell ref="G377:G381"/>
    <mergeCell ref="H377:H381"/>
    <mergeCell ref="I377:I381"/>
    <mergeCell ref="J377:J381"/>
    <mergeCell ref="K377:K381"/>
    <mergeCell ref="L377:L381"/>
    <mergeCell ref="P377:P381"/>
    <mergeCell ref="M381:O381"/>
    <mergeCell ref="Y381:AA381"/>
    <mergeCell ref="AD637:AD639"/>
    <mergeCell ref="M641:O641"/>
    <mergeCell ref="Y641:AA641"/>
    <mergeCell ref="AD627:AD629"/>
    <mergeCell ref="M631:O631"/>
    <mergeCell ref="Y631:AA631"/>
    <mergeCell ref="M581:O581"/>
    <mergeCell ref="Y566:AA566"/>
    <mergeCell ref="G492:G496"/>
    <mergeCell ref="H492:H496"/>
    <mergeCell ref="I492:I496"/>
    <mergeCell ref="G387:G391"/>
    <mergeCell ref="H387:H391"/>
    <mergeCell ref="I387:I391"/>
    <mergeCell ref="J387:J391"/>
    <mergeCell ref="K387:K391"/>
    <mergeCell ref="L387:L391"/>
    <mergeCell ref="A652:A656"/>
    <mergeCell ref="B652:B656"/>
    <mergeCell ref="C652:C656"/>
    <mergeCell ref="D652:D656"/>
    <mergeCell ref="E652:E656"/>
    <mergeCell ref="F652:F656"/>
    <mergeCell ref="G652:G656"/>
    <mergeCell ref="H652:H656"/>
    <mergeCell ref="I652:I656"/>
    <mergeCell ref="J652:J656"/>
    <mergeCell ref="F632:F636"/>
    <mergeCell ref="G632:G636"/>
    <mergeCell ref="H632:H636"/>
    <mergeCell ref="E632:E636"/>
    <mergeCell ref="A647:A651"/>
    <mergeCell ref="B647:B651"/>
    <mergeCell ref="C647:C651"/>
    <mergeCell ref="D647:D651"/>
    <mergeCell ref="E647:E651"/>
    <mergeCell ref="F647:F651"/>
    <mergeCell ref="G647:G651"/>
    <mergeCell ref="H647:H651"/>
    <mergeCell ref="I647:I651"/>
    <mergeCell ref="J647:J651"/>
    <mergeCell ref="E642:E646"/>
    <mergeCell ref="F642:F646"/>
    <mergeCell ref="G642:G646"/>
    <mergeCell ref="H642:H646"/>
    <mergeCell ref="I642:I646"/>
    <mergeCell ref="J642:J646"/>
    <mergeCell ref="K697:K701"/>
    <mergeCell ref="L697:L701"/>
    <mergeCell ref="C657:C661"/>
    <mergeCell ref="D657:D661"/>
    <mergeCell ref="E657:E661"/>
    <mergeCell ref="F657:F661"/>
    <mergeCell ref="AD652:AD654"/>
    <mergeCell ref="M656:O656"/>
    <mergeCell ref="Y656:AA656"/>
    <mergeCell ref="P697:P701"/>
    <mergeCell ref="M701:O701"/>
    <mergeCell ref="Y701:AA701"/>
    <mergeCell ref="D697:D701"/>
    <mergeCell ref="B662:B666"/>
    <mergeCell ref="A667:A671"/>
    <mergeCell ref="B667:B671"/>
    <mergeCell ref="C667:C671"/>
    <mergeCell ref="D667:D671"/>
    <mergeCell ref="E667:E671"/>
    <mergeCell ref="F667:F671"/>
    <mergeCell ref="G667:G671"/>
    <mergeCell ref="H667:H671"/>
    <mergeCell ref="Y696:AA696"/>
    <mergeCell ref="A692:A696"/>
    <mergeCell ref="B692:B696"/>
    <mergeCell ref="C692:C696"/>
    <mergeCell ref="D692:D696"/>
    <mergeCell ref="E692:E696"/>
    <mergeCell ref="F692:F696"/>
    <mergeCell ref="G692:G696"/>
    <mergeCell ref="H692:H696"/>
    <mergeCell ref="I692:I696"/>
    <mergeCell ref="K647:K651"/>
    <mergeCell ref="L647:L651"/>
    <mergeCell ref="P647:P651"/>
    <mergeCell ref="AD647:AD649"/>
    <mergeCell ref="M651:O651"/>
    <mergeCell ref="Y651:AA651"/>
    <mergeCell ref="A657:A661"/>
    <mergeCell ref="A637:A641"/>
    <mergeCell ref="B637:B641"/>
    <mergeCell ref="C637:C641"/>
    <mergeCell ref="D637:D641"/>
    <mergeCell ref="AD617:AD619"/>
    <mergeCell ref="Y586:AA586"/>
    <mergeCell ref="K592:K596"/>
    <mergeCell ref="AD622:AD624"/>
    <mergeCell ref="M626:O626"/>
    <mergeCell ref="Y626:AA626"/>
    <mergeCell ref="G637:G641"/>
    <mergeCell ref="H637:H641"/>
    <mergeCell ref="I637:I641"/>
    <mergeCell ref="J637:J641"/>
    <mergeCell ref="K637:K641"/>
    <mergeCell ref="L637:L641"/>
    <mergeCell ref="P637:P641"/>
    <mergeCell ref="D602:D606"/>
    <mergeCell ref="E602:E606"/>
    <mergeCell ref="J602:J606"/>
    <mergeCell ref="K602:K606"/>
    <mergeCell ref="L602:L606"/>
    <mergeCell ref="P602:P606"/>
    <mergeCell ref="M606:O606"/>
    <mergeCell ref="Y606:AA606"/>
    <mergeCell ref="P617:P621"/>
    <mergeCell ref="M621:O621"/>
    <mergeCell ref="Y621:AA621"/>
    <mergeCell ref="K607:K611"/>
    <mergeCell ref="L607:L611"/>
    <mergeCell ref="P607:P611"/>
    <mergeCell ref="M611:O611"/>
    <mergeCell ref="Y611:AA611"/>
    <mergeCell ref="F577:F581"/>
    <mergeCell ref="G577:G581"/>
    <mergeCell ref="H577:H581"/>
    <mergeCell ref="I577:I581"/>
    <mergeCell ref="J577:J581"/>
    <mergeCell ref="F597:F601"/>
    <mergeCell ref="Y496:AA496"/>
    <mergeCell ref="G497:G501"/>
    <mergeCell ref="H497:H501"/>
    <mergeCell ref="L592:L596"/>
    <mergeCell ref="M596:O596"/>
    <mergeCell ref="Y576:AA576"/>
    <mergeCell ref="Y551:AA551"/>
    <mergeCell ref="P542:P546"/>
    <mergeCell ref="P512:P516"/>
    <mergeCell ref="F602:F606"/>
    <mergeCell ref="P547:P551"/>
    <mergeCell ref="M551:O551"/>
    <mergeCell ref="K542:K546"/>
    <mergeCell ref="K557:K561"/>
    <mergeCell ref="L557:L561"/>
    <mergeCell ref="F492:F496"/>
    <mergeCell ref="A572:A576"/>
    <mergeCell ref="B572:B576"/>
    <mergeCell ref="C572:C576"/>
    <mergeCell ref="F627:F631"/>
    <mergeCell ref="G627:G631"/>
    <mergeCell ref="C632:C636"/>
    <mergeCell ref="D632:D636"/>
    <mergeCell ref="D472:D476"/>
    <mergeCell ref="E567:E571"/>
    <mergeCell ref="I572:I576"/>
    <mergeCell ref="F487:F491"/>
    <mergeCell ref="G487:G491"/>
    <mergeCell ref="H487:H491"/>
    <mergeCell ref="A587:A591"/>
    <mergeCell ref="B587:B591"/>
    <mergeCell ref="A582:A586"/>
    <mergeCell ref="K582:K586"/>
    <mergeCell ref="B582:B586"/>
    <mergeCell ref="A577:A581"/>
    <mergeCell ref="B577:B581"/>
    <mergeCell ref="A487:A491"/>
    <mergeCell ref="D577:D581"/>
    <mergeCell ref="D622:D626"/>
    <mergeCell ref="E622:E626"/>
    <mergeCell ref="F622:F626"/>
    <mergeCell ref="G622:G626"/>
    <mergeCell ref="H622:H626"/>
    <mergeCell ref="D592:D596"/>
    <mergeCell ref="A562:A566"/>
    <mergeCell ref="A517:A521"/>
    <mergeCell ref="B517:B521"/>
    <mergeCell ref="B527:B531"/>
    <mergeCell ref="Y191:AA191"/>
    <mergeCell ref="Y461:AA461"/>
    <mergeCell ref="P312:P316"/>
    <mergeCell ref="M316:O316"/>
    <mergeCell ref="Y316:AA316"/>
    <mergeCell ref="B457:B461"/>
    <mergeCell ref="C457:C461"/>
    <mergeCell ref="D457:D461"/>
    <mergeCell ref="E457:E461"/>
    <mergeCell ref="F457:F461"/>
    <mergeCell ref="G457:G461"/>
    <mergeCell ref="P307:P311"/>
    <mergeCell ref="M311:O311"/>
    <mergeCell ref="Y311:AA311"/>
    <mergeCell ref="H382:H386"/>
    <mergeCell ref="I382:I386"/>
    <mergeCell ref="J382:J386"/>
    <mergeCell ref="K382:K386"/>
    <mergeCell ref="L382:L386"/>
    <mergeCell ref="P382:P386"/>
    <mergeCell ref="M386:O386"/>
    <mergeCell ref="Y386:AA386"/>
    <mergeCell ref="F442:F446"/>
    <mergeCell ref="E447:E451"/>
    <mergeCell ref="L457:L460"/>
    <mergeCell ref="B382:B386"/>
    <mergeCell ref="C382:C386"/>
    <mergeCell ref="D382:D386"/>
    <mergeCell ref="E382:E386"/>
    <mergeCell ref="F382:F386"/>
    <mergeCell ref="G382:G386"/>
    <mergeCell ref="E387:E391"/>
    <mergeCell ref="A467:A471"/>
    <mergeCell ref="B467:B471"/>
    <mergeCell ref="C467:C471"/>
    <mergeCell ref="K482:K486"/>
    <mergeCell ref="L482:L486"/>
    <mergeCell ref="P482:P486"/>
    <mergeCell ref="M486:O486"/>
    <mergeCell ref="B562:B566"/>
    <mergeCell ref="C562:C566"/>
    <mergeCell ref="D487:D491"/>
    <mergeCell ref="E487:E491"/>
    <mergeCell ref="M576:O576"/>
    <mergeCell ref="K567:K571"/>
    <mergeCell ref="F567:F571"/>
    <mergeCell ref="G567:G571"/>
    <mergeCell ref="H567:H571"/>
    <mergeCell ref="I567:I571"/>
    <mergeCell ref="J567:J571"/>
    <mergeCell ref="D572:D576"/>
    <mergeCell ref="P562:P566"/>
    <mergeCell ref="M566:O566"/>
    <mergeCell ref="A497:A501"/>
    <mergeCell ref="A492:A496"/>
    <mergeCell ref="A472:A476"/>
    <mergeCell ref="B472:B476"/>
    <mergeCell ref="C472:C476"/>
    <mergeCell ref="K572:K576"/>
    <mergeCell ref="L572:L576"/>
    <mergeCell ref="M571:O571"/>
    <mergeCell ref="I562:I566"/>
    <mergeCell ref="J562:J566"/>
    <mergeCell ref="E492:E496"/>
    <mergeCell ref="H572:H576"/>
    <mergeCell ref="M471:O471"/>
    <mergeCell ref="L582:L586"/>
    <mergeCell ref="L447:L450"/>
    <mergeCell ref="H422:H426"/>
    <mergeCell ref="G422:G426"/>
    <mergeCell ref="M426:O426"/>
    <mergeCell ref="I497:I501"/>
    <mergeCell ref="J497:J501"/>
    <mergeCell ref="K497:K501"/>
    <mergeCell ref="L497:L501"/>
    <mergeCell ref="G522:G526"/>
    <mergeCell ref="K527:K531"/>
    <mergeCell ref="L527:L531"/>
    <mergeCell ref="E577:E581"/>
    <mergeCell ref="K562:K566"/>
    <mergeCell ref="L562:L566"/>
    <mergeCell ref="H457:H461"/>
    <mergeCell ref="I457:I461"/>
    <mergeCell ref="L542:L546"/>
    <mergeCell ref="M546:O546"/>
    <mergeCell ref="I512:I516"/>
    <mergeCell ref="J512:J516"/>
    <mergeCell ref="K512:K516"/>
    <mergeCell ref="L512:L516"/>
    <mergeCell ref="M516:O516"/>
    <mergeCell ref="E467:E471"/>
    <mergeCell ref="F467:F471"/>
    <mergeCell ref="G467:G471"/>
    <mergeCell ref="H467:H471"/>
    <mergeCell ref="J492:J496"/>
    <mergeCell ref="L507:L511"/>
    <mergeCell ref="G177:G181"/>
    <mergeCell ref="H177:H181"/>
    <mergeCell ref="I177:I181"/>
    <mergeCell ref="J177:J181"/>
    <mergeCell ref="A172:A176"/>
    <mergeCell ref="B172:B176"/>
    <mergeCell ref="C172:C176"/>
    <mergeCell ref="D172:D176"/>
    <mergeCell ref="E172:E176"/>
    <mergeCell ref="F172:F176"/>
    <mergeCell ref="G172:G176"/>
    <mergeCell ref="H172:H176"/>
    <mergeCell ref="I172:I176"/>
    <mergeCell ref="J172:J176"/>
    <mergeCell ref="K172:K176"/>
    <mergeCell ref="J457:J461"/>
    <mergeCell ref="K457:K460"/>
    <mergeCell ref="A382:A386"/>
    <mergeCell ref="F387:F391"/>
    <mergeCell ref="D737:D741"/>
    <mergeCell ref="E737:E741"/>
    <mergeCell ref="F737:F741"/>
    <mergeCell ref="G737:G741"/>
    <mergeCell ref="H737:H741"/>
    <mergeCell ref="I737:I741"/>
    <mergeCell ref="J737:J741"/>
    <mergeCell ref="K737:K741"/>
    <mergeCell ref="L737:L741"/>
    <mergeCell ref="P737:P741"/>
    <mergeCell ref="M741:O741"/>
    <mergeCell ref="D722:D726"/>
    <mergeCell ref="E722:E726"/>
    <mergeCell ref="Y726:AA726"/>
    <mergeCell ref="C582:C586"/>
    <mergeCell ref="D582:D586"/>
    <mergeCell ref="E582:E586"/>
    <mergeCell ref="F582:F586"/>
    <mergeCell ref="G582:G586"/>
    <mergeCell ref="K722:K726"/>
    <mergeCell ref="L722:L726"/>
    <mergeCell ref="M716:O716"/>
    <mergeCell ref="F722:F726"/>
    <mergeCell ref="J592:J596"/>
    <mergeCell ref="P582:P586"/>
    <mergeCell ref="M586:O586"/>
    <mergeCell ref="E592:E596"/>
    <mergeCell ref="F592:F596"/>
    <mergeCell ref="G592:G596"/>
    <mergeCell ref="H592:H596"/>
    <mergeCell ref="I592:I596"/>
    <mergeCell ref="I627:I631"/>
    <mergeCell ref="B707:L711"/>
    <mergeCell ref="P707:P711"/>
    <mergeCell ref="M711:O711"/>
    <mergeCell ref="Y711:AA711"/>
    <mergeCell ref="A627:A631"/>
    <mergeCell ref="B627:B631"/>
    <mergeCell ref="C627:C631"/>
    <mergeCell ref="A682:A686"/>
    <mergeCell ref="B682:B686"/>
    <mergeCell ref="C682:C686"/>
    <mergeCell ref="Y676:AA676"/>
    <mergeCell ref="A632:A636"/>
    <mergeCell ref="B632:B636"/>
    <mergeCell ref="K577:K581"/>
    <mergeCell ref="L577:L581"/>
    <mergeCell ref="E697:E701"/>
    <mergeCell ref="H587:H591"/>
    <mergeCell ref="I587:I591"/>
    <mergeCell ref="J587:J591"/>
    <mergeCell ref="H582:H586"/>
    <mergeCell ref="I582:I586"/>
    <mergeCell ref="J582:J586"/>
    <mergeCell ref="E637:E641"/>
    <mergeCell ref="F637:F641"/>
    <mergeCell ref="G587:G591"/>
    <mergeCell ref="A592:A596"/>
    <mergeCell ref="B592:B596"/>
    <mergeCell ref="K587:K591"/>
    <mergeCell ref="L587:L591"/>
    <mergeCell ref="A672:A676"/>
    <mergeCell ref="C592:C596"/>
    <mergeCell ref="F587:F591"/>
    <mergeCell ref="A737:A741"/>
    <mergeCell ref="B737:B741"/>
    <mergeCell ref="C737:C741"/>
    <mergeCell ref="A717:A721"/>
    <mergeCell ref="B717:B721"/>
    <mergeCell ref="Y741:AA741"/>
    <mergeCell ref="Y721:AA721"/>
    <mergeCell ref="P717:P721"/>
    <mergeCell ref="M721:O721"/>
    <mergeCell ref="A742:A746"/>
    <mergeCell ref="A617:A621"/>
    <mergeCell ref="A622:A626"/>
    <mergeCell ref="B622:B626"/>
    <mergeCell ref="C622:C626"/>
    <mergeCell ref="I622:I626"/>
    <mergeCell ref="J622:J626"/>
    <mergeCell ref="K622:K626"/>
    <mergeCell ref="L622:L626"/>
    <mergeCell ref="P622:P626"/>
    <mergeCell ref="A697:A701"/>
    <mergeCell ref="G722:G726"/>
    <mergeCell ref="H722:H726"/>
    <mergeCell ref="A712:A716"/>
    <mergeCell ref="B712:B716"/>
    <mergeCell ref="C712:C716"/>
    <mergeCell ref="D712:D716"/>
    <mergeCell ref="E712:E716"/>
    <mergeCell ref="F712:F716"/>
    <mergeCell ref="G712:G716"/>
    <mergeCell ref="H712:H716"/>
    <mergeCell ref="I712:I716"/>
    <mergeCell ref="J712:J716"/>
    <mergeCell ref="G602:G606"/>
    <mergeCell ref="C587:C591"/>
    <mergeCell ref="D587:D591"/>
    <mergeCell ref="E587:E591"/>
    <mergeCell ref="A567:A571"/>
    <mergeCell ref="B567:B571"/>
    <mergeCell ref="C567:C571"/>
    <mergeCell ref="D567:D571"/>
    <mergeCell ref="C577:C581"/>
    <mergeCell ref="I467:I471"/>
    <mergeCell ref="J467:J471"/>
    <mergeCell ref="B492:B496"/>
    <mergeCell ref="C492:C496"/>
    <mergeCell ref="D492:D496"/>
    <mergeCell ref="H562:H566"/>
    <mergeCell ref="B497:B501"/>
    <mergeCell ref="C497:C501"/>
    <mergeCell ref="D497:D501"/>
    <mergeCell ref="E497:E501"/>
    <mergeCell ref="F497:F501"/>
    <mergeCell ref="B487:B491"/>
    <mergeCell ref="C487:C491"/>
    <mergeCell ref="A477:A481"/>
    <mergeCell ref="A482:A486"/>
    <mergeCell ref="B482:B486"/>
    <mergeCell ref="C482:C486"/>
    <mergeCell ref="D482:D486"/>
    <mergeCell ref="E482:E486"/>
    <mergeCell ref="H512:H516"/>
    <mergeCell ref="E572:E576"/>
    <mergeCell ref="F572:F576"/>
    <mergeCell ref="G572:G576"/>
    <mergeCell ref="L487:L491"/>
    <mergeCell ref="H517:H521"/>
    <mergeCell ref="I517:I521"/>
    <mergeCell ref="J517:J521"/>
    <mergeCell ref="K517:K521"/>
    <mergeCell ref="K452:K455"/>
    <mergeCell ref="L452:L455"/>
    <mergeCell ref="P477:P481"/>
    <mergeCell ref="B462:B466"/>
    <mergeCell ref="F447:F451"/>
    <mergeCell ref="G447:G451"/>
    <mergeCell ref="Y501:AA501"/>
    <mergeCell ref="D462:D466"/>
    <mergeCell ref="E462:E466"/>
    <mergeCell ref="F462:F466"/>
    <mergeCell ref="G462:G466"/>
    <mergeCell ref="H462:H466"/>
    <mergeCell ref="I462:I466"/>
    <mergeCell ref="J462:J466"/>
    <mergeCell ref="M461:O461"/>
    <mergeCell ref="D467:D471"/>
    <mergeCell ref="P467:P471"/>
    <mergeCell ref="C462:C466"/>
    <mergeCell ref="AD42:AD45"/>
    <mergeCell ref="AD47:AD50"/>
    <mergeCell ref="C437:C441"/>
    <mergeCell ref="M441:O441"/>
    <mergeCell ref="M446:O446"/>
    <mergeCell ref="Y396:AA396"/>
    <mergeCell ref="J402:J406"/>
    <mergeCell ref="P392:P396"/>
    <mergeCell ref="M396:O396"/>
    <mergeCell ref="K397:K401"/>
    <mergeCell ref="P412:P416"/>
    <mergeCell ref="P417:P421"/>
    <mergeCell ref="P422:P426"/>
    <mergeCell ref="Y431:AA431"/>
    <mergeCell ref="K427:K431"/>
    <mergeCell ref="Y186:AA186"/>
    <mergeCell ref="P182:P186"/>
    <mergeCell ref="M186:O186"/>
    <mergeCell ref="C307:C311"/>
    <mergeCell ref="H307:H311"/>
    <mergeCell ref="I307:I311"/>
    <mergeCell ref="J307:J311"/>
    <mergeCell ref="K307:K311"/>
    <mergeCell ref="I422:I426"/>
    <mergeCell ref="M416:O416"/>
    <mergeCell ref="G407:G411"/>
    <mergeCell ref="Y441:AA441"/>
    <mergeCell ref="P302:P306"/>
    <mergeCell ref="Y446:AA446"/>
    <mergeCell ref="AD257:AD260"/>
    <mergeCell ref="Y301:AA301"/>
    <mergeCell ref="P272:P276"/>
    <mergeCell ref="A437:A441"/>
    <mergeCell ref="F437:F441"/>
    <mergeCell ref="A442:A446"/>
    <mergeCell ref="G402:G406"/>
    <mergeCell ref="G397:G401"/>
    <mergeCell ref="Y401:AA401"/>
    <mergeCell ref="P322:P326"/>
    <mergeCell ref="M326:O326"/>
    <mergeCell ref="Y326:AA326"/>
    <mergeCell ref="Y336:AA336"/>
    <mergeCell ref="F322:F326"/>
    <mergeCell ref="B312:B316"/>
    <mergeCell ref="C312:C316"/>
    <mergeCell ref="D312:D316"/>
    <mergeCell ref="E312:E316"/>
    <mergeCell ref="F312:F316"/>
    <mergeCell ref="G312:G316"/>
    <mergeCell ref="A387:A391"/>
    <mergeCell ref="B387:B391"/>
    <mergeCell ref="C387:C391"/>
    <mergeCell ref="D387:D391"/>
    <mergeCell ref="Y436:AA436"/>
    <mergeCell ref="Y411:AA411"/>
    <mergeCell ref="Y416:AA416"/>
    <mergeCell ref="Y421:AA421"/>
    <mergeCell ref="Y426:AA426"/>
    <mergeCell ref="M401:O401"/>
    <mergeCell ref="J442:J446"/>
    <mergeCell ref="F432:F436"/>
    <mergeCell ref="J422:J426"/>
    <mergeCell ref="A377:A381"/>
    <mergeCell ref="B377:B381"/>
    <mergeCell ref="Y261:AA261"/>
    <mergeCell ref="Y266:AA266"/>
    <mergeCell ref="Y271:AA271"/>
    <mergeCell ref="Y276:AA276"/>
    <mergeCell ref="L397:L401"/>
    <mergeCell ref="M301:O301"/>
    <mergeCell ref="B437:B441"/>
    <mergeCell ref="D437:D441"/>
    <mergeCell ref="P397:P401"/>
    <mergeCell ref="D562:D566"/>
    <mergeCell ref="E562:E566"/>
    <mergeCell ref="F562:F566"/>
    <mergeCell ref="G562:G566"/>
    <mergeCell ref="Y406:AA406"/>
    <mergeCell ref="I272:I276"/>
    <mergeCell ref="Y286:AA286"/>
    <mergeCell ref="D302:D306"/>
    <mergeCell ref="L267:L271"/>
    <mergeCell ref="P267:P271"/>
    <mergeCell ref="L307:L311"/>
    <mergeCell ref="B297:B301"/>
    <mergeCell ref="C272:C276"/>
    <mergeCell ref="G302:G306"/>
    <mergeCell ref="C302:C306"/>
    <mergeCell ref="E302:E306"/>
    <mergeCell ref="F302:F306"/>
    <mergeCell ref="D297:D301"/>
    <mergeCell ref="E297:E301"/>
    <mergeCell ref="B432:B436"/>
    <mergeCell ref="C432:C436"/>
    <mergeCell ref="D432:D436"/>
    <mergeCell ref="E432:E436"/>
    <mergeCell ref="P157:P161"/>
    <mergeCell ref="M161:O161"/>
    <mergeCell ref="Y161:AA161"/>
    <mergeCell ref="Y96:AA96"/>
    <mergeCell ref="H297:H301"/>
    <mergeCell ref="I297:I301"/>
    <mergeCell ref="I262:I266"/>
    <mergeCell ref="L262:L266"/>
    <mergeCell ref="P262:P266"/>
    <mergeCell ref="K247:K251"/>
    <mergeCell ref="J272:J276"/>
    <mergeCell ref="K272:K276"/>
    <mergeCell ref="Y296:AA296"/>
    <mergeCell ref="P287:P291"/>
    <mergeCell ref="P297:P301"/>
    <mergeCell ref="G292:G296"/>
    <mergeCell ref="F182:F186"/>
    <mergeCell ref="G182:G186"/>
    <mergeCell ref="H182:H186"/>
    <mergeCell ref="I182:I186"/>
    <mergeCell ref="J182:J186"/>
    <mergeCell ref="K182:K186"/>
    <mergeCell ref="L182:L186"/>
    <mergeCell ref="K282:K286"/>
    <mergeCell ref="Y176:AA176"/>
    <mergeCell ref="L172:L176"/>
    <mergeCell ref="P177:P181"/>
    <mergeCell ref="M181:O181"/>
    <mergeCell ref="Y181:AA181"/>
    <mergeCell ref="P172:P176"/>
    <mergeCell ref="F297:F301"/>
    <mergeCell ref="K267:K271"/>
    <mergeCell ref="M166:O166"/>
    <mergeCell ref="P142:P146"/>
    <mergeCell ref="E127:E131"/>
    <mergeCell ref="I267:I271"/>
    <mergeCell ref="F257:F261"/>
    <mergeCell ref="G257:G261"/>
    <mergeCell ref="M261:O261"/>
    <mergeCell ref="G152:G156"/>
    <mergeCell ref="H152:H156"/>
    <mergeCell ref="K152:K156"/>
    <mergeCell ref="M256:O256"/>
    <mergeCell ref="K162:K166"/>
    <mergeCell ref="L162:L166"/>
    <mergeCell ref="K192:K196"/>
    <mergeCell ref="K177:K181"/>
    <mergeCell ref="L177:L181"/>
    <mergeCell ref="F132:F136"/>
    <mergeCell ref="G132:G136"/>
    <mergeCell ref="H132:H136"/>
    <mergeCell ref="I132:I136"/>
    <mergeCell ref="F157:F161"/>
    <mergeCell ref="P187:P191"/>
    <mergeCell ref="M191:O191"/>
    <mergeCell ref="M156:O156"/>
    <mergeCell ref="B242:L246"/>
    <mergeCell ref="F147:F151"/>
    <mergeCell ref="G147:G151"/>
    <mergeCell ref="P167:P171"/>
    <mergeCell ref="C247:C251"/>
    <mergeCell ref="D247:D251"/>
    <mergeCell ref="J132:J136"/>
    <mergeCell ref="K132:K136"/>
    <mergeCell ref="Y166:AA166"/>
    <mergeCell ref="J162:J166"/>
    <mergeCell ref="Y256:AA256"/>
    <mergeCell ref="M251:O251"/>
    <mergeCell ref="Y146:AA146"/>
    <mergeCell ref="Y151:AA151"/>
    <mergeCell ref="P242:P246"/>
    <mergeCell ref="Y246:AA246"/>
    <mergeCell ref="Y251:AA251"/>
    <mergeCell ref="Y156:AA156"/>
    <mergeCell ref="P162:P166"/>
    <mergeCell ref="E157:E161"/>
    <mergeCell ref="I187:I191"/>
    <mergeCell ref="J187:J191"/>
    <mergeCell ref="K187:K191"/>
    <mergeCell ref="L187:L191"/>
    <mergeCell ref="I247:I251"/>
    <mergeCell ref="E247:E251"/>
    <mergeCell ref="G157:G161"/>
    <mergeCell ref="H157:H161"/>
    <mergeCell ref="I157:I161"/>
    <mergeCell ref="J157:J161"/>
    <mergeCell ref="K157:K161"/>
    <mergeCell ref="P152:P156"/>
    <mergeCell ref="B252:L256"/>
    <mergeCell ref="M176:O176"/>
    <mergeCell ref="B162:B166"/>
    <mergeCell ref="C162:C166"/>
    <mergeCell ref="D162:D166"/>
    <mergeCell ref="G162:G166"/>
    <mergeCell ref="H162:H166"/>
    <mergeCell ref="I162:I166"/>
    <mergeCell ref="J117:J121"/>
    <mergeCell ref="K117:K121"/>
    <mergeCell ref="L117:L121"/>
    <mergeCell ref="K137:K141"/>
    <mergeCell ref="L137:L141"/>
    <mergeCell ref="K147:K151"/>
    <mergeCell ref="M141:O141"/>
    <mergeCell ref="Y111:AA111"/>
    <mergeCell ref="P147:P151"/>
    <mergeCell ref="P132:P136"/>
    <mergeCell ref="P137:P141"/>
    <mergeCell ref="P107:P111"/>
    <mergeCell ref="J112:J116"/>
    <mergeCell ref="K112:K116"/>
    <mergeCell ref="J77:J81"/>
    <mergeCell ref="J87:J91"/>
    <mergeCell ref="Y21:AA21"/>
    <mergeCell ref="Y26:AA26"/>
    <mergeCell ref="Y31:AA31"/>
    <mergeCell ref="Y36:AA36"/>
    <mergeCell ref="M26:O26"/>
    <mergeCell ref="M31:O31"/>
    <mergeCell ref="P97:P101"/>
    <mergeCell ref="M111:O111"/>
    <mergeCell ref="M116:O116"/>
    <mergeCell ref="L47:L51"/>
    <mergeCell ref="P17:P21"/>
    <mergeCell ref="P22:P26"/>
    <mergeCell ref="P27:P31"/>
    <mergeCell ref="M36:O36"/>
    <mergeCell ref="P32:P36"/>
    <mergeCell ref="P37:P41"/>
    <mergeCell ref="P42:P46"/>
    <mergeCell ref="L112:L116"/>
    <mergeCell ref="P57:P61"/>
    <mergeCell ref="P62:P66"/>
    <mergeCell ref="P67:P71"/>
    <mergeCell ref="P72:P76"/>
    <mergeCell ref="P77:P81"/>
    <mergeCell ref="Y91:AA91"/>
    <mergeCell ref="P102:P106"/>
    <mergeCell ref="P112:P116"/>
    <mergeCell ref="P82:P86"/>
    <mergeCell ref="P87:P91"/>
    <mergeCell ref="Y101:AA101"/>
    <mergeCell ref="Y106:AA106"/>
    <mergeCell ref="M121:O121"/>
    <mergeCell ref="M151:O151"/>
    <mergeCell ref="Y141:AA141"/>
    <mergeCell ref="L102:L106"/>
    <mergeCell ref="L132:L136"/>
    <mergeCell ref="P52:P56"/>
    <mergeCell ref="M56:O56"/>
    <mergeCell ref="M61:O61"/>
    <mergeCell ref="M66:O66"/>
    <mergeCell ref="M71:O71"/>
    <mergeCell ref="J97:J101"/>
    <mergeCell ref="K97:K101"/>
    <mergeCell ref="L97:L101"/>
    <mergeCell ref="J137:J141"/>
    <mergeCell ref="P127:P131"/>
    <mergeCell ref="M131:O131"/>
    <mergeCell ref="P117:P121"/>
    <mergeCell ref="P122:P126"/>
    <mergeCell ref="P92:P96"/>
    <mergeCell ref="H147:H151"/>
    <mergeCell ref="Y116:AA116"/>
    <mergeCell ref="Y121:AA121"/>
    <mergeCell ref="M146:O146"/>
    <mergeCell ref="Y126:AA126"/>
    <mergeCell ref="Y131:AA131"/>
    <mergeCell ref="Y136:AA136"/>
    <mergeCell ref="C57:C61"/>
    <mergeCell ref="D57:D61"/>
    <mergeCell ref="E57:E61"/>
    <mergeCell ref="C77:C81"/>
    <mergeCell ref="F57:F61"/>
    <mergeCell ref="G57:G61"/>
    <mergeCell ref="F87:F91"/>
    <mergeCell ref="G142:G146"/>
    <mergeCell ref="H142:H146"/>
    <mergeCell ref="I142:I146"/>
    <mergeCell ref="M106:O106"/>
    <mergeCell ref="M91:O91"/>
    <mergeCell ref="M96:O96"/>
    <mergeCell ref="M101:O101"/>
    <mergeCell ref="D77:D81"/>
    <mergeCell ref="M126:O126"/>
    <mergeCell ref="A417:A421"/>
    <mergeCell ref="A432:A436"/>
    <mergeCell ref="A137:A141"/>
    <mergeCell ref="E142:E146"/>
    <mergeCell ref="F142:F146"/>
    <mergeCell ref="A147:A151"/>
    <mergeCell ref="B147:B151"/>
    <mergeCell ref="C147:C151"/>
    <mergeCell ref="D147:D151"/>
    <mergeCell ref="E147:E151"/>
    <mergeCell ref="A182:A186"/>
    <mergeCell ref="B182:B186"/>
    <mergeCell ref="C182:C186"/>
    <mergeCell ref="D182:D186"/>
    <mergeCell ref="A187:A191"/>
    <mergeCell ref="B187:B191"/>
    <mergeCell ref="C187:C191"/>
    <mergeCell ref="D187:D191"/>
    <mergeCell ref="A302:A306"/>
    <mergeCell ref="B302:B306"/>
    <mergeCell ref="E177:E181"/>
    <mergeCell ref="F177:F181"/>
    <mergeCell ref="B247:B251"/>
    <mergeCell ref="I402:I406"/>
    <mergeCell ref="J312:J316"/>
    <mergeCell ref="K312:K316"/>
    <mergeCell ref="L312:L316"/>
    <mergeCell ref="J397:J401"/>
    <mergeCell ref="M271:O271"/>
    <mergeCell ref="M276:O276"/>
    <mergeCell ref="F262:F266"/>
    <mergeCell ref="G262:G266"/>
    <mergeCell ref="H262:H266"/>
    <mergeCell ref="D292:D296"/>
    <mergeCell ref="E292:E296"/>
    <mergeCell ref="J412:J416"/>
    <mergeCell ref="H397:H401"/>
    <mergeCell ref="I397:I401"/>
    <mergeCell ref="K362:K366"/>
    <mergeCell ref="L362:L366"/>
    <mergeCell ref="C377:C381"/>
    <mergeCell ref="D377:D381"/>
    <mergeCell ref="C337:C341"/>
    <mergeCell ref="D337:D341"/>
    <mergeCell ref="E337:E341"/>
    <mergeCell ref="F337:F341"/>
    <mergeCell ref="H337:H341"/>
    <mergeCell ref="I337:I341"/>
    <mergeCell ref="M296:O296"/>
    <mergeCell ref="L287:L291"/>
    <mergeCell ref="L297:L301"/>
    <mergeCell ref="A412:A416"/>
    <mergeCell ref="A402:A406"/>
    <mergeCell ref="B402:B406"/>
    <mergeCell ref="C402:C406"/>
    <mergeCell ref="H412:H416"/>
    <mergeCell ref="I412:I416"/>
    <mergeCell ref="G412:G416"/>
    <mergeCell ref="C397:C401"/>
    <mergeCell ref="A312:A316"/>
    <mergeCell ref="H312:H316"/>
    <mergeCell ref="I197:I201"/>
    <mergeCell ref="D207:D211"/>
    <mergeCell ref="E207:E211"/>
    <mergeCell ref="F207:F211"/>
    <mergeCell ref="H247:H251"/>
    <mergeCell ref="E377:E381"/>
    <mergeCell ref="F377:F381"/>
    <mergeCell ref="M421:O421"/>
    <mergeCell ref="J407:J411"/>
    <mergeCell ref="H407:H411"/>
    <mergeCell ref="J327:J331"/>
    <mergeCell ref="K327:K331"/>
    <mergeCell ref="L327:L331"/>
    <mergeCell ref="M306:O306"/>
    <mergeCell ref="J417:J421"/>
    <mergeCell ref="F407:F411"/>
    <mergeCell ref="F417:F421"/>
    <mergeCell ref="J297:J301"/>
    <mergeCell ref="L302:L306"/>
    <mergeCell ref="H417:H421"/>
    <mergeCell ref="G417:G421"/>
    <mergeCell ref="G322:G326"/>
    <mergeCell ref="H322:H326"/>
    <mergeCell ref="I322:I326"/>
    <mergeCell ref="B392:L396"/>
    <mergeCell ref="D402:D406"/>
    <mergeCell ref="M411:O411"/>
    <mergeCell ref="F412:F416"/>
    <mergeCell ref="H362:H366"/>
    <mergeCell ref="I362:I366"/>
    <mergeCell ref="J362:J366"/>
    <mergeCell ref="F427:F431"/>
    <mergeCell ref="J437:J441"/>
    <mergeCell ref="G427:G431"/>
    <mergeCell ref="I427:I431"/>
    <mergeCell ref="I437:I441"/>
    <mergeCell ref="H437:H441"/>
    <mergeCell ref="B417:B421"/>
    <mergeCell ref="C417:C421"/>
    <mergeCell ref="D417:D421"/>
    <mergeCell ref="B412:B416"/>
    <mergeCell ref="C412:C416"/>
    <mergeCell ref="D412:D416"/>
    <mergeCell ref="E412:E416"/>
    <mergeCell ref="E417:E421"/>
    <mergeCell ref="L122:L126"/>
    <mergeCell ref="J322:J326"/>
    <mergeCell ref="K322:K326"/>
    <mergeCell ref="L322:L326"/>
    <mergeCell ref="I417:I421"/>
    <mergeCell ref="H402:H406"/>
    <mergeCell ref="F402:F406"/>
    <mergeCell ref="B407:B411"/>
    <mergeCell ref="C407:C411"/>
    <mergeCell ref="D407:D411"/>
    <mergeCell ref="E407:E411"/>
    <mergeCell ref="E397:E401"/>
    <mergeCell ref="F397:F401"/>
    <mergeCell ref="I407:I411"/>
    <mergeCell ref="L272:L276"/>
    <mergeCell ref="E262:E266"/>
    <mergeCell ref="J262:J266"/>
    <mergeCell ref="H292:H296"/>
    <mergeCell ref="K82:K86"/>
    <mergeCell ref="L82:L86"/>
    <mergeCell ref="L92:L96"/>
    <mergeCell ref="G87:G91"/>
    <mergeCell ref="D102:D106"/>
    <mergeCell ref="E102:E106"/>
    <mergeCell ref="B137:B141"/>
    <mergeCell ref="D157:D161"/>
    <mergeCell ref="J147:J151"/>
    <mergeCell ref="J127:J131"/>
    <mergeCell ref="K127:K131"/>
    <mergeCell ref="L127:L131"/>
    <mergeCell ref="D142:D146"/>
    <mergeCell ref="E112:E116"/>
    <mergeCell ref="J92:J96"/>
    <mergeCell ref="L152:L156"/>
    <mergeCell ref="AD438:AD440"/>
    <mergeCell ref="J427:J431"/>
    <mergeCell ref="G437:G441"/>
    <mergeCell ref="H427:H431"/>
    <mergeCell ref="H432:H436"/>
    <mergeCell ref="I432:I436"/>
    <mergeCell ref="M431:O431"/>
    <mergeCell ref="M436:O436"/>
    <mergeCell ref="P432:P436"/>
    <mergeCell ref="P437:P441"/>
    <mergeCell ref="J432:J436"/>
    <mergeCell ref="G432:G436"/>
    <mergeCell ref="K437:K441"/>
    <mergeCell ref="L437:L441"/>
    <mergeCell ref="L427:L431"/>
    <mergeCell ref="P427:P431"/>
    <mergeCell ref="C157:C161"/>
    <mergeCell ref="I122:I126"/>
    <mergeCell ref="B77:B81"/>
    <mergeCell ref="M41:O41"/>
    <mergeCell ref="M81:O81"/>
    <mergeCell ref="Y41:AA41"/>
    <mergeCell ref="Y46:AA46"/>
    <mergeCell ref="Y51:AA51"/>
    <mergeCell ref="Y56:AA56"/>
    <mergeCell ref="Y61:AA61"/>
    <mergeCell ref="Y66:AA66"/>
    <mergeCell ref="Y71:AA71"/>
    <mergeCell ref="Y76:AA76"/>
    <mergeCell ref="Y81:AA81"/>
    <mergeCell ref="Y86:AA86"/>
    <mergeCell ref="M46:O46"/>
    <mergeCell ref="M86:O86"/>
    <mergeCell ref="L42:L46"/>
    <mergeCell ref="F97:F101"/>
    <mergeCell ref="G97:G101"/>
    <mergeCell ref="F62:F66"/>
    <mergeCell ref="G62:G66"/>
    <mergeCell ref="H97:H101"/>
    <mergeCell ref="I97:I101"/>
    <mergeCell ref="H62:H66"/>
    <mergeCell ref="I62:I66"/>
    <mergeCell ref="J62:J66"/>
    <mergeCell ref="K62:K66"/>
    <mergeCell ref="L62:L66"/>
    <mergeCell ref="B112:B116"/>
    <mergeCell ref="C112:C116"/>
    <mergeCell ref="D112:D116"/>
    <mergeCell ref="K92:K96"/>
    <mergeCell ref="M76:O76"/>
    <mergeCell ref="L87:L91"/>
    <mergeCell ref="K107:K111"/>
    <mergeCell ref="L107:L111"/>
    <mergeCell ref="K102:K106"/>
    <mergeCell ref="H3:H5"/>
    <mergeCell ref="V3:X3"/>
    <mergeCell ref="V4:V5"/>
    <mergeCell ref="W4:X4"/>
    <mergeCell ref="Y3:AA3"/>
    <mergeCell ref="Y4:Y5"/>
    <mergeCell ref="Z4:AA4"/>
    <mergeCell ref="I42:I46"/>
    <mergeCell ref="I82:I86"/>
    <mergeCell ref="L67:L71"/>
    <mergeCell ref="K72:K76"/>
    <mergeCell ref="L72:L76"/>
    <mergeCell ref="K67:K71"/>
    <mergeCell ref="H72:H76"/>
    <mergeCell ref="M16:O16"/>
    <mergeCell ref="L77:L81"/>
    <mergeCell ref="N4:O4"/>
    <mergeCell ref="S4:S5"/>
    <mergeCell ref="K3:L4"/>
    <mergeCell ref="P12:P16"/>
    <mergeCell ref="B7:L11"/>
    <mergeCell ref="M21:O21"/>
    <mergeCell ref="B3:B5"/>
    <mergeCell ref="B52:B56"/>
    <mergeCell ref="K77:K81"/>
    <mergeCell ref="H87:H91"/>
    <mergeCell ref="K87:K91"/>
    <mergeCell ref="M51:O51"/>
    <mergeCell ref="J57:J61"/>
    <mergeCell ref="K57:K61"/>
    <mergeCell ref="L57:L61"/>
    <mergeCell ref="I37:I41"/>
    <mergeCell ref="J37:J41"/>
    <mergeCell ref="H37:H41"/>
    <mergeCell ref="P47:P51"/>
    <mergeCell ref="J42:J46"/>
    <mergeCell ref="J82:J86"/>
    <mergeCell ref="G82:G86"/>
    <mergeCell ref="Y11:AA11"/>
    <mergeCell ref="H52:H56"/>
    <mergeCell ref="I52:I56"/>
    <mergeCell ref="J52:J56"/>
    <mergeCell ref="K52:K56"/>
    <mergeCell ref="L52:L56"/>
    <mergeCell ref="H42:H46"/>
    <mergeCell ref="H47:H51"/>
    <mergeCell ref="I47:I51"/>
    <mergeCell ref="J72:J76"/>
    <mergeCell ref="K37:K41"/>
    <mergeCell ref="L37:L41"/>
    <mergeCell ref="J67:J71"/>
    <mergeCell ref="I72:I76"/>
    <mergeCell ref="K47:K51"/>
    <mergeCell ref="K42:K46"/>
    <mergeCell ref="J47:J51"/>
    <mergeCell ref="H57:H61"/>
    <mergeCell ref="I57:I61"/>
    <mergeCell ref="I87:I91"/>
    <mergeCell ref="D37:D41"/>
    <mergeCell ref="E37:E41"/>
    <mergeCell ref="F37:F41"/>
    <mergeCell ref="G37:G41"/>
    <mergeCell ref="D72:D76"/>
    <mergeCell ref="E72:E76"/>
    <mergeCell ref="G72:G76"/>
    <mergeCell ref="A32:A36"/>
    <mergeCell ref="B32:B36"/>
    <mergeCell ref="C32:C36"/>
    <mergeCell ref="D32:D36"/>
    <mergeCell ref="A37:A41"/>
    <mergeCell ref="G32:G36"/>
    <mergeCell ref="E32:E36"/>
    <mergeCell ref="B37:B41"/>
    <mergeCell ref="D17:D21"/>
    <mergeCell ref="E17:E21"/>
    <mergeCell ref="G67:G71"/>
    <mergeCell ref="E67:E71"/>
    <mergeCell ref="F67:F71"/>
    <mergeCell ref="A62:A66"/>
    <mergeCell ref="F17:F21"/>
    <mergeCell ref="A52:A56"/>
    <mergeCell ref="A42:A46"/>
    <mergeCell ref="C37:C41"/>
    <mergeCell ref="B42:B46"/>
    <mergeCell ref="C42:C46"/>
    <mergeCell ref="D42:D46"/>
    <mergeCell ref="E42:E46"/>
    <mergeCell ref="G52:G56"/>
    <mergeCell ref="F42:F46"/>
    <mergeCell ref="G42:G46"/>
    <mergeCell ref="A27:A31"/>
    <mergeCell ref="B27:B31"/>
    <mergeCell ref="C27:C31"/>
    <mergeCell ref="D27:D31"/>
    <mergeCell ref="E27:E31"/>
    <mergeCell ref="T4:U4"/>
    <mergeCell ref="F27:F31"/>
    <mergeCell ref="G27:G31"/>
    <mergeCell ref="H27:H31"/>
    <mergeCell ref="I27:I31"/>
    <mergeCell ref="J22:J26"/>
    <mergeCell ref="K22:K26"/>
    <mergeCell ref="H32:H36"/>
    <mergeCell ref="I32:I36"/>
    <mergeCell ref="L22:L26"/>
    <mergeCell ref="J27:J31"/>
    <mergeCell ref="K27:K31"/>
    <mergeCell ref="L27:L31"/>
    <mergeCell ref="J32:J36"/>
    <mergeCell ref="K32:K36"/>
    <mergeCell ref="L32:L36"/>
    <mergeCell ref="F3:F5"/>
    <mergeCell ref="G3:G5"/>
    <mergeCell ref="F32:F36"/>
    <mergeCell ref="P7:P11"/>
    <mergeCell ref="M11:O11"/>
    <mergeCell ref="Q3:Q5"/>
    <mergeCell ref="P3:P5"/>
    <mergeCell ref="M3:O3"/>
    <mergeCell ref="M4:M5"/>
    <mergeCell ref="A12:A16"/>
    <mergeCell ref="AC3:AC5"/>
    <mergeCell ref="AD3:AD5"/>
    <mergeCell ref="A22:A26"/>
    <mergeCell ref="B22:B26"/>
    <mergeCell ref="C22:C26"/>
    <mergeCell ref="D22:D26"/>
    <mergeCell ref="E22:E26"/>
    <mergeCell ref="F22:F26"/>
    <mergeCell ref="G22:G26"/>
    <mergeCell ref="H22:H26"/>
    <mergeCell ref="I22:I26"/>
    <mergeCell ref="G17:G21"/>
    <mergeCell ref="H17:H21"/>
    <mergeCell ref="I17:I21"/>
    <mergeCell ref="J17:J21"/>
    <mergeCell ref="K17:K21"/>
    <mergeCell ref="L17:L21"/>
    <mergeCell ref="A17:A21"/>
    <mergeCell ref="B17:B21"/>
    <mergeCell ref="C17:C21"/>
    <mergeCell ref="A3:A5"/>
    <mergeCell ref="C3:C5"/>
    <mergeCell ref="D3:D5"/>
    <mergeCell ref="E3:E5"/>
    <mergeCell ref="A7:A11"/>
    <mergeCell ref="B12:L16"/>
    <mergeCell ref="I3:I5"/>
    <mergeCell ref="J3:J5"/>
    <mergeCell ref="AB3:AB5"/>
    <mergeCell ref="Y16:AA16"/>
    <mergeCell ref="S3:U3"/>
    <mergeCell ref="A47:A51"/>
    <mergeCell ref="B47:B51"/>
    <mergeCell ref="C47:C51"/>
    <mergeCell ref="D47:D51"/>
    <mergeCell ref="E47:E51"/>
    <mergeCell ref="A67:A71"/>
    <mergeCell ref="B67:B71"/>
    <mergeCell ref="C67:C71"/>
    <mergeCell ref="D67:D71"/>
    <mergeCell ref="A82:A86"/>
    <mergeCell ref="F82:F86"/>
    <mergeCell ref="E82:E86"/>
    <mergeCell ref="G92:G96"/>
    <mergeCell ref="H92:H96"/>
    <mergeCell ref="I92:I96"/>
    <mergeCell ref="F47:F51"/>
    <mergeCell ref="G47:G51"/>
    <mergeCell ref="F77:F81"/>
    <mergeCell ref="G77:G81"/>
    <mergeCell ref="H77:H81"/>
    <mergeCell ref="I77:I81"/>
    <mergeCell ref="H67:H71"/>
    <mergeCell ref="I67:I71"/>
    <mergeCell ref="A77:A81"/>
    <mergeCell ref="B62:B66"/>
    <mergeCell ref="C62:C66"/>
    <mergeCell ref="D62:D66"/>
    <mergeCell ref="E62:E66"/>
    <mergeCell ref="A57:A61"/>
    <mergeCell ref="B57:B61"/>
    <mergeCell ref="C52:C56"/>
    <mergeCell ref="D52:D56"/>
    <mergeCell ref="J107:J111"/>
    <mergeCell ref="B107:B111"/>
    <mergeCell ref="C107:C111"/>
    <mergeCell ref="D107:D111"/>
    <mergeCell ref="E107:E111"/>
    <mergeCell ref="J102:J106"/>
    <mergeCell ref="F107:F111"/>
    <mergeCell ref="G107:G111"/>
    <mergeCell ref="H107:H111"/>
    <mergeCell ref="A102:A106"/>
    <mergeCell ref="B102:B106"/>
    <mergeCell ref="C102:C106"/>
    <mergeCell ref="C97:C101"/>
    <mergeCell ref="D97:D101"/>
    <mergeCell ref="E97:E101"/>
    <mergeCell ref="F52:F56"/>
    <mergeCell ref="F72:F76"/>
    <mergeCell ref="E52:E56"/>
    <mergeCell ref="F92:F96"/>
    <mergeCell ref="H82:H86"/>
    <mergeCell ref="B87:B91"/>
    <mergeCell ref="C87:C91"/>
    <mergeCell ref="D87:D91"/>
    <mergeCell ref="E87:E91"/>
    <mergeCell ref="E77:E81"/>
    <mergeCell ref="B82:B86"/>
    <mergeCell ref="C82:C86"/>
    <mergeCell ref="D82:D86"/>
    <mergeCell ref="A72:A76"/>
    <mergeCell ref="B72:B76"/>
    <mergeCell ref="C72:C76"/>
    <mergeCell ref="A87:A91"/>
    <mergeCell ref="H112:H116"/>
    <mergeCell ref="F112:F116"/>
    <mergeCell ref="A117:A121"/>
    <mergeCell ref="B117:B121"/>
    <mergeCell ref="G127:G131"/>
    <mergeCell ref="H127:H131"/>
    <mergeCell ref="A97:A101"/>
    <mergeCell ref="B97:B101"/>
    <mergeCell ref="F102:F106"/>
    <mergeCell ref="G102:G106"/>
    <mergeCell ref="H102:H106"/>
    <mergeCell ref="I102:I106"/>
    <mergeCell ref="A107:A111"/>
    <mergeCell ref="A92:A96"/>
    <mergeCell ref="B92:B96"/>
    <mergeCell ref="C92:C96"/>
    <mergeCell ref="D92:D96"/>
    <mergeCell ref="E92:E96"/>
    <mergeCell ref="I107:I111"/>
    <mergeCell ref="A262:A266"/>
    <mergeCell ref="B262:B266"/>
    <mergeCell ref="B212:B216"/>
    <mergeCell ref="L212:L216"/>
    <mergeCell ref="K217:K221"/>
    <mergeCell ref="L217:L221"/>
    <mergeCell ref="AD112:AD115"/>
    <mergeCell ref="C117:C121"/>
    <mergeCell ref="D117:D121"/>
    <mergeCell ref="E117:E121"/>
    <mergeCell ref="F117:F121"/>
    <mergeCell ref="A122:A126"/>
    <mergeCell ref="I112:I116"/>
    <mergeCell ref="J122:J126"/>
    <mergeCell ref="K122:K126"/>
    <mergeCell ref="G112:G116"/>
    <mergeCell ref="G117:G121"/>
    <mergeCell ref="H117:H121"/>
    <mergeCell ref="I117:I121"/>
    <mergeCell ref="B132:B136"/>
    <mergeCell ref="C132:C136"/>
    <mergeCell ref="E132:E136"/>
    <mergeCell ref="A132:A136"/>
    <mergeCell ref="M136:O136"/>
    <mergeCell ref="A112:A116"/>
    <mergeCell ref="A127:A131"/>
    <mergeCell ref="B127:B131"/>
    <mergeCell ref="C127:C131"/>
    <mergeCell ref="D127:D131"/>
    <mergeCell ref="F127:F131"/>
    <mergeCell ref="I127:I131"/>
    <mergeCell ref="D132:D136"/>
    <mergeCell ref="C292:C296"/>
    <mergeCell ref="E472:E476"/>
    <mergeCell ref="F472:F476"/>
    <mergeCell ref="G472:G476"/>
    <mergeCell ref="H472:H476"/>
    <mergeCell ref="I472:I476"/>
    <mergeCell ref="J472:J476"/>
    <mergeCell ref="A167:A171"/>
    <mergeCell ref="B167:B171"/>
    <mergeCell ref="L147:L151"/>
    <mergeCell ref="J142:J146"/>
    <mergeCell ref="K142:K146"/>
    <mergeCell ref="L142:L146"/>
    <mergeCell ref="K262:K266"/>
    <mergeCell ref="A247:A251"/>
    <mergeCell ref="J247:J251"/>
    <mergeCell ref="A242:A246"/>
    <mergeCell ref="F152:F156"/>
    <mergeCell ref="J167:J171"/>
    <mergeCell ref="K167:K171"/>
    <mergeCell ref="L167:L171"/>
    <mergeCell ref="H187:H191"/>
    <mergeCell ref="E257:E261"/>
    <mergeCell ref="E182:E186"/>
    <mergeCell ref="E187:E191"/>
    <mergeCell ref="F187:F191"/>
    <mergeCell ref="G187:G191"/>
    <mergeCell ref="L157:L161"/>
    <mergeCell ref="A177:A181"/>
    <mergeCell ref="B177:B181"/>
    <mergeCell ref="C177:C181"/>
    <mergeCell ref="D177:D181"/>
    <mergeCell ref="A407:A411"/>
    <mergeCell ref="A297:A301"/>
    <mergeCell ref="A317:A321"/>
    <mergeCell ref="B317:B321"/>
    <mergeCell ref="B422:B426"/>
    <mergeCell ref="M321:O321"/>
    <mergeCell ref="D317:D321"/>
    <mergeCell ref="D272:D276"/>
    <mergeCell ref="F267:F271"/>
    <mergeCell ref="J267:J271"/>
    <mergeCell ref="H267:H271"/>
    <mergeCell ref="A257:A261"/>
    <mergeCell ref="F482:F486"/>
    <mergeCell ref="G482:G486"/>
    <mergeCell ref="H482:H486"/>
    <mergeCell ref="K292:K296"/>
    <mergeCell ref="K287:K291"/>
    <mergeCell ref="E452:E456"/>
    <mergeCell ref="F452:F456"/>
    <mergeCell ref="G452:G456"/>
    <mergeCell ref="H452:H456"/>
    <mergeCell ref="H447:H451"/>
    <mergeCell ref="I447:I451"/>
    <mergeCell ref="J447:J451"/>
    <mergeCell ref="K447:K450"/>
    <mergeCell ref="A427:A431"/>
    <mergeCell ref="E317:E321"/>
    <mergeCell ref="F317:F321"/>
    <mergeCell ref="F282:F286"/>
    <mergeCell ref="G282:G286"/>
    <mergeCell ref="H282:H286"/>
    <mergeCell ref="B292:B296"/>
    <mergeCell ref="B507:B511"/>
    <mergeCell ref="K507:K511"/>
    <mergeCell ref="A512:A516"/>
    <mergeCell ref="B512:B516"/>
    <mergeCell ref="E512:E516"/>
    <mergeCell ref="F512:F516"/>
    <mergeCell ref="G512:G516"/>
    <mergeCell ref="P407:P411"/>
    <mergeCell ref="M406:O406"/>
    <mergeCell ref="P402:P406"/>
    <mergeCell ref="P292:P296"/>
    <mergeCell ref="E327:E331"/>
    <mergeCell ref="F327:F331"/>
    <mergeCell ref="G327:G331"/>
    <mergeCell ref="A292:A296"/>
    <mergeCell ref="A422:A426"/>
    <mergeCell ref="A327:A331"/>
    <mergeCell ref="B327:B331"/>
    <mergeCell ref="C327:C331"/>
    <mergeCell ref="D327:D331"/>
    <mergeCell ref="H327:H331"/>
    <mergeCell ref="D397:D401"/>
    <mergeCell ref="C422:C426"/>
    <mergeCell ref="D422:D426"/>
    <mergeCell ref="E422:E426"/>
    <mergeCell ref="F422:F426"/>
    <mergeCell ref="A392:A396"/>
    <mergeCell ref="A307:A311"/>
    <mergeCell ref="A397:A401"/>
    <mergeCell ref="B397:B401"/>
    <mergeCell ref="B307:B311"/>
    <mergeCell ref="E402:E406"/>
    <mergeCell ref="Y546:AA546"/>
    <mergeCell ref="M526:O526"/>
    <mergeCell ref="Y526:AA526"/>
    <mergeCell ref="K522:K526"/>
    <mergeCell ref="A527:A531"/>
    <mergeCell ref="Y531:AA531"/>
    <mergeCell ref="A537:A541"/>
    <mergeCell ref="K537:K541"/>
    <mergeCell ref="P472:P476"/>
    <mergeCell ref="M476:O476"/>
    <mergeCell ref="Y476:AA476"/>
    <mergeCell ref="I487:I491"/>
    <mergeCell ref="Y471:AA471"/>
    <mergeCell ref="C517:C521"/>
    <mergeCell ref="A502:A506"/>
    <mergeCell ref="B502:B506"/>
    <mergeCell ref="C502:C506"/>
    <mergeCell ref="D502:D506"/>
    <mergeCell ref="E502:E506"/>
    <mergeCell ref="F502:F506"/>
    <mergeCell ref="G502:G506"/>
    <mergeCell ref="H502:H506"/>
    <mergeCell ref="I502:I506"/>
    <mergeCell ref="J502:J506"/>
    <mergeCell ref="K502:K506"/>
    <mergeCell ref="L502:L506"/>
    <mergeCell ref="P502:P506"/>
    <mergeCell ref="M506:O506"/>
    <mergeCell ref="Y506:AA506"/>
    <mergeCell ref="A507:A511"/>
    <mergeCell ref="P507:P511"/>
    <mergeCell ref="M511:O511"/>
    <mergeCell ref="D507:D511"/>
    <mergeCell ref="E507:E511"/>
    <mergeCell ref="F507:F511"/>
    <mergeCell ref="G507:G511"/>
    <mergeCell ref="H507:H511"/>
    <mergeCell ref="I507:I511"/>
    <mergeCell ref="J507:J511"/>
    <mergeCell ref="Y486:AA486"/>
    <mergeCell ref="Y466:AA466"/>
    <mergeCell ref="A542:A546"/>
    <mergeCell ref="B542:B546"/>
    <mergeCell ref="C542:C546"/>
    <mergeCell ref="D542:D546"/>
    <mergeCell ref="A522:A526"/>
    <mergeCell ref="B522:B526"/>
    <mergeCell ref="J542:J546"/>
    <mergeCell ref="Y536:AA536"/>
    <mergeCell ref="E537:E541"/>
    <mergeCell ref="F537:F541"/>
    <mergeCell ref="F532:F536"/>
    <mergeCell ref="G532:G536"/>
    <mergeCell ref="H532:H536"/>
    <mergeCell ref="I532:I536"/>
    <mergeCell ref="J532:J536"/>
    <mergeCell ref="K532:K536"/>
    <mergeCell ref="M536:O536"/>
    <mergeCell ref="H522:H526"/>
    <mergeCell ref="I522:I526"/>
    <mergeCell ref="J522:J526"/>
    <mergeCell ref="Y541:AA541"/>
    <mergeCell ref="E542:E546"/>
    <mergeCell ref="F542:F546"/>
    <mergeCell ref="P447:P451"/>
    <mergeCell ref="M451:O451"/>
    <mergeCell ref="P457:P461"/>
    <mergeCell ref="J527:J531"/>
    <mergeCell ref="P497:P501"/>
    <mergeCell ref="M501:O501"/>
    <mergeCell ref="Y491:AA491"/>
    <mergeCell ref="Y516:AA516"/>
    <mergeCell ref="L517:L521"/>
    <mergeCell ref="P517:P521"/>
    <mergeCell ref="M521:O521"/>
    <mergeCell ref="Y521:AA521"/>
    <mergeCell ref="P527:P531"/>
    <mergeCell ref="M531:O531"/>
    <mergeCell ref="P537:P541"/>
    <mergeCell ref="M541:O541"/>
    <mergeCell ref="L537:L541"/>
    <mergeCell ref="L532:L536"/>
    <mergeCell ref="Y511:AA511"/>
    <mergeCell ref="Y451:AA451"/>
    <mergeCell ref="M481:O481"/>
    <mergeCell ref="Y481:AA481"/>
    <mergeCell ref="B477:L481"/>
    <mergeCell ref="I452:I456"/>
    <mergeCell ref="J452:J456"/>
    <mergeCell ref="P452:P456"/>
    <mergeCell ref="M456:O456"/>
    <mergeCell ref="Y456:AA456"/>
    <mergeCell ref="I482:I486"/>
    <mergeCell ref="J482:J486"/>
    <mergeCell ref="B452:B456"/>
    <mergeCell ref="C452:C456"/>
    <mergeCell ref="G442:G446"/>
    <mergeCell ref="P487:P491"/>
    <mergeCell ref="M491:O491"/>
    <mergeCell ref="J487:J491"/>
    <mergeCell ref="K487:K491"/>
    <mergeCell ref="A547:A551"/>
    <mergeCell ref="C527:C531"/>
    <mergeCell ref="D527:D531"/>
    <mergeCell ref="E527:E531"/>
    <mergeCell ref="F527:F531"/>
    <mergeCell ref="G527:G531"/>
    <mergeCell ref="K547:K551"/>
    <mergeCell ref="L547:L551"/>
    <mergeCell ref="A462:A466"/>
    <mergeCell ref="A452:A456"/>
    <mergeCell ref="B442:B446"/>
    <mergeCell ref="A447:A451"/>
    <mergeCell ref="A457:A461"/>
    <mergeCell ref="P462:P466"/>
    <mergeCell ref="M466:O466"/>
    <mergeCell ref="B447:B451"/>
    <mergeCell ref="P492:P496"/>
    <mergeCell ref="M496:O496"/>
    <mergeCell ref="C512:C516"/>
    <mergeCell ref="D512:D516"/>
    <mergeCell ref="C507:C511"/>
    <mergeCell ref="C522:C526"/>
    <mergeCell ref="D522:D526"/>
    <mergeCell ref="E522:E526"/>
    <mergeCell ref="F522:F526"/>
    <mergeCell ref="L522:L526"/>
    <mergeCell ref="P522:P526"/>
    <mergeCell ref="A557:A561"/>
    <mergeCell ref="B557:B561"/>
    <mergeCell ref="C557:C561"/>
    <mergeCell ref="H527:H531"/>
    <mergeCell ref="I527:I531"/>
    <mergeCell ref="A552:A556"/>
    <mergeCell ref="B552:B556"/>
    <mergeCell ref="G552:G556"/>
    <mergeCell ref="H552:H556"/>
    <mergeCell ref="B547:B551"/>
    <mergeCell ref="C547:C551"/>
    <mergeCell ref="D547:D551"/>
    <mergeCell ref="E547:E551"/>
    <mergeCell ref="F547:F551"/>
    <mergeCell ref="G547:G551"/>
    <mergeCell ref="H547:H551"/>
    <mergeCell ref="I547:I551"/>
    <mergeCell ref="G542:G546"/>
    <mergeCell ref="D552:D556"/>
    <mergeCell ref="E552:E556"/>
    <mergeCell ref="F552:F556"/>
    <mergeCell ref="G537:G541"/>
    <mergeCell ref="H537:H541"/>
    <mergeCell ref="I537:I541"/>
    <mergeCell ref="D537:D541"/>
    <mergeCell ref="B532:B536"/>
    <mergeCell ref="H542:H546"/>
    <mergeCell ref="I542:I546"/>
    <mergeCell ref="B537:B541"/>
    <mergeCell ref="C537:C541"/>
    <mergeCell ref="I552:I556"/>
    <mergeCell ref="C532:C536"/>
    <mergeCell ref="AC1:AD1"/>
    <mergeCell ref="A1:AB1"/>
    <mergeCell ref="A152:A156"/>
    <mergeCell ref="B152:B156"/>
    <mergeCell ref="C152:C156"/>
    <mergeCell ref="D152:D156"/>
    <mergeCell ref="E152:E156"/>
    <mergeCell ref="AD72:AD75"/>
    <mergeCell ref="A197:A201"/>
    <mergeCell ref="Y226:AA226"/>
    <mergeCell ref="J257:J261"/>
    <mergeCell ref="K257:K261"/>
    <mergeCell ref="L257:L261"/>
    <mergeCell ref="P257:P261"/>
    <mergeCell ref="M246:O246"/>
    <mergeCell ref="A212:A216"/>
    <mergeCell ref="J197:J201"/>
    <mergeCell ref="K197:K201"/>
    <mergeCell ref="L197:L201"/>
    <mergeCell ref="P197:P201"/>
    <mergeCell ref="M201:O201"/>
    <mergeCell ref="Y201:AA201"/>
    <mergeCell ref="A157:A161"/>
    <mergeCell ref="E137:E141"/>
    <mergeCell ref="F137:F141"/>
    <mergeCell ref="G137:G141"/>
    <mergeCell ref="A142:A146"/>
    <mergeCell ref="C142:C146"/>
    <mergeCell ref="B157:B161"/>
    <mergeCell ref="A162:A166"/>
    <mergeCell ref="I147:I151"/>
    <mergeCell ref="I152:I156"/>
    <mergeCell ref="P277:P281"/>
    <mergeCell ref="M281:O281"/>
    <mergeCell ref="Y281:AA281"/>
    <mergeCell ref="B122:B126"/>
    <mergeCell ref="C122:C126"/>
    <mergeCell ref="D122:D126"/>
    <mergeCell ref="E122:E126"/>
    <mergeCell ref="F122:F126"/>
    <mergeCell ref="G122:G126"/>
    <mergeCell ref="H122:H126"/>
    <mergeCell ref="H137:H141"/>
    <mergeCell ref="I137:I141"/>
    <mergeCell ref="C137:C141"/>
    <mergeCell ref="D137:D141"/>
    <mergeCell ref="J152:J156"/>
    <mergeCell ref="B142:B146"/>
    <mergeCell ref="E162:E166"/>
    <mergeCell ref="F162:F166"/>
    <mergeCell ref="M171:O171"/>
    <mergeCell ref="Y171:AA171"/>
    <mergeCell ref="C202:C206"/>
    <mergeCell ref="D202:D206"/>
    <mergeCell ref="E202:E206"/>
    <mergeCell ref="F202:F206"/>
    <mergeCell ref="G202:G206"/>
    <mergeCell ref="F247:F251"/>
    <mergeCell ref="G247:G251"/>
    <mergeCell ref="H257:H261"/>
    <mergeCell ref="G207:G211"/>
    <mergeCell ref="H207:H211"/>
    <mergeCell ref="I207:I211"/>
    <mergeCell ref="B257:B261"/>
    <mergeCell ref="H442:H446"/>
    <mergeCell ref="I442:I446"/>
    <mergeCell ref="E437:E441"/>
    <mergeCell ref="H602:H606"/>
    <mergeCell ref="C552:C556"/>
    <mergeCell ref="C167:C171"/>
    <mergeCell ref="D167:D171"/>
    <mergeCell ref="E167:E171"/>
    <mergeCell ref="F167:F171"/>
    <mergeCell ref="G167:G171"/>
    <mergeCell ref="H167:H171"/>
    <mergeCell ref="I167:I171"/>
    <mergeCell ref="I287:I291"/>
    <mergeCell ref="D287:D291"/>
    <mergeCell ref="E287:E291"/>
    <mergeCell ref="B272:B276"/>
    <mergeCell ref="G267:G271"/>
    <mergeCell ref="B197:B201"/>
    <mergeCell ref="F197:F201"/>
    <mergeCell ref="G197:G201"/>
    <mergeCell ref="H197:H201"/>
    <mergeCell ref="G317:G321"/>
    <mergeCell ref="H317:H321"/>
    <mergeCell ref="D447:D451"/>
    <mergeCell ref="D452:D456"/>
    <mergeCell ref="C442:C446"/>
    <mergeCell ref="C447:C451"/>
    <mergeCell ref="B332:B336"/>
    <mergeCell ref="C332:C336"/>
    <mergeCell ref="D332:D336"/>
    <mergeCell ref="E332:E336"/>
    <mergeCell ref="H332:H336"/>
    <mergeCell ref="P557:P561"/>
    <mergeCell ref="Y561:AA561"/>
    <mergeCell ref="J572:J576"/>
    <mergeCell ref="P572:P576"/>
    <mergeCell ref="J292:J296"/>
    <mergeCell ref="K297:K301"/>
    <mergeCell ref="L292:L296"/>
    <mergeCell ref="D557:D561"/>
    <mergeCell ref="E557:E561"/>
    <mergeCell ref="F557:F561"/>
    <mergeCell ref="G557:G561"/>
    <mergeCell ref="H557:H561"/>
    <mergeCell ref="I557:I561"/>
    <mergeCell ref="D517:D521"/>
    <mergeCell ref="E517:E521"/>
    <mergeCell ref="F517:F521"/>
    <mergeCell ref="G517:G521"/>
    <mergeCell ref="K492:K496"/>
    <mergeCell ref="L492:L496"/>
    <mergeCell ref="Y346:AA346"/>
    <mergeCell ref="L337:L341"/>
    <mergeCell ref="P337:P341"/>
    <mergeCell ref="M341:O341"/>
    <mergeCell ref="Y341:AA341"/>
    <mergeCell ref="D442:D446"/>
    <mergeCell ref="E442:E446"/>
    <mergeCell ref="D532:D536"/>
    <mergeCell ref="E532:E536"/>
    <mergeCell ref="F347:F351"/>
    <mergeCell ref="G347:G351"/>
    <mergeCell ref="Y331:AA331"/>
    <mergeCell ref="P332:P336"/>
    <mergeCell ref="AD492:AD494"/>
    <mergeCell ref="AD507:AD509"/>
    <mergeCell ref="A687:A691"/>
    <mergeCell ref="B687:B691"/>
    <mergeCell ref="C687:C691"/>
    <mergeCell ref="D687:D691"/>
    <mergeCell ref="E687:E691"/>
    <mergeCell ref="F687:F691"/>
    <mergeCell ref="G687:G691"/>
    <mergeCell ref="H687:H691"/>
    <mergeCell ref="I687:I691"/>
    <mergeCell ref="J687:J691"/>
    <mergeCell ref="K687:K691"/>
    <mergeCell ref="L687:L691"/>
    <mergeCell ref="P687:P691"/>
    <mergeCell ref="M691:O691"/>
    <mergeCell ref="Y691:AA691"/>
    <mergeCell ref="A677:A681"/>
    <mergeCell ref="B677:B681"/>
    <mergeCell ref="C677:C681"/>
    <mergeCell ref="D677:D681"/>
    <mergeCell ref="E677:E681"/>
    <mergeCell ref="F677:F681"/>
    <mergeCell ref="G677:G681"/>
    <mergeCell ref="H677:H681"/>
    <mergeCell ref="I677:I681"/>
    <mergeCell ref="J677:J681"/>
    <mergeCell ref="K677:K681"/>
    <mergeCell ref="L677:L681"/>
    <mergeCell ref="P677:P681"/>
    <mergeCell ref="P532:P536"/>
    <mergeCell ref="A532:A536"/>
    <mergeCell ref="Y211:AA211"/>
    <mergeCell ref="M196:O196"/>
    <mergeCell ref="Y196:AA196"/>
    <mergeCell ref="C197:C201"/>
    <mergeCell ref="D197:D201"/>
    <mergeCell ref="E197:E201"/>
    <mergeCell ref="Y321:AA321"/>
    <mergeCell ref="M291:O291"/>
    <mergeCell ref="I317:I321"/>
    <mergeCell ref="J317:J321"/>
    <mergeCell ref="K317:K321"/>
    <mergeCell ref="L317:L321"/>
    <mergeCell ref="P317:P321"/>
    <mergeCell ref="Y206:AA206"/>
    <mergeCell ref="E192:E196"/>
    <mergeCell ref="F192:F196"/>
    <mergeCell ref="G192:G196"/>
    <mergeCell ref="H192:H196"/>
    <mergeCell ref="I192:I196"/>
    <mergeCell ref="J192:J196"/>
    <mergeCell ref="K207:K211"/>
    <mergeCell ref="L207:L211"/>
    <mergeCell ref="L277:L281"/>
    <mergeCell ref="C257:C261"/>
    <mergeCell ref="D257:D261"/>
    <mergeCell ref="I257:I261"/>
    <mergeCell ref="D262:D266"/>
    <mergeCell ref="C262:C266"/>
    <mergeCell ref="Y291:AA291"/>
    <mergeCell ref="P252:P256"/>
    <mergeCell ref="J212:J216"/>
    <mergeCell ref="K212:K216"/>
    <mergeCell ref="P442:P446"/>
    <mergeCell ref="P327:P331"/>
    <mergeCell ref="M331:O331"/>
    <mergeCell ref="F277:F281"/>
    <mergeCell ref="P597:P601"/>
    <mergeCell ref="M601:O601"/>
    <mergeCell ref="Y601:AA601"/>
    <mergeCell ref="K597:K601"/>
    <mergeCell ref="L597:L601"/>
    <mergeCell ref="M561:O561"/>
    <mergeCell ref="J537:J541"/>
    <mergeCell ref="K552:K556"/>
    <mergeCell ref="L552:L556"/>
    <mergeCell ref="J552:J556"/>
    <mergeCell ref="J547:J551"/>
    <mergeCell ref="J597:J601"/>
    <mergeCell ref="P577:P581"/>
    <mergeCell ref="L567:L571"/>
    <mergeCell ref="P552:P556"/>
    <mergeCell ref="M556:O556"/>
    <mergeCell ref="Y581:AA581"/>
    <mergeCell ref="P567:P571"/>
    <mergeCell ref="Y571:AA571"/>
    <mergeCell ref="P592:P596"/>
    <mergeCell ref="Y596:AA596"/>
    <mergeCell ref="P587:P591"/>
    <mergeCell ref="J557:J561"/>
    <mergeCell ref="M591:O591"/>
    <mergeCell ref="Y591:AA591"/>
    <mergeCell ref="Y556:AA556"/>
    <mergeCell ref="F332:F336"/>
    <mergeCell ref="G332:G336"/>
    <mergeCell ref="G607:G611"/>
    <mergeCell ref="H607:H611"/>
    <mergeCell ref="I607:I611"/>
    <mergeCell ref="K682:K686"/>
    <mergeCell ref="P682:P686"/>
    <mergeCell ref="M686:O686"/>
    <mergeCell ref="Y686:AA686"/>
    <mergeCell ref="Y681:AA681"/>
    <mergeCell ref="H617:H621"/>
    <mergeCell ref="I617:I621"/>
    <mergeCell ref="J617:J621"/>
    <mergeCell ref="K617:K621"/>
    <mergeCell ref="L617:L621"/>
    <mergeCell ref="I682:I686"/>
    <mergeCell ref="L682:L686"/>
    <mergeCell ref="M681:O681"/>
    <mergeCell ref="M676:O676"/>
    <mergeCell ref="L627:L631"/>
    <mergeCell ref="P627:P631"/>
    <mergeCell ref="K652:K656"/>
    <mergeCell ref="L652:L656"/>
    <mergeCell ref="P652:P656"/>
    <mergeCell ref="G657:G661"/>
    <mergeCell ref="H657:H661"/>
    <mergeCell ref="I657:I661"/>
    <mergeCell ref="J657:J661"/>
    <mergeCell ref="K657:K661"/>
    <mergeCell ref="L657:L661"/>
    <mergeCell ref="P657:P661"/>
    <mergeCell ref="H627:H631"/>
    <mergeCell ref="M666:O666"/>
    <mergeCell ref="Y666:AA666"/>
    <mergeCell ref="K627:K631"/>
    <mergeCell ref="L712:L716"/>
    <mergeCell ref="P672:P676"/>
    <mergeCell ref="B657:B661"/>
    <mergeCell ref="B617:B621"/>
    <mergeCell ref="C617:C621"/>
    <mergeCell ref="D617:D621"/>
    <mergeCell ref="E617:E621"/>
    <mergeCell ref="F617:F621"/>
    <mergeCell ref="G617:G621"/>
    <mergeCell ref="P712:P716"/>
    <mergeCell ref="C717:C721"/>
    <mergeCell ref="D717:D721"/>
    <mergeCell ref="B672:L676"/>
    <mergeCell ref="E717:E721"/>
    <mergeCell ref="F717:F721"/>
    <mergeCell ref="G717:G721"/>
    <mergeCell ref="H717:H721"/>
    <mergeCell ref="I717:I721"/>
    <mergeCell ref="J717:J721"/>
    <mergeCell ref="L692:L696"/>
    <mergeCell ref="P692:P696"/>
    <mergeCell ref="M696:O696"/>
    <mergeCell ref="D682:D686"/>
    <mergeCell ref="E682:E686"/>
    <mergeCell ref="F682:F686"/>
    <mergeCell ref="G682:G686"/>
    <mergeCell ref="H682:H686"/>
    <mergeCell ref="K712:K716"/>
    <mergeCell ref="F697:F701"/>
    <mergeCell ref="G697:G701"/>
    <mergeCell ref="H697:H701"/>
    <mergeCell ref="A607:A611"/>
    <mergeCell ref="B607:B611"/>
    <mergeCell ref="C607:C611"/>
    <mergeCell ref="G597:G601"/>
    <mergeCell ref="H597:H601"/>
    <mergeCell ref="I597:I601"/>
    <mergeCell ref="D607:D611"/>
    <mergeCell ref="E607:E611"/>
    <mergeCell ref="E597:E601"/>
    <mergeCell ref="F607:F611"/>
    <mergeCell ref="J607:J611"/>
    <mergeCell ref="I602:I606"/>
    <mergeCell ref="AD612:AD614"/>
    <mergeCell ref="M616:O616"/>
    <mergeCell ref="Y616:AA616"/>
    <mergeCell ref="B742:B746"/>
    <mergeCell ref="C742:C746"/>
    <mergeCell ref="D742:D746"/>
    <mergeCell ref="E742:E746"/>
    <mergeCell ref="F742:F746"/>
    <mergeCell ref="G742:G746"/>
    <mergeCell ref="H742:H746"/>
    <mergeCell ref="I742:I746"/>
    <mergeCell ref="J742:J746"/>
    <mergeCell ref="K742:K746"/>
    <mergeCell ref="L742:L746"/>
    <mergeCell ref="P742:P746"/>
    <mergeCell ref="M746:O746"/>
    <mergeCell ref="Y746:AA746"/>
    <mergeCell ref="K717:K721"/>
    <mergeCell ref="L717:L721"/>
    <mergeCell ref="I632:I636"/>
    <mergeCell ref="C277:C281"/>
    <mergeCell ref="D277:D281"/>
    <mergeCell ref="E277:E281"/>
    <mergeCell ref="B282:B286"/>
    <mergeCell ref="C282:C286"/>
    <mergeCell ref="D282:D286"/>
    <mergeCell ref="E282:E286"/>
    <mergeCell ref="J287:J291"/>
    <mergeCell ref="G277:G281"/>
    <mergeCell ref="H277:H281"/>
    <mergeCell ref="I277:I281"/>
    <mergeCell ref="J277:J281"/>
    <mergeCell ref="K277:K281"/>
    <mergeCell ref="I327:I331"/>
    <mergeCell ref="A612:A616"/>
    <mergeCell ref="B612:B616"/>
    <mergeCell ref="C612:C616"/>
    <mergeCell ref="D612:D616"/>
    <mergeCell ref="E612:E616"/>
    <mergeCell ref="F612:F616"/>
    <mergeCell ref="G612:G616"/>
    <mergeCell ref="H612:H616"/>
    <mergeCell ref="I612:I616"/>
    <mergeCell ref="J612:J616"/>
    <mergeCell ref="K612:K616"/>
    <mergeCell ref="A597:A601"/>
    <mergeCell ref="B597:B601"/>
    <mergeCell ref="C597:C601"/>
    <mergeCell ref="D597:D601"/>
    <mergeCell ref="A602:A606"/>
    <mergeCell ref="B602:B606"/>
    <mergeCell ref="C602:C606"/>
    <mergeCell ref="L332:L336"/>
    <mergeCell ref="M351:O351"/>
    <mergeCell ref="M336:O336"/>
    <mergeCell ref="B287:B291"/>
    <mergeCell ref="C287:C291"/>
    <mergeCell ref="P207:P211"/>
    <mergeCell ref="M211:O211"/>
    <mergeCell ref="L192:L196"/>
    <mergeCell ref="P192:P196"/>
    <mergeCell ref="A252:A256"/>
    <mergeCell ref="G297:G301"/>
    <mergeCell ref="I282:I286"/>
    <mergeCell ref="J282:J286"/>
    <mergeCell ref="P247:P251"/>
    <mergeCell ref="L282:L286"/>
    <mergeCell ref="P282:P286"/>
    <mergeCell ref="M286:O286"/>
    <mergeCell ref="H202:H206"/>
    <mergeCell ref="I202:I206"/>
    <mergeCell ref="J202:J206"/>
    <mergeCell ref="K202:K206"/>
    <mergeCell ref="L202:L206"/>
    <mergeCell ref="P202:P206"/>
    <mergeCell ref="M206:O206"/>
    <mergeCell ref="A207:A211"/>
    <mergeCell ref="B207:B211"/>
    <mergeCell ref="C207:C211"/>
    <mergeCell ref="A192:A196"/>
    <mergeCell ref="B192:B196"/>
    <mergeCell ref="C192:C196"/>
    <mergeCell ref="D192:D196"/>
    <mergeCell ref="J207:J211"/>
    <mergeCell ref="L352:L356"/>
    <mergeCell ref="P352:P356"/>
    <mergeCell ref="M356:O356"/>
    <mergeCell ref="F362:F366"/>
    <mergeCell ref="G362:G366"/>
    <mergeCell ref="A347:A351"/>
    <mergeCell ref="B347:B351"/>
    <mergeCell ref="C347:C351"/>
    <mergeCell ref="D347:D351"/>
    <mergeCell ref="E347:E351"/>
    <mergeCell ref="D342:D346"/>
    <mergeCell ref="E342:E346"/>
    <mergeCell ref="F342:F346"/>
    <mergeCell ref="G342:G346"/>
    <mergeCell ref="H342:H346"/>
    <mergeCell ref="I342:I346"/>
    <mergeCell ref="J342:J346"/>
    <mergeCell ref="K342:K346"/>
    <mergeCell ref="F357:F361"/>
    <mergeCell ref="G357:G361"/>
    <mergeCell ref="H357:H361"/>
    <mergeCell ref="I357:I361"/>
    <mergeCell ref="J357:J361"/>
    <mergeCell ref="K357:K361"/>
    <mergeCell ref="L357:L361"/>
    <mergeCell ref="A282:A286"/>
    <mergeCell ref="A287:A291"/>
    <mergeCell ref="A332:A336"/>
    <mergeCell ref="A322:A326"/>
    <mergeCell ref="B267:B271"/>
    <mergeCell ref="C267:C271"/>
    <mergeCell ref="D267:D271"/>
    <mergeCell ref="G337:G341"/>
    <mergeCell ref="A337:A341"/>
    <mergeCell ref="B337:B341"/>
    <mergeCell ref="F292:F296"/>
    <mergeCell ref="I292:I296"/>
    <mergeCell ref="A267:A271"/>
    <mergeCell ref="A272:A276"/>
    <mergeCell ref="A277:A281"/>
    <mergeCell ref="K337:K341"/>
    <mergeCell ref="J337:J341"/>
    <mergeCell ref="D307:D311"/>
    <mergeCell ref="E307:E311"/>
    <mergeCell ref="F307:F311"/>
    <mergeCell ref="G307:G311"/>
    <mergeCell ref="H287:H291"/>
    <mergeCell ref="C317:C321"/>
    <mergeCell ref="B322:B326"/>
    <mergeCell ref="C322:C326"/>
    <mergeCell ref="D322:D326"/>
    <mergeCell ref="E322:E326"/>
    <mergeCell ref="I312:I316"/>
    <mergeCell ref="I332:I336"/>
    <mergeCell ref="J332:J336"/>
    <mergeCell ref="K332:K336"/>
    <mergeCell ref="B277:B281"/>
    <mergeCell ref="P212:P216"/>
    <mergeCell ref="M216:O216"/>
    <mergeCell ref="Y216:AA216"/>
    <mergeCell ref="A202:A206"/>
    <mergeCell ref="B202:B206"/>
    <mergeCell ref="K302:K306"/>
    <mergeCell ref="C212:C216"/>
    <mergeCell ref="D212:D216"/>
    <mergeCell ref="E212:E216"/>
    <mergeCell ref="F212:F216"/>
    <mergeCell ref="G212:G216"/>
    <mergeCell ref="H212:H216"/>
    <mergeCell ref="I212:I216"/>
    <mergeCell ref="F287:F291"/>
    <mergeCell ref="G287:G291"/>
    <mergeCell ref="E267:E271"/>
    <mergeCell ref="E272:E276"/>
    <mergeCell ref="F272:F276"/>
    <mergeCell ref="G272:G276"/>
    <mergeCell ref="H222:H226"/>
    <mergeCell ref="I222:I226"/>
    <mergeCell ref="J222:J226"/>
    <mergeCell ref="A217:A221"/>
    <mergeCell ref="B217:B221"/>
    <mergeCell ref="C217:C221"/>
    <mergeCell ref="D217:D221"/>
    <mergeCell ref="E217:E221"/>
    <mergeCell ref="F217:F221"/>
    <mergeCell ref="G217:G221"/>
    <mergeCell ref="H217:H221"/>
    <mergeCell ref="I217:I221"/>
    <mergeCell ref="J217:J221"/>
    <mergeCell ref="A372:A376"/>
    <mergeCell ref="B372:B376"/>
    <mergeCell ref="C372:C376"/>
    <mergeCell ref="D372:D376"/>
    <mergeCell ref="E372:E376"/>
    <mergeCell ref="F372:F376"/>
    <mergeCell ref="G372:G376"/>
    <mergeCell ref="H372:H376"/>
    <mergeCell ref="I372:I376"/>
    <mergeCell ref="J372:J376"/>
    <mergeCell ref="K372:K376"/>
    <mergeCell ref="L372:L376"/>
    <mergeCell ref="P372:P376"/>
    <mergeCell ref="M376:O376"/>
    <mergeCell ref="Y376:AA376"/>
    <mergeCell ref="A357:A361"/>
    <mergeCell ref="A362:A366"/>
    <mergeCell ref="B362:B366"/>
    <mergeCell ref="A367:A371"/>
    <mergeCell ref="B367:B371"/>
    <mergeCell ref="C367:C371"/>
    <mergeCell ref="D367:D371"/>
    <mergeCell ref="E367:E371"/>
    <mergeCell ref="F367:F371"/>
    <mergeCell ref="G367:G371"/>
    <mergeCell ref="Y371:AA371"/>
    <mergeCell ref="C362:C366"/>
    <mergeCell ref="B357:B361"/>
    <mergeCell ref="C357:C361"/>
    <mergeCell ref="D357:D361"/>
    <mergeCell ref="E357:E361"/>
    <mergeCell ref="P357:P361"/>
    <mergeCell ref="M361:O361"/>
    <mergeCell ref="Y361:AA361"/>
    <mergeCell ref="H347:H351"/>
    <mergeCell ref="I347:I351"/>
    <mergeCell ref="J347:J351"/>
    <mergeCell ref="K347:K351"/>
    <mergeCell ref="L347:L351"/>
    <mergeCell ref="P347:P351"/>
    <mergeCell ref="L247:L251"/>
    <mergeCell ref="B352:B356"/>
    <mergeCell ref="C352:C356"/>
    <mergeCell ref="D352:D356"/>
    <mergeCell ref="E352:E356"/>
    <mergeCell ref="F352:F356"/>
    <mergeCell ref="G352:G356"/>
    <mergeCell ref="Y351:AA351"/>
    <mergeCell ref="M266:O266"/>
    <mergeCell ref="H272:H276"/>
    <mergeCell ref="Y306:AA306"/>
    <mergeCell ref="C297:C301"/>
    <mergeCell ref="H302:H306"/>
    <mergeCell ref="I302:I306"/>
    <mergeCell ref="J302:J306"/>
    <mergeCell ref="Y356:AA356"/>
    <mergeCell ref="L342:L346"/>
    <mergeCell ref="P342:P346"/>
    <mergeCell ref="M346:O346"/>
    <mergeCell ref="H352:H356"/>
    <mergeCell ref="I352:I356"/>
    <mergeCell ref="J352:J356"/>
    <mergeCell ref="K352:K356"/>
    <mergeCell ref="D362:D366"/>
    <mergeCell ref="E362:E366"/>
    <mergeCell ref="P362:P366"/>
    <mergeCell ref="M366:O366"/>
    <mergeCell ref="Y366:AA366"/>
    <mergeCell ref="AD657:AD659"/>
    <mergeCell ref="M661:O661"/>
    <mergeCell ref="Y661:AA661"/>
    <mergeCell ref="Y731:AA731"/>
    <mergeCell ref="C662:C666"/>
    <mergeCell ref="D662:D666"/>
    <mergeCell ref="E662:E666"/>
    <mergeCell ref="F662:F666"/>
    <mergeCell ref="G662:G666"/>
    <mergeCell ref="H662:H666"/>
    <mergeCell ref="I662:I666"/>
    <mergeCell ref="J662:J666"/>
    <mergeCell ref="K662:K666"/>
    <mergeCell ref="L662:L666"/>
    <mergeCell ref="P662:P666"/>
    <mergeCell ref="AD662:AD664"/>
    <mergeCell ref="M371:O371"/>
    <mergeCell ref="L612:L616"/>
    <mergeCell ref="P612:P616"/>
    <mergeCell ref="J632:J636"/>
    <mergeCell ref="K632:K636"/>
    <mergeCell ref="L632:L636"/>
    <mergeCell ref="P632:P636"/>
    <mergeCell ref="AD632:AD634"/>
    <mergeCell ref="M636:O636"/>
    <mergeCell ref="Y636:AA636"/>
    <mergeCell ref="J627:J631"/>
    <mergeCell ref="P217:P221"/>
    <mergeCell ref="M221:O221"/>
    <mergeCell ref="Y221:AA221"/>
    <mergeCell ref="B222:B226"/>
    <mergeCell ref="C222:C226"/>
    <mergeCell ref="D222:D226"/>
    <mergeCell ref="E222:E226"/>
    <mergeCell ref="F222:F226"/>
    <mergeCell ref="G222:G226"/>
    <mergeCell ref="K222:K226"/>
    <mergeCell ref="L222:L226"/>
    <mergeCell ref="A222:A226"/>
    <mergeCell ref="P222:P226"/>
    <mergeCell ref="M226:O226"/>
    <mergeCell ref="A727:A731"/>
    <mergeCell ref="B727:B731"/>
    <mergeCell ref="C727:C731"/>
    <mergeCell ref="D727:D731"/>
    <mergeCell ref="E727:E731"/>
    <mergeCell ref="F727:F731"/>
    <mergeCell ref="G727:G731"/>
    <mergeCell ref="H727:H731"/>
    <mergeCell ref="I727:I731"/>
    <mergeCell ref="J727:J731"/>
    <mergeCell ref="K727:K731"/>
    <mergeCell ref="A662:A666"/>
    <mergeCell ref="H367:H371"/>
    <mergeCell ref="I367:I371"/>
    <mergeCell ref="J367:J371"/>
    <mergeCell ref="K367:K371"/>
    <mergeCell ref="L367:L371"/>
    <mergeCell ref="P367:P371"/>
    <mergeCell ref="L667:L671"/>
    <mergeCell ref="P667:P671"/>
    <mergeCell ref="AD667:AD669"/>
    <mergeCell ref="M671:O671"/>
    <mergeCell ref="Y671:AA671"/>
    <mergeCell ref="A732:A736"/>
    <mergeCell ref="B732:B736"/>
    <mergeCell ref="C732:C736"/>
    <mergeCell ref="D732:D736"/>
    <mergeCell ref="E732:E736"/>
    <mergeCell ref="F732:F736"/>
    <mergeCell ref="G732:G736"/>
    <mergeCell ref="H732:H736"/>
    <mergeCell ref="I732:I736"/>
    <mergeCell ref="J732:J736"/>
    <mergeCell ref="K732:K736"/>
    <mergeCell ref="L732:L736"/>
    <mergeCell ref="P732:P736"/>
    <mergeCell ref="M736:O736"/>
    <mergeCell ref="Y736:AA736"/>
    <mergeCell ref="A707:A711"/>
    <mergeCell ref="L727:L731"/>
    <mergeCell ref="P727:P731"/>
    <mergeCell ref="M731:O731"/>
    <mergeCell ref="B697:B701"/>
    <mergeCell ref="C697:C701"/>
    <mergeCell ref="I697:I701"/>
    <mergeCell ref="J697:J701"/>
    <mergeCell ref="J692:J696"/>
    <mergeCell ref="K692:K696"/>
    <mergeCell ref="J682:J686"/>
    <mergeCell ref="Y716:AA716"/>
    <mergeCell ref="A722:A726"/>
    <mergeCell ref="B722:B726"/>
    <mergeCell ref="C722:C726"/>
    <mergeCell ref="I722:I726"/>
    <mergeCell ref="J722:J726"/>
    <mergeCell ref="P722:P726"/>
    <mergeCell ref="M726:O726"/>
    <mergeCell ref="A227:A231"/>
    <mergeCell ref="B227:B231"/>
    <mergeCell ref="C227:C231"/>
    <mergeCell ref="D227:D231"/>
    <mergeCell ref="E227:E231"/>
    <mergeCell ref="F227:F231"/>
    <mergeCell ref="G227:G231"/>
    <mergeCell ref="H227:H231"/>
    <mergeCell ref="I227:I231"/>
    <mergeCell ref="J227:J231"/>
    <mergeCell ref="K227:K231"/>
    <mergeCell ref="L227:L231"/>
    <mergeCell ref="P227:P231"/>
    <mergeCell ref="M231:O231"/>
    <mergeCell ref="A352:A356"/>
    <mergeCell ref="B427:B431"/>
    <mergeCell ref="C427:C431"/>
    <mergeCell ref="D427:D431"/>
    <mergeCell ref="E427:E431"/>
    <mergeCell ref="A342:A346"/>
    <mergeCell ref="B342:B346"/>
    <mergeCell ref="C342:C346"/>
    <mergeCell ref="I667:I671"/>
    <mergeCell ref="J667:J671"/>
    <mergeCell ref="K667:K671"/>
    <mergeCell ref="Y231:AA231"/>
    <mergeCell ref="A232:A236"/>
    <mergeCell ref="B232:B236"/>
    <mergeCell ref="C232:C236"/>
    <mergeCell ref="D232:D236"/>
    <mergeCell ref="E232:E236"/>
    <mergeCell ref="F232:F236"/>
    <mergeCell ref="G232:G236"/>
    <mergeCell ref="H232:H236"/>
    <mergeCell ref="I232:I236"/>
    <mergeCell ref="J232:J236"/>
    <mergeCell ref="K232:K236"/>
    <mergeCell ref="L232:L236"/>
    <mergeCell ref="P232:P236"/>
    <mergeCell ref="M236:O236"/>
    <mergeCell ref="Y236:AA236"/>
    <mergeCell ref="A237:A241"/>
    <mergeCell ref="B237:B241"/>
    <mergeCell ref="C237:C241"/>
    <mergeCell ref="D237:D241"/>
    <mergeCell ref="E237:E241"/>
    <mergeCell ref="F237:F241"/>
    <mergeCell ref="G237:G241"/>
    <mergeCell ref="I237:I241"/>
    <mergeCell ref="J237:J241"/>
    <mergeCell ref="K237:K241"/>
    <mergeCell ref="L237:L241"/>
    <mergeCell ref="P237:P241"/>
    <mergeCell ref="M241:O241"/>
    <mergeCell ref="Y241:AA241"/>
    <mergeCell ref="H238:H241"/>
  </mergeCells>
  <pageMargins left="0.78740157480314965" right="0.39370078740157483" top="0.39370078740157483" bottom="0.39370078740157483" header="0" footer="0"/>
  <pageSetup paperSize="9" scale="45" fitToHeight="0" orientation="landscape" r:id="rId1"/>
  <rowBreaks count="13" manualBreakCount="13">
    <brk id="71" max="29" man="1"/>
    <brk id="131" max="29" man="1"/>
    <brk id="191" max="29" man="1"/>
    <brk id="251" max="29" man="1"/>
    <brk id="311" max="29" man="1"/>
    <brk id="371" max="29" man="1"/>
    <brk id="431" max="29" man="1"/>
    <brk id="496" max="29" man="1"/>
    <brk id="556" max="29" man="1"/>
    <brk id="616" max="29" man="1"/>
    <brk id="671" max="29" man="1"/>
    <brk id="731" max="29" man="1"/>
    <brk id="746" max="29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2</vt:i4>
      </vt:variant>
    </vt:vector>
  </HeadingPairs>
  <TitlesOfParts>
    <vt:vector size="7" baseType="lpstr">
      <vt:lpstr>Лист1</vt:lpstr>
      <vt:lpstr>Лист2</vt:lpstr>
      <vt:lpstr>2025</vt:lpstr>
      <vt:lpstr>Лист4</vt:lpstr>
      <vt:lpstr>Лист3</vt:lpstr>
      <vt:lpstr>'2025'!Заголовки_для_печати</vt:lpstr>
      <vt:lpstr>'2025'!Область_печати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АдминЦит</cp:lastModifiedBy>
  <cp:lastPrinted>2026-01-26T14:22:18Z</cp:lastPrinted>
  <dcterms:created xsi:type="dcterms:W3CDTF">1996-10-08T23:32:33Z</dcterms:created>
  <dcterms:modified xsi:type="dcterms:W3CDTF">2026-01-27T11:48:08Z</dcterms:modified>
</cp:coreProperties>
</file>